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B36E205F-61AA-455B-9044-D141A5EB3BC1}" xr6:coauthVersionLast="47" xr6:coauthVersionMax="47" xr10:uidLastSave="{00000000-0000-0000-0000-000000000000}"/>
  <bookViews>
    <workbookView xWindow="28680" yWindow="-120" windowWidth="29040" windowHeight="15720" activeTab="1" xr2:uid="{1436773E-290F-40E2-9966-AD58BD813D4B}"/>
  </bookViews>
  <sheets>
    <sheet name="SubSector Analysis" sheetId="3" r:id="rId1"/>
    <sheet name="Nifty 750 Analysis" sheetId="2" r:id="rId2"/>
    <sheet name="Price_Filter_17_09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AK2" i="2" l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B114" i="3" l="1"/>
  <c r="F114" i="3" s="1"/>
  <c r="B65" i="3"/>
  <c r="F65" i="3" s="1"/>
  <c r="B10" i="3"/>
  <c r="F10" i="3" s="1"/>
  <c r="B21" i="3"/>
  <c r="F21" i="3" s="1"/>
  <c r="B4" i="3"/>
  <c r="B32" i="3"/>
  <c r="B118" i="3"/>
  <c r="B70" i="3"/>
  <c r="B105" i="3"/>
  <c r="D105" i="3" s="1"/>
  <c r="B68" i="3"/>
  <c r="B20" i="3"/>
  <c r="F20" i="3" s="1"/>
  <c r="B18" i="3"/>
  <c r="G18" i="3" s="1"/>
  <c r="B67" i="3"/>
  <c r="G67" i="3" s="1"/>
  <c r="B8" i="3"/>
  <c r="H8" i="3" s="1"/>
  <c r="B37" i="3"/>
  <c r="I37" i="3" s="1"/>
  <c r="B85" i="3"/>
  <c r="I85" i="3" s="1"/>
  <c r="B39" i="3"/>
  <c r="I39" i="3" s="1"/>
  <c r="B77" i="3"/>
  <c r="I77" i="3" s="1"/>
  <c r="B38" i="3"/>
  <c r="B115" i="3"/>
  <c r="B43" i="3"/>
  <c r="D43" i="3" s="1"/>
  <c r="B11" i="3"/>
  <c r="B17" i="3"/>
  <c r="F17" i="3" s="1"/>
  <c r="B72" i="3"/>
  <c r="F72" i="3" s="1"/>
  <c r="B35" i="3"/>
  <c r="F35" i="3" s="1"/>
  <c r="B108" i="3"/>
  <c r="G108" i="3" s="1"/>
  <c r="B100" i="3"/>
  <c r="G100" i="3" s="1"/>
  <c r="B71" i="3"/>
  <c r="B9" i="3"/>
  <c r="B81" i="3"/>
  <c r="B34" i="3"/>
  <c r="B29" i="3"/>
  <c r="B24" i="3"/>
  <c r="P24" i="3" s="1"/>
  <c r="B84" i="3"/>
  <c r="E84" i="3" s="1"/>
  <c r="B91" i="3"/>
  <c r="B36" i="3"/>
  <c r="F36" i="3" s="1"/>
  <c r="B44" i="3"/>
  <c r="F44" i="3" s="1"/>
  <c r="B93" i="3"/>
  <c r="G93" i="3" s="1"/>
  <c r="B30" i="3"/>
  <c r="I30" i="3" s="1"/>
  <c r="B88" i="3"/>
  <c r="I88" i="3" s="1"/>
  <c r="B64" i="3"/>
  <c r="B40" i="3"/>
  <c r="B45" i="3"/>
  <c r="B14" i="3"/>
  <c r="B48" i="3"/>
  <c r="D48" i="3" s="1"/>
  <c r="B82" i="3"/>
  <c r="B78" i="3"/>
  <c r="E78" i="3" s="1"/>
  <c r="B75" i="3"/>
  <c r="D75" i="3" s="1"/>
  <c r="B3" i="3"/>
  <c r="F3" i="3" s="1"/>
  <c r="B6" i="3"/>
  <c r="H6" i="3" s="1"/>
  <c r="B19" i="3"/>
  <c r="I19" i="3" s="1"/>
  <c r="B92" i="3"/>
  <c r="G92" i="3" s="1"/>
  <c r="B121" i="3"/>
  <c r="I121" i="3" s="1"/>
  <c r="B46" i="3"/>
  <c r="I46" i="3" s="1"/>
  <c r="B104" i="3"/>
  <c r="B101" i="3"/>
  <c r="I101" i="3" s="1"/>
  <c r="B94" i="3"/>
  <c r="D94" i="3" s="1"/>
  <c r="B55" i="3"/>
  <c r="B12" i="3"/>
  <c r="F12" i="3" s="1"/>
  <c r="B90" i="3"/>
  <c r="F90" i="3" s="1"/>
  <c r="B66" i="3"/>
  <c r="F66" i="3" s="1"/>
  <c r="B7" i="3"/>
  <c r="G7" i="3" s="1"/>
  <c r="B117" i="3"/>
  <c r="F117" i="3" s="1"/>
  <c r="B97" i="3"/>
  <c r="F97" i="3" s="1"/>
  <c r="B87" i="3"/>
  <c r="B52" i="3"/>
  <c r="D52" i="3" s="1"/>
  <c r="B89" i="3"/>
  <c r="B96" i="3"/>
  <c r="B69" i="3"/>
  <c r="D69" i="3" s="1"/>
  <c r="B47" i="3"/>
  <c r="B49" i="3"/>
  <c r="F49" i="3" s="1"/>
  <c r="B86" i="3"/>
  <c r="D86" i="3" s="1"/>
  <c r="B26" i="3"/>
  <c r="F26" i="3" s="1"/>
  <c r="B22" i="3"/>
  <c r="B31" i="3"/>
  <c r="I31" i="3" s="1"/>
  <c r="B28" i="3"/>
  <c r="B41" i="3"/>
  <c r="I41" i="3" s="1"/>
  <c r="B53" i="3"/>
  <c r="I53" i="3" s="1"/>
  <c r="B56" i="3"/>
  <c r="B13" i="3"/>
  <c r="B79" i="3"/>
  <c r="I79" i="3" s="1"/>
  <c r="B109" i="3"/>
  <c r="D109" i="3" s="1"/>
  <c r="B54" i="3"/>
  <c r="F54" i="3" s="1"/>
  <c r="B27" i="3"/>
  <c r="F27" i="3" s="1"/>
  <c r="B42" i="3"/>
  <c r="E42" i="3" s="1"/>
  <c r="B16" i="3"/>
  <c r="H16" i="3" s="1"/>
  <c r="B74" i="3"/>
  <c r="E74" i="3" s="1"/>
  <c r="B122" i="3"/>
  <c r="F122" i="3" s="1"/>
  <c r="B99" i="3"/>
  <c r="G99" i="3" s="1"/>
  <c r="B102" i="3"/>
  <c r="D102" i="3" s="1"/>
  <c r="B73" i="3"/>
  <c r="B5" i="3"/>
  <c r="B83" i="3"/>
  <c r="D83" i="3" s="1"/>
  <c r="B110" i="3"/>
  <c r="E110" i="3" s="1"/>
  <c r="B57" i="3"/>
  <c r="F57" i="3" s="1"/>
  <c r="B116" i="3"/>
  <c r="D116" i="3" s="1"/>
  <c r="B50" i="3"/>
  <c r="F50" i="3" s="1"/>
  <c r="B58" i="3"/>
  <c r="H58" i="3" s="1"/>
  <c r="B25" i="3"/>
  <c r="H25" i="3" s="1"/>
  <c r="B23" i="3"/>
  <c r="G23" i="3" s="1"/>
  <c r="B59" i="3"/>
  <c r="H59" i="3" s="1"/>
  <c r="B119" i="3"/>
  <c r="I119" i="3" s="1"/>
  <c r="B33" i="3"/>
  <c r="B61" i="3"/>
  <c r="B76" i="3"/>
  <c r="D76" i="3" s="1"/>
  <c r="B2" i="3"/>
  <c r="B98" i="3"/>
  <c r="E98" i="3" s="1"/>
  <c r="B103" i="3"/>
  <c r="B51" i="3"/>
  <c r="E51" i="3" s="1"/>
  <c r="B120" i="3"/>
  <c r="G120" i="3" s="1"/>
  <c r="B106" i="3"/>
  <c r="E106" i="3" s="1"/>
  <c r="B60" i="3"/>
  <c r="B80" i="3"/>
  <c r="G80" i="3" s="1"/>
  <c r="B111" i="3"/>
  <c r="D111" i="3" s="1"/>
  <c r="B95" i="3"/>
  <c r="B15" i="3"/>
  <c r="B112" i="3"/>
  <c r="I112" i="3" s="1"/>
  <c r="B107" i="3"/>
  <c r="H107" i="3" s="1"/>
  <c r="B62" i="3"/>
  <c r="F62" i="3" s="1"/>
  <c r="B63" i="3"/>
  <c r="G63" i="3" s="1"/>
  <c r="B113" i="3"/>
  <c r="AQ629" i="2"/>
  <c r="AQ614" i="2"/>
  <c r="AQ662" i="2"/>
  <c r="AQ141" i="2"/>
  <c r="AQ390" i="2"/>
  <c r="AQ532" i="2"/>
  <c r="AQ450" i="2"/>
  <c r="AQ586" i="2"/>
  <c r="AQ510" i="2"/>
  <c r="AQ397" i="2"/>
  <c r="AQ421" i="2"/>
  <c r="AQ515" i="2"/>
  <c r="AQ669" i="2"/>
  <c r="AQ251" i="2"/>
  <c r="AQ144" i="2"/>
  <c r="AQ537" i="2"/>
  <c r="AQ494" i="2"/>
  <c r="AQ334" i="2"/>
  <c r="AQ696" i="2"/>
  <c r="AQ342" i="2"/>
  <c r="AQ455" i="2"/>
  <c r="AQ551" i="2"/>
  <c r="AQ409" i="2"/>
  <c r="AQ528" i="2"/>
  <c r="AQ91" i="2"/>
  <c r="AQ72" i="2"/>
  <c r="AQ651" i="2"/>
  <c r="AQ216" i="2"/>
  <c r="AQ362" i="2"/>
  <c r="AQ340" i="2"/>
  <c r="AQ248" i="2"/>
  <c r="AQ56" i="2"/>
  <c r="AQ607" i="2"/>
  <c r="AQ639" i="2"/>
  <c r="AQ10" i="2"/>
  <c r="AQ164" i="2"/>
  <c r="AQ671" i="2"/>
  <c r="AQ118" i="2"/>
  <c r="AQ306" i="2"/>
  <c r="AQ100" i="2"/>
  <c r="AQ496" i="2"/>
  <c r="AQ550" i="2"/>
  <c r="AQ360" i="2"/>
  <c r="AQ194" i="2"/>
  <c r="AQ159" i="2"/>
  <c r="AQ61" i="2"/>
  <c r="AQ235" i="2"/>
  <c r="AQ570" i="2"/>
  <c r="AQ638" i="2"/>
  <c r="AQ110" i="2"/>
  <c r="AQ353" i="2"/>
  <c r="AQ433" i="2"/>
  <c r="AQ177" i="2"/>
  <c r="AQ116" i="2"/>
  <c r="AQ535" i="2"/>
  <c r="AQ501" i="2"/>
  <c r="AQ117" i="2"/>
  <c r="AQ467" i="2"/>
  <c r="AQ394" i="2"/>
  <c r="AQ665" i="2"/>
  <c r="AQ430" i="2"/>
  <c r="AQ424" i="2"/>
  <c r="AQ319" i="2"/>
  <c r="AQ365" i="2"/>
  <c r="AQ242" i="2"/>
  <c r="AQ126" i="2"/>
  <c r="AQ262" i="2"/>
  <c r="AQ448" i="2"/>
  <c r="AQ81" i="2"/>
  <c r="AQ343" i="2"/>
  <c r="AQ203" i="2"/>
  <c r="AQ153" i="2"/>
  <c r="AQ162" i="2"/>
  <c r="AQ131" i="2"/>
  <c r="AQ303" i="2"/>
  <c r="AQ379" i="2"/>
  <c r="AQ487" i="2"/>
  <c r="AQ506" i="2"/>
  <c r="AQ196" i="2"/>
  <c r="AQ417" i="2"/>
  <c r="AQ668" i="2"/>
  <c r="AQ585" i="2"/>
  <c r="AQ182" i="2"/>
  <c r="AQ310" i="2"/>
  <c r="AQ666" i="2"/>
  <c r="AQ163" i="2"/>
  <c r="AQ269" i="2"/>
  <c r="AQ5" i="2"/>
  <c r="AQ327" i="2"/>
  <c r="AQ79" i="2"/>
  <c r="AQ8" i="2"/>
  <c r="AQ602" i="2"/>
  <c r="AQ475" i="2"/>
  <c r="AQ507" i="2"/>
  <c r="AQ62" i="2"/>
  <c r="AQ227" i="2"/>
  <c r="AQ102" i="2"/>
  <c r="AQ402" i="2"/>
  <c r="AQ134" i="2"/>
  <c r="AQ230" i="2"/>
  <c r="AQ244" i="2"/>
  <c r="AQ300" i="2"/>
  <c r="AQ462" i="2"/>
  <c r="AQ253" i="2"/>
  <c r="AQ45" i="2"/>
  <c r="AQ183" i="2"/>
  <c r="AQ179" i="2"/>
  <c r="AQ497" i="2"/>
  <c r="AQ443" i="2"/>
  <c r="AQ115" i="2"/>
  <c r="AQ224" i="2"/>
  <c r="AQ385" i="2"/>
  <c r="AQ459" i="2"/>
  <c r="AQ392" i="2"/>
  <c r="AQ215" i="2"/>
  <c r="AQ171" i="2"/>
  <c r="AQ716" i="2"/>
  <c r="AQ605" i="2"/>
  <c r="AQ166" i="2"/>
  <c r="AQ484" i="2"/>
  <c r="AQ660" i="2"/>
  <c r="AQ172" i="2"/>
  <c r="AQ63" i="2"/>
  <c r="AQ26" i="2"/>
  <c r="AQ37" i="2"/>
  <c r="AQ157" i="2"/>
  <c r="AQ22" i="2"/>
  <c r="AQ173" i="2"/>
  <c r="AQ308" i="2"/>
  <c r="AQ381" i="2"/>
  <c r="AQ317" i="2"/>
  <c r="AQ685" i="2"/>
  <c r="AQ555" i="2"/>
  <c r="AQ330" i="2"/>
  <c r="AQ232" i="2"/>
  <c r="AQ11" i="2"/>
  <c r="AQ536" i="2"/>
  <c r="AQ674" i="2"/>
  <c r="AQ702" i="2"/>
  <c r="AQ423" i="2"/>
  <c r="AQ283" i="2"/>
  <c r="AQ384" i="2"/>
  <c r="AQ285" i="2"/>
  <c r="AQ268" i="2"/>
  <c r="AQ324" i="2"/>
  <c r="AQ274" i="2"/>
  <c r="AQ331" i="2"/>
  <c r="AQ265" i="2"/>
  <c r="AQ98" i="2"/>
  <c r="AQ140" i="2"/>
  <c r="AQ399" i="2"/>
  <c r="AQ129" i="2"/>
  <c r="AQ264" i="2"/>
  <c r="AQ592" i="2"/>
  <c r="AQ111" i="2"/>
  <c r="AQ326" i="2"/>
  <c r="AQ523" i="2"/>
  <c r="AQ620" i="2"/>
  <c r="AQ483" i="2"/>
  <c r="AQ114" i="2"/>
  <c r="AQ375" i="2"/>
  <c r="AQ529" i="2"/>
  <c r="AQ615" i="2"/>
  <c r="AQ533" i="2"/>
  <c r="AQ549" i="2"/>
  <c r="AQ516" i="2"/>
  <c r="AQ18" i="2"/>
  <c r="AQ493" i="2"/>
  <c r="AQ245" i="2"/>
  <c r="AQ658" i="2"/>
  <c r="AQ541" i="2"/>
  <c r="AQ704" i="2"/>
  <c r="AQ543" i="2"/>
  <c r="AQ477" i="2"/>
  <c r="AQ689" i="2"/>
  <c r="AQ609" i="2"/>
  <c r="AQ270" i="2"/>
  <c r="AQ158" i="2"/>
  <c r="AQ398" i="2"/>
  <c r="AQ71" i="2"/>
  <c r="AQ571" i="2"/>
  <c r="AQ266" i="2"/>
  <c r="AQ48" i="2"/>
  <c r="AQ640" i="2"/>
  <c r="AQ209" i="2"/>
  <c r="AQ207" i="2"/>
  <c r="AQ630" i="2"/>
  <c r="AQ485" i="2"/>
  <c r="AQ657" i="2"/>
  <c r="AQ12" i="2"/>
  <c r="AQ534" i="2"/>
  <c r="AQ28" i="2"/>
  <c r="AQ619" i="2"/>
  <c r="AQ143" i="2"/>
  <c r="AQ339" i="2"/>
  <c r="AQ32" i="2"/>
  <c r="AQ400" i="2"/>
  <c r="AQ456" i="2"/>
  <c r="AQ517" i="2"/>
  <c r="AQ354" i="2"/>
  <c r="AQ69" i="2"/>
  <c r="AQ548" i="2"/>
  <c r="AQ377" i="2"/>
  <c r="AQ412" i="2"/>
  <c r="AQ538" i="2"/>
  <c r="AQ279" i="2"/>
  <c r="AQ206" i="2"/>
  <c r="AQ108" i="2"/>
  <c r="AQ96" i="2"/>
  <c r="AQ404" i="2"/>
  <c r="AQ43" i="2"/>
  <c r="AQ454" i="2"/>
  <c r="AQ488" i="2"/>
  <c r="AQ647" i="2"/>
  <c r="AQ4" i="2"/>
  <c r="AQ123" i="2"/>
  <c r="AQ564" i="2"/>
  <c r="AQ444" i="2"/>
  <c r="AQ426" i="2"/>
  <c r="AQ74" i="2"/>
  <c r="AQ151" i="2"/>
  <c r="AQ60" i="2"/>
  <c r="AQ527" i="2"/>
  <c r="AQ132" i="2"/>
  <c r="AQ395" i="2"/>
  <c r="AQ83" i="2"/>
  <c r="AQ428" i="2"/>
  <c r="AQ408" i="2"/>
  <c r="AQ263" i="2"/>
  <c r="AQ465" i="2"/>
  <c r="AQ695" i="2"/>
  <c r="AQ161" i="2"/>
  <c r="AQ281" i="2"/>
  <c r="AQ259" i="2"/>
  <c r="AQ576" i="2"/>
  <c r="AQ193" i="2"/>
  <c r="AQ403" i="2"/>
  <c r="AQ730" i="2"/>
  <c r="AQ337" i="2"/>
  <c r="AQ681" i="2"/>
  <c r="AQ59" i="2"/>
  <c r="AQ358" i="2"/>
  <c r="AQ322" i="2"/>
  <c r="AQ313" i="2"/>
  <c r="AQ323" i="2"/>
  <c r="AQ51" i="2"/>
  <c r="AQ6" i="2"/>
  <c r="AQ15" i="2"/>
  <c r="AQ29" i="2"/>
  <c r="AQ721" i="2"/>
  <c r="AQ480" i="2"/>
  <c r="AQ574" i="2"/>
  <c r="AQ530" i="2"/>
  <c r="AQ70" i="2"/>
  <c r="AQ566" i="2"/>
  <c r="AQ47" i="2"/>
  <c r="AQ218" i="2"/>
  <c r="AQ180" i="2"/>
  <c r="AQ240" i="2"/>
  <c r="AQ80" i="2"/>
  <c r="AQ700" i="2"/>
  <c r="AQ545" i="2"/>
  <c r="AQ85" i="2"/>
  <c r="AQ521" i="2"/>
  <c r="AQ518" i="2"/>
  <c r="AQ351" i="2"/>
  <c r="AQ415" i="2"/>
  <c r="AQ178" i="2"/>
  <c r="AQ366" i="2"/>
  <c r="AQ344" i="2"/>
  <c r="AQ446" i="2"/>
  <c r="AQ38" i="2"/>
  <c r="AQ359" i="2"/>
  <c r="AQ176" i="2"/>
  <c r="AQ531" i="2"/>
  <c r="AQ367" i="2"/>
  <c r="AQ54" i="2"/>
  <c r="AQ388" i="2"/>
  <c r="AQ202" i="2"/>
  <c r="AQ542" i="2"/>
  <c r="AQ461" i="2"/>
  <c r="AQ449" i="2"/>
  <c r="AQ231" i="2"/>
  <c r="AQ688" i="2"/>
  <c r="AQ479" i="2"/>
  <c r="AQ414" i="2"/>
  <c r="AQ107" i="2"/>
  <c r="AQ82" i="2"/>
  <c r="AQ237" i="2"/>
  <c r="AQ288" i="2"/>
  <c r="AQ691" i="2"/>
  <c r="AQ112" i="2"/>
  <c r="AQ147" i="2"/>
  <c r="AQ596" i="2"/>
  <c r="AQ201" i="2"/>
  <c r="AQ372" i="2"/>
  <c r="AQ578" i="2"/>
  <c r="AQ466" i="2"/>
  <c r="AQ320" i="2"/>
  <c r="AQ376" i="2"/>
  <c r="AQ87" i="2"/>
  <c r="AQ315" i="2"/>
  <c r="AQ598" i="2"/>
  <c r="AQ473" i="2"/>
  <c r="AQ544" i="2"/>
  <c r="AQ445" i="2"/>
  <c r="AQ97" i="2"/>
  <c r="AQ50" i="2"/>
  <c r="AQ89" i="2"/>
  <c r="AQ238" i="2"/>
  <c r="AQ581" i="2"/>
  <c r="AQ250" i="2"/>
  <c r="AQ9" i="2"/>
  <c r="AQ113" i="2"/>
  <c r="AQ296" i="2"/>
  <c r="AQ301" i="2"/>
  <c r="AQ420" i="2"/>
  <c r="AQ287" i="2"/>
  <c r="AQ278" i="2"/>
  <c r="AQ239" i="2"/>
  <c r="AQ211" i="2"/>
  <c r="AQ154" i="2"/>
  <c r="AQ380" i="2"/>
  <c r="AQ184" i="2"/>
  <c r="AQ106" i="2"/>
  <c r="AQ321" i="2"/>
  <c r="AQ210" i="2"/>
  <c r="AQ499" i="2"/>
  <c r="AQ138" i="2"/>
  <c r="AQ718" i="2"/>
  <c r="AQ267" i="2"/>
  <c r="AQ703" i="2"/>
  <c r="AQ634" i="2"/>
  <c r="AQ212" i="2"/>
  <c r="AQ92" i="2"/>
  <c r="AQ24" i="2"/>
  <c r="AQ294" i="2"/>
  <c r="AQ297" i="2"/>
  <c r="AQ595" i="2"/>
  <c r="AQ73" i="2"/>
  <c r="AQ223" i="2"/>
  <c r="AQ78" i="2"/>
  <c r="AQ174" i="2"/>
  <c r="AQ30" i="2"/>
  <c r="AQ478" i="2"/>
  <c r="AQ192" i="2"/>
  <c r="AQ350" i="2"/>
  <c r="AQ25" i="2"/>
  <c r="AQ241" i="2"/>
  <c r="AQ46" i="2"/>
  <c r="AQ104" i="2"/>
  <c r="AQ13" i="2"/>
  <c r="AQ723" i="2"/>
  <c r="AQ559" i="2"/>
  <c r="AQ642" i="2"/>
  <c r="AQ663" i="2"/>
  <c r="AQ7" i="2"/>
  <c r="AQ3" i="2"/>
  <c r="AQ145" i="2"/>
  <c r="AQ233" i="2"/>
  <c r="AQ567" i="2"/>
  <c r="AQ136" i="2"/>
  <c r="AQ405" i="2"/>
  <c r="AQ562" i="2"/>
  <c r="AQ588" i="2"/>
  <c r="AQ539" i="2"/>
  <c r="AQ75" i="2"/>
  <c r="AQ197" i="2"/>
  <c r="AQ328" i="2"/>
  <c r="AQ65" i="2"/>
  <c r="AQ205" i="2"/>
  <c r="AQ40" i="2"/>
  <c r="AQ155" i="2"/>
  <c r="AQ368" i="2"/>
  <c r="AQ425" i="2"/>
  <c r="AQ220" i="2"/>
  <c r="AQ617" i="2"/>
  <c r="AQ611" i="2"/>
  <c r="AQ635" i="2"/>
  <c r="AQ290" i="2"/>
  <c r="AQ273" i="2"/>
  <c r="AQ142" i="2"/>
  <c r="AQ14" i="2"/>
  <c r="AQ291" i="2"/>
  <c r="AQ148" i="2"/>
  <c r="AQ593" i="2"/>
  <c r="AQ219" i="2"/>
  <c r="AQ2" i="2"/>
  <c r="AQ188" i="2"/>
  <c r="AQ434" i="2"/>
  <c r="AQ713" i="2"/>
  <c r="AQ128" i="2"/>
  <c r="AQ275" i="2"/>
  <c r="AQ489" i="2"/>
  <c r="AQ508" i="2"/>
  <c r="AQ217" i="2"/>
  <c r="AQ165" i="2"/>
  <c r="AQ438" i="2"/>
  <c r="AQ683" i="2"/>
  <c r="AQ16" i="2"/>
  <c r="AQ169" i="2"/>
  <c r="AQ127" i="2"/>
  <c r="AQ27" i="2"/>
  <c r="AQ335" i="2"/>
  <c r="AQ139" i="2"/>
  <c r="AQ58" i="2"/>
  <c r="AQ341" i="2"/>
  <c r="AQ616" i="2"/>
  <c r="AQ260" i="2"/>
  <c r="AQ579" i="2"/>
  <c r="AQ41" i="2"/>
  <c r="AQ500" i="2"/>
  <c r="AQ243" i="2"/>
  <c r="AQ99" i="2"/>
  <c r="AQ437" i="2"/>
  <c r="AQ257" i="2"/>
  <c r="AQ553" i="2"/>
  <c r="AQ411" i="2"/>
  <c r="AQ31" i="2"/>
  <c r="AQ20" i="2"/>
  <c r="AQ52" i="2"/>
  <c r="AQ355" i="2"/>
  <c r="AQ277" i="2"/>
  <c r="AQ601" i="2"/>
  <c r="AQ302" i="2"/>
  <c r="AQ667" i="2"/>
  <c r="AQ610" i="2"/>
  <c r="AQ137" i="2"/>
  <c r="AQ271" i="2"/>
  <c r="AQ648" i="2"/>
  <c r="AQ77" i="2"/>
  <c r="AQ737" i="2"/>
  <c r="AQ67" i="2"/>
  <c r="AQ584" i="2"/>
  <c r="AQ622" i="2"/>
  <c r="AQ416" i="2"/>
  <c r="AQ471" i="2"/>
  <c r="AQ236" i="2"/>
  <c r="AQ198" i="2"/>
  <c r="AQ249" i="2"/>
  <c r="AQ122" i="2"/>
  <c r="AQ572" i="2"/>
  <c r="AQ90" i="2"/>
  <c r="AQ606" i="2"/>
  <c r="AQ68" i="2"/>
  <c r="AQ299" i="2"/>
  <c r="AQ292" i="2"/>
  <c r="AQ167" i="2"/>
  <c r="AQ333" i="2"/>
  <c r="AQ728" i="2"/>
  <c r="AQ374" i="2"/>
  <c r="AQ369" i="2"/>
  <c r="AQ711" i="2"/>
  <c r="AQ298" i="2"/>
  <c r="AQ53" i="2"/>
  <c r="AQ469" i="2"/>
  <c r="AQ519" i="2"/>
  <c r="AQ561" i="2"/>
  <c r="AQ304" i="2"/>
  <c r="AQ383" i="2"/>
  <c r="AQ190" i="2"/>
  <c r="AQ582" i="2"/>
  <c r="AQ258" i="2"/>
  <c r="AQ482" i="2"/>
  <c r="AQ705" i="2"/>
  <c r="AQ42" i="2"/>
  <c r="AQ349" i="2"/>
  <c r="AQ439" i="2"/>
  <c r="AQ222" i="2"/>
  <c r="AQ286" i="2"/>
  <c r="AQ356" i="2"/>
  <c r="AQ514" i="2"/>
  <c r="AQ33" i="2"/>
  <c r="AQ146" i="2"/>
  <c r="AQ57" i="2"/>
  <c r="AQ554" i="2"/>
  <c r="AQ329" i="2"/>
  <c r="AQ675" i="2"/>
  <c r="AQ707" i="2"/>
  <c r="AQ125" i="2"/>
  <c r="AQ305" i="2"/>
  <c r="AQ470" i="2"/>
  <c r="AQ130" i="2"/>
  <c r="AQ149" i="2"/>
  <c r="AQ255" i="2"/>
  <c r="AQ498" i="2"/>
  <c r="AQ686" i="2"/>
  <c r="AQ23" i="2"/>
  <c r="AQ650" i="2"/>
  <c r="AQ524" i="2"/>
  <c r="AQ124" i="2"/>
  <c r="AQ733" i="2"/>
  <c r="AQ17" i="2"/>
  <c r="AQ295" i="2"/>
  <c r="AQ587" i="2"/>
  <c r="AQ422" i="2"/>
  <c r="AQ346" i="2"/>
  <c r="AQ189" i="2"/>
  <c r="AQ441" i="2"/>
  <c r="AQ661" i="2"/>
  <c r="AQ577" i="2"/>
  <c r="AQ357" i="2"/>
  <c r="AQ463" i="2"/>
  <c r="AQ511" i="2"/>
  <c r="AQ39" i="2"/>
  <c r="AQ208" i="2"/>
  <c r="AQ641" i="2"/>
  <c r="AQ503" i="2"/>
  <c r="AQ464" i="2"/>
  <c r="AQ364" i="2"/>
  <c r="AQ19" i="2"/>
  <c r="AQ625" i="2"/>
  <c r="AQ181" i="2"/>
  <c r="AQ338" i="2"/>
  <c r="AQ407" i="2"/>
  <c r="AQ289" i="2"/>
  <c r="AQ540" i="2"/>
  <c r="AQ476" i="2"/>
  <c r="AQ502" i="2"/>
  <c r="AQ453" i="2"/>
  <c r="AQ168" i="2"/>
  <c r="AQ460" i="2"/>
  <c r="AQ512" i="2"/>
  <c r="AQ66" i="2"/>
  <c r="AQ447" i="2"/>
  <c r="AQ345" i="2"/>
  <c r="AQ55" i="2"/>
  <c r="AQ734" i="2"/>
  <c r="AQ583" i="2"/>
  <c r="AQ21" i="2"/>
  <c r="AQ119" i="2"/>
  <c r="AQ186" i="2"/>
  <c r="AQ655" i="2"/>
  <c r="AQ44" i="2"/>
  <c r="AQ732" i="2"/>
  <c r="AQ568" i="2"/>
  <c r="AQ612" i="2"/>
  <c r="AQ644" i="2"/>
  <c r="AQ613" i="2"/>
  <c r="AQ389" i="2"/>
  <c r="AQ76" i="2"/>
  <c r="AQ64" i="2"/>
  <c r="AQ618" i="2"/>
  <c r="AQ458" i="2"/>
  <c r="AQ504" i="2"/>
  <c r="AQ105" i="2"/>
  <c r="AQ396" i="2"/>
  <c r="AQ600" i="2"/>
  <c r="AQ318" i="2"/>
  <c r="AQ589" i="2"/>
  <c r="AQ247" i="2"/>
  <c r="AQ729" i="2"/>
  <c r="AQ229" i="2"/>
  <c r="AQ36" i="2"/>
  <c r="AQ307" i="2"/>
  <c r="AQ522" i="2"/>
  <c r="AQ490" i="2"/>
  <c r="AQ204" i="2"/>
  <c r="AQ195" i="2"/>
  <c r="AQ371" i="2"/>
  <c r="AQ199" i="2"/>
  <c r="AQ363" i="2"/>
  <c r="AQ603" i="2"/>
  <c r="AQ714" i="2"/>
  <c r="AQ678" i="2"/>
  <c r="AQ406" i="2"/>
  <c r="AQ520" i="2"/>
  <c r="AQ109" i="2"/>
  <c r="AQ687" i="2"/>
  <c r="AQ556" i="2"/>
  <c r="AQ386" i="2"/>
  <c r="AQ185" i="2"/>
  <c r="AQ49" i="2"/>
  <c r="AQ676" i="2"/>
  <c r="AQ170" i="2"/>
  <c r="AQ135" i="2"/>
  <c r="AQ336" i="2"/>
  <c r="AQ133" i="2"/>
  <c r="AQ725" i="2"/>
  <c r="AQ150" i="2"/>
  <c r="AQ680" i="2"/>
  <c r="AQ569" i="2"/>
  <c r="AQ692" i="2"/>
  <c r="AQ280" i="2"/>
  <c r="AQ429" i="2"/>
  <c r="AQ35" i="2"/>
  <c r="AQ221" i="2"/>
  <c r="AQ418" i="2"/>
  <c r="AQ34" i="2"/>
  <c r="AQ697" i="2"/>
  <c r="AQ509" i="2"/>
  <c r="AQ95" i="2"/>
  <c r="AQ93" i="2"/>
  <c r="AQ624" i="2"/>
  <c r="AQ284" i="2"/>
  <c r="AQ332" i="2"/>
  <c r="AQ120" i="2"/>
  <c r="AQ419" i="2"/>
  <c r="AQ225" i="2"/>
  <c r="AQ637" i="2"/>
  <c r="AQ557" i="2"/>
  <c r="AQ558" i="2"/>
  <c r="AQ547" i="2"/>
  <c r="AQ387" i="2"/>
  <c r="AQ670" i="2"/>
  <c r="AQ94" i="2"/>
  <c r="AQ708" i="2"/>
  <c r="AQ717" i="2"/>
  <c r="AQ254" i="2"/>
  <c r="AQ451" i="2"/>
  <c r="AQ228" i="2"/>
  <c r="AQ472" i="2"/>
  <c r="AQ491" i="2"/>
  <c r="AQ636" i="2"/>
  <c r="AQ664" i="2"/>
  <c r="AQ256" i="2"/>
  <c r="AQ347" i="2"/>
  <c r="AQ261" i="2"/>
  <c r="AQ160" i="2"/>
  <c r="AQ121" i="2"/>
  <c r="AQ252" i="2"/>
  <c r="AQ246" i="2"/>
  <c r="AQ152" i="2"/>
  <c r="AQ391" i="2"/>
  <c r="AQ649" i="2"/>
  <c r="AQ410" i="2"/>
  <c r="AQ175" i="2"/>
  <c r="AQ486" i="2"/>
  <c r="AQ101" i="2"/>
  <c r="AQ710" i="2"/>
  <c r="AQ103" i="2"/>
  <c r="AQ673" i="2"/>
  <c r="AQ645" i="2"/>
  <c r="AQ214" i="2"/>
  <c r="AQ573" i="2"/>
  <c r="AQ590" i="2"/>
  <c r="AQ86" i="2"/>
  <c r="AQ597" i="2"/>
  <c r="AQ627" i="2"/>
  <c r="AQ693" i="2"/>
  <c r="AQ731" i="2"/>
  <c r="AQ739" i="2"/>
  <c r="AQ599" i="2"/>
  <c r="AQ156" i="2"/>
  <c r="AQ413" i="2"/>
  <c r="AQ632" i="2"/>
  <c r="AQ276" i="2"/>
  <c r="AQ525" i="2"/>
  <c r="AQ226" i="2"/>
  <c r="AQ452" i="2"/>
  <c r="AQ311" i="2"/>
  <c r="AQ442" i="2"/>
  <c r="AQ84" i="2"/>
  <c r="AQ659" i="2"/>
  <c r="AQ633" i="2"/>
  <c r="AQ382" i="2"/>
  <c r="AQ234" i="2"/>
  <c r="AQ626" i="2"/>
  <c r="AQ401" i="2"/>
  <c r="AQ393" i="2"/>
  <c r="AQ378" i="2"/>
  <c r="AQ546" i="2"/>
  <c r="AQ348" i="2"/>
  <c r="AQ88" i="2"/>
  <c r="AQ481" i="2"/>
  <c r="AQ191" i="2"/>
  <c r="AQ282" i="2"/>
  <c r="AQ272" i="2"/>
  <c r="AQ309" i="2"/>
  <c r="AQ726" i="2"/>
  <c r="AQ495" i="2"/>
  <c r="AQ370" i="2"/>
  <c r="AQ560" i="2"/>
  <c r="AQ690" i="2"/>
  <c r="AQ563" i="2"/>
  <c r="AQ314" i="2"/>
  <c r="AQ213" i="2"/>
  <c r="AQ187" i="2"/>
  <c r="AQ505" i="2"/>
  <c r="AQ580" i="2"/>
  <c r="AQ361" i="2"/>
  <c r="AQ468" i="2"/>
  <c r="AQ552" i="2"/>
  <c r="AQ436" i="2"/>
  <c r="AQ643" i="2"/>
  <c r="AQ513" i="2"/>
  <c r="AQ293" i="2"/>
  <c r="AQ200" i="2"/>
  <c r="AQ316" i="2"/>
  <c r="AQ646" i="2"/>
  <c r="AQ604" i="2"/>
  <c r="AQ698" i="2"/>
  <c r="AQ427" i="2"/>
  <c r="AQ325" i="2"/>
  <c r="AQ373" i="2"/>
  <c r="AQ312" i="2"/>
  <c r="AQ715" i="2"/>
  <c r="AQ457" i="2"/>
  <c r="AQ492" i="2"/>
  <c r="AQ653" i="2"/>
  <c r="AQ440" i="2"/>
  <c r="AQ631" i="2"/>
  <c r="AQ432" i="2"/>
  <c r="AQ652" i="2"/>
  <c r="AQ699" i="2"/>
  <c r="AQ594" i="2"/>
  <c r="AQ526" i="2"/>
  <c r="AQ656" i="2"/>
  <c r="AQ628" i="2"/>
  <c r="AQ623" i="2"/>
  <c r="AQ352" i="2"/>
  <c r="AQ724" i="2"/>
  <c r="AQ694" i="2"/>
  <c r="AQ435" i="2"/>
  <c r="AQ701" i="2"/>
  <c r="AQ621" i="2"/>
  <c r="AQ474" i="2"/>
  <c r="AQ565" i="2"/>
  <c r="AQ738" i="2"/>
  <c r="AQ682" i="2"/>
  <c r="AQ608" i="2"/>
  <c r="AQ654" i="2"/>
  <c r="AQ591" i="2"/>
  <c r="AQ431" i="2"/>
  <c r="AQ575" i="2"/>
  <c r="AQ719" i="2"/>
  <c r="AQ736" i="2"/>
  <c r="AQ706" i="2"/>
  <c r="AQ684" i="2"/>
  <c r="AQ735" i="2"/>
  <c r="AQ727" i="2"/>
  <c r="AQ679" i="2"/>
  <c r="AQ720" i="2"/>
  <c r="AQ677" i="2"/>
  <c r="AQ672" i="2"/>
  <c r="AQ709" i="2"/>
  <c r="AQ722" i="2"/>
  <c r="AQ712" i="2"/>
  <c r="AR629" i="2"/>
  <c r="AR450" i="2"/>
  <c r="AR510" i="2"/>
  <c r="AR537" i="2"/>
  <c r="AR334" i="2"/>
  <c r="AR342" i="2"/>
  <c r="AR551" i="2"/>
  <c r="AR340" i="2"/>
  <c r="AR248" i="2"/>
  <c r="AR56" i="2"/>
  <c r="AR164" i="2"/>
  <c r="AR118" i="2"/>
  <c r="AR159" i="2"/>
  <c r="AR61" i="2"/>
  <c r="AR235" i="2"/>
  <c r="AR638" i="2"/>
  <c r="AR116" i="2"/>
  <c r="AR467" i="2"/>
  <c r="AR242" i="2"/>
  <c r="AR303" i="2"/>
  <c r="AR487" i="2"/>
  <c r="AR417" i="2"/>
  <c r="AR668" i="2"/>
  <c r="AR666" i="2"/>
  <c r="AR327" i="2"/>
  <c r="AR475" i="2"/>
  <c r="C121" i="3"/>
  <c r="AR224" i="2"/>
  <c r="AR385" i="2"/>
  <c r="AR459" i="2"/>
  <c r="AR171" i="2"/>
  <c r="AR716" i="2"/>
  <c r="AR605" i="2"/>
  <c r="AR660" i="2"/>
  <c r="AR26" i="2"/>
  <c r="AR381" i="2"/>
  <c r="AR317" i="2"/>
  <c r="AR555" i="2"/>
  <c r="AR232" i="2"/>
  <c r="AR536" i="2"/>
  <c r="AR384" i="2"/>
  <c r="AR324" i="2"/>
  <c r="AR274" i="2"/>
  <c r="AR399" i="2"/>
  <c r="AR129" i="2"/>
  <c r="AR326" i="2"/>
  <c r="AR483" i="2"/>
  <c r="AR114" i="2"/>
  <c r="AR529" i="2"/>
  <c r="AR533" i="2"/>
  <c r="AR658" i="2"/>
  <c r="AR541" i="2"/>
  <c r="AR704" i="2"/>
  <c r="AR477" i="2"/>
  <c r="AR689" i="2"/>
  <c r="AR609" i="2"/>
  <c r="AR270" i="2"/>
  <c r="AR71" i="2"/>
  <c r="AR640" i="2"/>
  <c r="AR630" i="2"/>
  <c r="AR12" i="2"/>
  <c r="AR339" i="2"/>
  <c r="AR517" i="2"/>
  <c r="AR354" i="2"/>
  <c r="AR69" i="2"/>
  <c r="AR412" i="2"/>
  <c r="AR279" i="2"/>
  <c r="AR96" i="2"/>
  <c r="AR488" i="2"/>
  <c r="AR647" i="2"/>
  <c r="AR426" i="2"/>
  <c r="AR395" i="2"/>
  <c r="AR263" i="2"/>
  <c r="AR193" i="2"/>
  <c r="AR403" i="2"/>
  <c r="AR730" i="2"/>
  <c r="AR337" i="2"/>
  <c r="AR681" i="2"/>
  <c r="AR322" i="2"/>
  <c r="AR721" i="2"/>
  <c r="AR574" i="2"/>
  <c r="AR566" i="2"/>
  <c r="AR218" i="2"/>
  <c r="AR700" i="2"/>
  <c r="AR545" i="2"/>
  <c r="AR521" i="2"/>
  <c r="AR344" i="2"/>
  <c r="AR359" i="2"/>
  <c r="AR367" i="2"/>
  <c r="AR461" i="2"/>
  <c r="AR449" i="2"/>
  <c r="AR688" i="2"/>
  <c r="AR107" i="2"/>
  <c r="AR320" i="2"/>
  <c r="AR376" i="2"/>
  <c r="AR473" i="2"/>
  <c r="AR89" i="2"/>
  <c r="AR581" i="2"/>
  <c r="C59" i="3"/>
  <c r="AR420" i="2"/>
  <c r="AR287" i="2"/>
  <c r="AR211" i="2"/>
  <c r="AR106" i="2"/>
  <c r="AR718" i="2"/>
  <c r="AR703" i="2"/>
  <c r="AR634" i="2"/>
  <c r="AR92" i="2"/>
  <c r="AR24" i="2"/>
  <c r="AR595" i="2"/>
  <c r="AR478" i="2"/>
  <c r="AR350" i="2"/>
  <c r="AR241" i="2"/>
  <c r="AR104" i="2"/>
  <c r="AR723" i="2"/>
  <c r="AR642" i="2"/>
  <c r="AR567" i="2"/>
  <c r="AR562" i="2"/>
  <c r="AR588" i="2"/>
  <c r="AR75" i="2"/>
  <c r="AR368" i="2"/>
  <c r="AR219" i="2"/>
  <c r="AR188" i="2"/>
  <c r="AR713" i="2"/>
  <c r="AR508" i="2"/>
  <c r="AR217" i="2"/>
  <c r="AR683" i="2"/>
  <c r="AR341" i="2"/>
  <c r="AR616" i="2"/>
  <c r="AR500" i="2"/>
  <c r="AR553" i="2"/>
  <c r="AR411" i="2"/>
  <c r="AR277" i="2"/>
  <c r="AR667" i="2"/>
  <c r="AR271" i="2"/>
  <c r="AR77" i="2"/>
  <c r="AR737" i="2"/>
  <c r="AR584" i="2"/>
  <c r="AR622" i="2"/>
  <c r="AR198" i="2"/>
  <c r="AR606" i="2"/>
  <c r="AR333" i="2"/>
  <c r="AR728" i="2"/>
  <c r="AR369" i="2"/>
  <c r="AR711" i="2"/>
  <c r="AR298" i="2"/>
  <c r="AR561" i="2"/>
  <c r="AR582" i="2"/>
  <c r="AR258" i="2"/>
  <c r="AR482" i="2"/>
  <c r="AR705" i="2"/>
  <c r="AR356" i="2"/>
  <c r="AR514" i="2"/>
  <c r="AR146" i="2"/>
  <c r="AR707" i="2"/>
  <c r="AR470" i="2"/>
  <c r="AR130" i="2"/>
  <c r="AR255" i="2"/>
  <c r="AR498" i="2"/>
  <c r="AR686" i="2"/>
  <c r="AR650" i="2"/>
  <c r="AR124" i="2"/>
  <c r="AR733" i="2"/>
  <c r="AR661" i="2"/>
  <c r="AR577" i="2"/>
  <c r="AR463" i="2"/>
  <c r="AR641" i="2"/>
  <c r="AR625" i="2"/>
  <c r="AR476" i="2"/>
  <c r="AR453" i="2"/>
  <c r="AR168" i="2"/>
  <c r="AR460" i="2"/>
  <c r="AR734" i="2"/>
  <c r="AR655" i="2"/>
  <c r="AR732" i="2"/>
  <c r="AR568" i="2"/>
  <c r="AR612" i="2"/>
  <c r="AR64" i="2"/>
  <c r="AR618" i="2"/>
  <c r="AR458" i="2"/>
  <c r="AR504" i="2"/>
  <c r="AR600" i="2"/>
  <c r="AR589" i="2"/>
  <c r="AR247" i="2"/>
  <c r="AR729" i="2"/>
  <c r="AR307" i="2"/>
  <c r="AR522" i="2"/>
  <c r="AR195" i="2"/>
  <c r="AR363" i="2"/>
  <c r="AR603" i="2"/>
  <c r="AR714" i="2"/>
  <c r="AR678" i="2"/>
  <c r="AR687" i="2"/>
  <c r="AR556" i="2"/>
  <c r="AR676" i="2"/>
  <c r="AR170" i="2"/>
  <c r="AR725" i="2"/>
  <c r="AR150" i="2"/>
  <c r="AR680" i="2"/>
  <c r="AR429" i="2"/>
  <c r="AR697" i="2"/>
  <c r="AR225" i="2"/>
  <c r="AR637" i="2"/>
  <c r="AR557" i="2"/>
  <c r="AR558" i="2"/>
  <c r="AR547" i="2"/>
  <c r="AR670" i="2"/>
  <c r="AR708" i="2"/>
  <c r="AR717" i="2"/>
  <c r="AR254" i="2"/>
  <c r="AR228" i="2"/>
  <c r="AR664" i="2"/>
  <c r="AR152" i="2"/>
  <c r="AR649" i="2"/>
  <c r="AR410" i="2"/>
  <c r="AR486" i="2"/>
  <c r="AR710" i="2"/>
  <c r="AR673" i="2"/>
  <c r="AR645" i="2"/>
  <c r="AR590" i="2"/>
  <c r="AR597" i="2"/>
  <c r="AR693" i="2"/>
  <c r="AR731" i="2"/>
  <c r="AR739" i="2"/>
  <c r="AR413" i="2"/>
  <c r="AR632" i="2"/>
  <c r="AR276" i="2"/>
  <c r="AR442" i="2"/>
  <c r="AR633" i="2"/>
  <c r="AR382" i="2"/>
  <c r="AR626" i="2"/>
  <c r="AR393" i="2"/>
  <c r="AR191" i="2"/>
  <c r="AR726" i="2"/>
  <c r="AR495" i="2"/>
  <c r="AR560" i="2"/>
  <c r="AR690" i="2"/>
  <c r="AR563" i="2"/>
  <c r="AR468" i="2"/>
  <c r="AR552" i="2"/>
  <c r="AR643" i="2"/>
  <c r="AR646" i="2"/>
  <c r="AR698" i="2"/>
  <c r="AR427" i="2"/>
  <c r="AR325" i="2"/>
  <c r="AR715" i="2"/>
  <c r="AR457" i="2"/>
  <c r="AR492" i="2"/>
  <c r="AR440" i="2"/>
  <c r="AR631" i="2"/>
  <c r="AR652" i="2"/>
  <c r="AR699" i="2"/>
  <c r="AR594" i="2"/>
  <c r="AR656" i="2"/>
  <c r="AR724" i="2"/>
  <c r="AR694" i="2"/>
  <c r="AR435" i="2"/>
  <c r="AR701" i="2"/>
  <c r="AR621" i="2"/>
  <c r="AR738" i="2"/>
  <c r="AR682" i="2"/>
  <c r="AR608" i="2"/>
  <c r="AR654" i="2"/>
  <c r="AR591" i="2"/>
  <c r="AR719" i="2"/>
  <c r="AR736" i="2"/>
  <c r="AR706" i="2"/>
  <c r="AR684" i="2"/>
  <c r="AR735" i="2"/>
  <c r="AR727" i="2"/>
  <c r="AR720" i="2"/>
  <c r="AR677" i="2"/>
  <c r="AR672" i="2"/>
  <c r="AR709" i="2"/>
  <c r="AR722" i="2"/>
  <c r="AR712" i="2"/>
  <c r="AH629" i="2"/>
  <c r="AH614" i="2"/>
  <c r="AH662" i="2"/>
  <c r="AH141" i="2"/>
  <c r="AH390" i="2"/>
  <c r="AH532" i="2"/>
  <c r="AH450" i="2"/>
  <c r="AH586" i="2"/>
  <c r="AH510" i="2"/>
  <c r="AH397" i="2"/>
  <c r="AH421" i="2"/>
  <c r="AH515" i="2"/>
  <c r="AH669" i="2"/>
  <c r="AH251" i="2"/>
  <c r="AH144" i="2"/>
  <c r="AH537" i="2"/>
  <c r="AH494" i="2"/>
  <c r="AH334" i="2"/>
  <c r="AH696" i="2"/>
  <c r="AH342" i="2"/>
  <c r="AH455" i="2"/>
  <c r="AH551" i="2"/>
  <c r="AH409" i="2"/>
  <c r="AH528" i="2"/>
  <c r="AH91" i="2"/>
  <c r="AH72" i="2"/>
  <c r="AH651" i="2"/>
  <c r="AH216" i="2"/>
  <c r="AH362" i="2"/>
  <c r="AH340" i="2"/>
  <c r="AH248" i="2"/>
  <c r="AH56" i="2"/>
  <c r="AH607" i="2"/>
  <c r="AH639" i="2"/>
  <c r="AH10" i="2"/>
  <c r="AH164" i="2"/>
  <c r="AH671" i="2"/>
  <c r="AH118" i="2"/>
  <c r="AH306" i="2"/>
  <c r="AH100" i="2"/>
  <c r="AH496" i="2"/>
  <c r="AH550" i="2"/>
  <c r="AH360" i="2"/>
  <c r="AH194" i="2"/>
  <c r="AH159" i="2"/>
  <c r="AH61" i="2"/>
  <c r="AH235" i="2"/>
  <c r="AH570" i="2"/>
  <c r="AH638" i="2"/>
  <c r="AH110" i="2"/>
  <c r="AH353" i="2"/>
  <c r="AH433" i="2"/>
  <c r="AH177" i="2"/>
  <c r="AH116" i="2"/>
  <c r="AH535" i="2"/>
  <c r="AH501" i="2"/>
  <c r="AH117" i="2"/>
  <c r="AH467" i="2"/>
  <c r="AH394" i="2"/>
  <c r="AH665" i="2"/>
  <c r="AH430" i="2"/>
  <c r="AH424" i="2"/>
  <c r="AH319" i="2"/>
  <c r="AH365" i="2"/>
  <c r="AH242" i="2"/>
  <c r="AH126" i="2"/>
  <c r="AH262" i="2"/>
  <c r="AH448" i="2"/>
  <c r="AH81" i="2"/>
  <c r="AH343" i="2"/>
  <c r="AH203" i="2"/>
  <c r="AH153" i="2"/>
  <c r="AH162" i="2"/>
  <c r="AH131" i="2"/>
  <c r="AH303" i="2"/>
  <c r="AH379" i="2"/>
  <c r="AH487" i="2"/>
  <c r="AH506" i="2"/>
  <c r="AH196" i="2"/>
  <c r="AH417" i="2"/>
  <c r="AH668" i="2"/>
  <c r="AH585" i="2"/>
  <c r="AH182" i="2"/>
  <c r="AH310" i="2"/>
  <c r="AH666" i="2"/>
  <c r="AH163" i="2"/>
  <c r="AH269" i="2"/>
  <c r="AH5" i="2"/>
  <c r="AH327" i="2"/>
  <c r="AH79" i="2"/>
  <c r="AH8" i="2"/>
  <c r="AH602" i="2"/>
  <c r="AH475" i="2"/>
  <c r="AH507" i="2"/>
  <c r="AH62" i="2"/>
  <c r="AH227" i="2"/>
  <c r="AH102" i="2"/>
  <c r="AH402" i="2"/>
  <c r="AH134" i="2"/>
  <c r="AH230" i="2"/>
  <c r="AH244" i="2"/>
  <c r="AH300" i="2"/>
  <c r="AH462" i="2"/>
  <c r="AH253" i="2"/>
  <c r="AH45" i="2"/>
  <c r="AH183" i="2"/>
  <c r="AH179" i="2"/>
  <c r="AH497" i="2"/>
  <c r="AH443" i="2"/>
  <c r="AH115" i="2"/>
  <c r="AH224" i="2"/>
  <c r="AH385" i="2"/>
  <c r="AH459" i="2"/>
  <c r="AH392" i="2"/>
  <c r="AH215" i="2"/>
  <c r="AH171" i="2"/>
  <c r="AH716" i="2"/>
  <c r="AH605" i="2"/>
  <c r="AH166" i="2"/>
  <c r="AH484" i="2"/>
  <c r="AH660" i="2"/>
  <c r="AH172" i="2"/>
  <c r="AH63" i="2"/>
  <c r="AH26" i="2"/>
  <c r="AH37" i="2"/>
  <c r="AH157" i="2"/>
  <c r="AH22" i="2"/>
  <c r="AH173" i="2"/>
  <c r="AH308" i="2"/>
  <c r="AH381" i="2"/>
  <c r="AH317" i="2"/>
  <c r="AH685" i="2"/>
  <c r="AH555" i="2"/>
  <c r="AH330" i="2"/>
  <c r="AH232" i="2"/>
  <c r="AH11" i="2"/>
  <c r="AH536" i="2"/>
  <c r="AH674" i="2"/>
  <c r="AH702" i="2"/>
  <c r="AH423" i="2"/>
  <c r="AH283" i="2"/>
  <c r="AH384" i="2"/>
  <c r="AH285" i="2"/>
  <c r="AH268" i="2"/>
  <c r="AH324" i="2"/>
  <c r="AH274" i="2"/>
  <c r="AH331" i="2"/>
  <c r="AH265" i="2"/>
  <c r="AH98" i="2"/>
  <c r="AH140" i="2"/>
  <c r="AH399" i="2"/>
  <c r="AH129" i="2"/>
  <c r="AH264" i="2"/>
  <c r="AH592" i="2"/>
  <c r="AH111" i="2"/>
  <c r="AH326" i="2"/>
  <c r="AH523" i="2"/>
  <c r="AH620" i="2"/>
  <c r="AH483" i="2"/>
  <c r="AH114" i="2"/>
  <c r="AH375" i="2"/>
  <c r="AH529" i="2"/>
  <c r="AH615" i="2"/>
  <c r="AH533" i="2"/>
  <c r="AH549" i="2"/>
  <c r="AH516" i="2"/>
  <c r="AH18" i="2"/>
  <c r="AH493" i="2"/>
  <c r="AH245" i="2"/>
  <c r="AH658" i="2"/>
  <c r="AH541" i="2"/>
  <c r="AH704" i="2"/>
  <c r="AH543" i="2"/>
  <c r="AH477" i="2"/>
  <c r="AH689" i="2"/>
  <c r="AH609" i="2"/>
  <c r="AH270" i="2"/>
  <c r="AH158" i="2"/>
  <c r="AH398" i="2"/>
  <c r="AH71" i="2"/>
  <c r="AH571" i="2"/>
  <c r="AH266" i="2"/>
  <c r="AH48" i="2"/>
  <c r="AH640" i="2"/>
  <c r="AH209" i="2"/>
  <c r="AH207" i="2"/>
  <c r="AH630" i="2"/>
  <c r="AH485" i="2"/>
  <c r="AH657" i="2"/>
  <c r="AH12" i="2"/>
  <c r="AH534" i="2"/>
  <c r="AH28" i="2"/>
  <c r="AH619" i="2"/>
  <c r="AH143" i="2"/>
  <c r="AH339" i="2"/>
  <c r="AH32" i="2"/>
  <c r="AH400" i="2"/>
  <c r="AH456" i="2"/>
  <c r="AH517" i="2"/>
  <c r="AH354" i="2"/>
  <c r="AH69" i="2"/>
  <c r="AH548" i="2"/>
  <c r="AH377" i="2"/>
  <c r="AH412" i="2"/>
  <c r="AH538" i="2"/>
  <c r="AH279" i="2"/>
  <c r="AH206" i="2"/>
  <c r="AH108" i="2"/>
  <c r="AH96" i="2"/>
  <c r="AH404" i="2"/>
  <c r="AH43" i="2"/>
  <c r="AH454" i="2"/>
  <c r="AH488" i="2"/>
  <c r="AH647" i="2"/>
  <c r="AH4" i="2"/>
  <c r="AH123" i="2"/>
  <c r="AH564" i="2"/>
  <c r="AH444" i="2"/>
  <c r="AH426" i="2"/>
  <c r="AH74" i="2"/>
  <c r="AH151" i="2"/>
  <c r="AH60" i="2"/>
  <c r="AH527" i="2"/>
  <c r="AH132" i="2"/>
  <c r="AH395" i="2"/>
  <c r="AH83" i="2"/>
  <c r="AH428" i="2"/>
  <c r="AH408" i="2"/>
  <c r="AH263" i="2"/>
  <c r="AH465" i="2"/>
  <c r="AH695" i="2"/>
  <c r="AH161" i="2"/>
  <c r="AH281" i="2"/>
  <c r="AH259" i="2"/>
  <c r="AH576" i="2"/>
  <c r="AH193" i="2"/>
  <c r="AH403" i="2"/>
  <c r="AH730" i="2"/>
  <c r="AH337" i="2"/>
  <c r="AH681" i="2"/>
  <c r="AH59" i="2"/>
  <c r="AH358" i="2"/>
  <c r="AH322" i="2"/>
  <c r="AH313" i="2"/>
  <c r="AH323" i="2"/>
  <c r="AH51" i="2"/>
  <c r="AH6" i="2"/>
  <c r="AH15" i="2"/>
  <c r="AH29" i="2"/>
  <c r="AH721" i="2"/>
  <c r="AH480" i="2"/>
  <c r="AH574" i="2"/>
  <c r="AH530" i="2"/>
  <c r="AH70" i="2"/>
  <c r="AH566" i="2"/>
  <c r="AH47" i="2"/>
  <c r="AH218" i="2"/>
  <c r="AH180" i="2"/>
  <c r="AH240" i="2"/>
  <c r="AH80" i="2"/>
  <c r="AH700" i="2"/>
  <c r="AH545" i="2"/>
  <c r="AH85" i="2"/>
  <c r="AH521" i="2"/>
  <c r="AH518" i="2"/>
  <c r="AH351" i="2"/>
  <c r="AH415" i="2"/>
  <c r="AH178" i="2"/>
  <c r="AH366" i="2"/>
  <c r="AH344" i="2"/>
  <c r="AH446" i="2"/>
  <c r="AH38" i="2"/>
  <c r="AH359" i="2"/>
  <c r="AH176" i="2"/>
  <c r="AH531" i="2"/>
  <c r="AH367" i="2"/>
  <c r="AH54" i="2"/>
  <c r="AH388" i="2"/>
  <c r="AH202" i="2"/>
  <c r="AH542" i="2"/>
  <c r="AH461" i="2"/>
  <c r="AH449" i="2"/>
  <c r="AH231" i="2"/>
  <c r="AH688" i="2"/>
  <c r="AH479" i="2"/>
  <c r="AH414" i="2"/>
  <c r="AH107" i="2"/>
  <c r="AH82" i="2"/>
  <c r="AH237" i="2"/>
  <c r="AH288" i="2"/>
  <c r="AH691" i="2"/>
  <c r="AH112" i="2"/>
  <c r="AH147" i="2"/>
  <c r="AH596" i="2"/>
  <c r="AH201" i="2"/>
  <c r="AH372" i="2"/>
  <c r="AH578" i="2"/>
  <c r="AH466" i="2"/>
  <c r="AH320" i="2"/>
  <c r="AH376" i="2"/>
  <c r="AH87" i="2"/>
  <c r="AH315" i="2"/>
  <c r="AH598" i="2"/>
  <c r="AH473" i="2"/>
  <c r="AH544" i="2"/>
  <c r="AH445" i="2"/>
  <c r="AH97" i="2"/>
  <c r="AH50" i="2"/>
  <c r="AH89" i="2"/>
  <c r="AH238" i="2"/>
  <c r="AH581" i="2"/>
  <c r="AH250" i="2"/>
  <c r="AH9" i="2"/>
  <c r="AH113" i="2"/>
  <c r="AH296" i="2"/>
  <c r="AH301" i="2"/>
  <c r="AH420" i="2"/>
  <c r="AH287" i="2"/>
  <c r="AH278" i="2"/>
  <c r="AH239" i="2"/>
  <c r="AH211" i="2"/>
  <c r="AH154" i="2"/>
  <c r="AH380" i="2"/>
  <c r="AH184" i="2"/>
  <c r="AH106" i="2"/>
  <c r="AH321" i="2"/>
  <c r="AH210" i="2"/>
  <c r="AH499" i="2"/>
  <c r="AH138" i="2"/>
  <c r="AH718" i="2"/>
  <c r="AH267" i="2"/>
  <c r="AH703" i="2"/>
  <c r="AH634" i="2"/>
  <c r="AH212" i="2"/>
  <c r="AH92" i="2"/>
  <c r="AH24" i="2"/>
  <c r="AH294" i="2"/>
  <c r="AH297" i="2"/>
  <c r="AH595" i="2"/>
  <c r="AH73" i="2"/>
  <c r="AH223" i="2"/>
  <c r="AH78" i="2"/>
  <c r="AH174" i="2"/>
  <c r="AH30" i="2"/>
  <c r="AH478" i="2"/>
  <c r="AH192" i="2"/>
  <c r="AH350" i="2"/>
  <c r="AH25" i="2"/>
  <c r="AH241" i="2"/>
  <c r="AH46" i="2"/>
  <c r="AH104" i="2"/>
  <c r="AH13" i="2"/>
  <c r="AH723" i="2"/>
  <c r="AH559" i="2"/>
  <c r="AH642" i="2"/>
  <c r="AH663" i="2"/>
  <c r="AH7" i="2"/>
  <c r="AH3" i="2"/>
  <c r="AH145" i="2"/>
  <c r="AH233" i="2"/>
  <c r="AH567" i="2"/>
  <c r="AH136" i="2"/>
  <c r="AH405" i="2"/>
  <c r="AH562" i="2"/>
  <c r="AH588" i="2"/>
  <c r="AH539" i="2"/>
  <c r="AH75" i="2"/>
  <c r="AH197" i="2"/>
  <c r="AH328" i="2"/>
  <c r="AH65" i="2"/>
  <c r="AH205" i="2"/>
  <c r="AH40" i="2"/>
  <c r="AH155" i="2"/>
  <c r="AH368" i="2"/>
  <c r="AH425" i="2"/>
  <c r="AH220" i="2"/>
  <c r="AH617" i="2"/>
  <c r="AH611" i="2"/>
  <c r="AH635" i="2"/>
  <c r="AH290" i="2"/>
  <c r="AH273" i="2"/>
  <c r="AH142" i="2"/>
  <c r="AH14" i="2"/>
  <c r="AH291" i="2"/>
  <c r="AH148" i="2"/>
  <c r="AH593" i="2"/>
  <c r="AH219" i="2"/>
  <c r="AH2" i="2"/>
  <c r="AH188" i="2"/>
  <c r="AH434" i="2"/>
  <c r="AH713" i="2"/>
  <c r="AH128" i="2"/>
  <c r="AH275" i="2"/>
  <c r="AH489" i="2"/>
  <c r="AH508" i="2"/>
  <c r="AH217" i="2"/>
  <c r="AH165" i="2"/>
  <c r="AH438" i="2"/>
  <c r="AH683" i="2"/>
  <c r="AH16" i="2"/>
  <c r="AH169" i="2"/>
  <c r="AH127" i="2"/>
  <c r="AH27" i="2"/>
  <c r="AH335" i="2"/>
  <c r="AH139" i="2"/>
  <c r="AH58" i="2"/>
  <c r="AH341" i="2"/>
  <c r="AH616" i="2"/>
  <c r="AH260" i="2"/>
  <c r="AH579" i="2"/>
  <c r="AH41" i="2"/>
  <c r="AH500" i="2"/>
  <c r="AH243" i="2"/>
  <c r="AH99" i="2"/>
  <c r="AH437" i="2"/>
  <c r="AH257" i="2"/>
  <c r="AH553" i="2"/>
  <c r="AH411" i="2"/>
  <c r="AH31" i="2"/>
  <c r="AH20" i="2"/>
  <c r="AH52" i="2"/>
  <c r="AH355" i="2"/>
  <c r="AH277" i="2"/>
  <c r="AH601" i="2"/>
  <c r="AH302" i="2"/>
  <c r="AH667" i="2"/>
  <c r="AH610" i="2"/>
  <c r="AH137" i="2"/>
  <c r="AH271" i="2"/>
  <c r="AH648" i="2"/>
  <c r="AH77" i="2"/>
  <c r="AH737" i="2"/>
  <c r="AH67" i="2"/>
  <c r="AH584" i="2"/>
  <c r="AH622" i="2"/>
  <c r="AH416" i="2"/>
  <c r="AH471" i="2"/>
  <c r="AH236" i="2"/>
  <c r="AH198" i="2"/>
  <c r="AH249" i="2"/>
  <c r="AH122" i="2"/>
  <c r="AH572" i="2"/>
  <c r="AH90" i="2"/>
  <c r="AH606" i="2"/>
  <c r="AH68" i="2"/>
  <c r="AH299" i="2"/>
  <c r="AH292" i="2"/>
  <c r="AH167" i="2"/>
  <c r="AH333" i="2"/>
  <c r="AH728" i="2"/>
  <c r="AH374" i="2"/>
  <c r="AH369" i="2"/>
  <c r="AH711" i="2"/>
  <c r="AH298" i="2"/>
  <c r="AH53" i="2"/>
  <c r="AH469" i="2"/>
  <c r="AH519" i="2"/>
  <c r="AH561" i="2"/>
  <c r="AH304" i="2"/>
  <c r="AH383" i="2"/>
  <c r="AH190" i="2"/>
  <c r="AH582" i="2"/>
  <c r="AH258" i="2"/>
  <c r="AH482" i="2"/>
  <c r="AH705" i="2"/>
  <c r="AH42" i="2"/>
  <c r="AH349" i="2"/>
  <c r="AH439" i="2"/>
  <c r="AH222" i="2"/>
  <c r="AH286" i="2"/>
  <c r="AH356" i="2"/>
  <c r="AH514" i="2"/>
  <c r="AH33" i="2"/>
  <c r="AH146" i="2"/>
  <c r="AH57" i="2"/>
  <c r="AH554" i="2"/>
  <c r="AH329" i="2"/>
  <c r="AH675" i="2"/>
  <c r="AH707" i="2"/>
  <c r="AH125" i="2"/>
  <c r="AH305" i="2"/>
  <c r="AH470" i="2"/>
  <c r="AH130" i="2"/>
  <c r="AH149" i="2"/>
  <c r="AH255" i="2"/>
  <c r="AH498" i="2"/>
  <c r="AH686" i="2"/>
  <c r="AH23" i="2"/>
  <c r="AH650" i="2"/>
  <c r="AH524" i="2"/>
  <c r="AH124" i="2"/>
  <c r="AH733" i="2"/>
  <c r="AH17" i="2"/>
  <c r="AH295" i="2"/>
  <c r="AH587" i="2"/>
  <c r="AH422" i="2"/>
  <c r="AH346" i="2"/>
  <c r="AH189" i="2"/>
  <c r="AH441" i="2"/>
  <c r="AH661" i="2"/>
  <c r="AH577" i="2"/>
  <c r="AH357" i="2"/>
  <c r="AH463" i="2"/>
  <c r="AH511" i="2"/>
  <c r="AH39" i="2"/>
  <c r="AH208" i="2"/>
  <c r="AH641" i="2"/>
  <c r="AH503" i="2"/>
  <c r="AH464" i="2"/>
  <c r="AH364" i="2"/>
  <c r="AH19" i="2"/>
  <c r="AH625" i="2"/>
  <c r="AH181" i="2"/>
  <c r="AH338" i="2"/>
  <c r="AH407" i="2"/>
  <c r="AH289" i="2"/>
  <c r="AH540" i="2"/>
  <c r="AH476" i="2"/>
  <c r="AH502" i="2"/>
  <c r="AH453" i="2"/>
  <c r="AH168" i="2"/>
  <c r="AH460" i="2"/>
  <c r="AH512" i="2"/>
  <c r="AH66" i="2"/>
  <c r="AH447" i="2"/>
  <c r="AH345" i="2"/>
  <c r="AH55" i="2"/>
  <c r="AH734" i="2"/>
  <c r="AH583" i="2"/>
  <c r="AH21" i="2"/>
  <c r="AH119" i="2"/>
  <c r="AH186" i="2"/>
  <c r="AH655" i="2"/>
  <c r="AH44" i="2"/>
  <c r="AH732" i="2"/>
  <c r="AH568" i="2"/>
  <c r="AH612" i="2"/>
  <c r="AH644" i="2"/>
  <c r="AH613" i="2"/>
  <c r="AH389" i="2"/>
  <c r="AH76" i="2"/>
  <c r="AH64" i="2"/>
  <c r="AH618" i="2"/>
  <c r="AH458" i="2"/>
  <c r="AH504" i="2"/>
  <c r="AH105" i="2"/>
  <c r="AH396" i="2"/>
  <c r="AH600" i="2"/>
  <c r="AH318" i="2"/>
  <c r="AH589" i="2"/>
  <c r="AH247" i="2"/>
  <c r="AH729" i="2"/>
  <c r="AH229" i="2"/>
  <c r="AH36" i="2"/>
  <c r="AH307" i="2"/>
  <c r="AH522" i="2"/>
  <c r="AH490" i="2"/>
  <c r="AH204" i="2"/>
  <c r="AH195" i="2"/>
  <c r="AH371" i="2"/>
  <c r="AH199" i="2"/>
  <c r="AH363" i="2"/>
  <c r="AH603" i="2"/>
  <c r="AH714" i="2"/>
  <c r="AH678" i="2"/>
  <c r="AH406" i="2"/>
  <c r="AH520" i="2"/>
  <c r="AH109" i="2"/>
  <c r="AH687" i="2"/>
  <c r="AH556" i="2"/>
  <c r="AH386" i="2"/>
  <c r="AH185" i="2"/>
  <c r="AH49" i="2"/>
  <c r="AH676" i="2"/>
  <c r="AH170" i="2"/>
  <c r="AH135" i="2"/>
  <c r="AH336" i="2"/>
  <c r="AH133" i="2"/>
  <c r="AH725" i="2"/>
  <c r="AH150" i="2"/>
  <c r="AH680" i="2"/>
  <c r="AH569" i="2"/>
  <c r="AH692" i="2"/>
  <c r="AH280" i="2"/>
  <c r="AH429" i="2"/>
  <c r="AH35" i="2"/>
  <c r="AH221" i="2"/>
  <c r="AH418" i="2"/>
  <c r="AH34" i="2"/>
  <c r="AH697" i="2"/>
  <c r="AH509" i="2"/>
  <c r="AH95" i="2"/>
  <c r="AH93" i="2"/>
  <c r="AH624" i="2"/>
  <c r="AH284" i="2"/>
  <c r="AH332" i="2"/>
  <c r="AH120" i="2"/>
  <c r="AH419" i="2"/>
  <c r="AH225" i="2"/>
  <c r="AH637" i="2"/>
  <c r="AH557" i="2"/>
  <c r="AH558" i="2"/>
  <c r="AH547" i="2"/>
  <c r="AH387" i="2"/>
  <c r="AH670" i="2"/>
  <c r="AH94" i="2"/>
  <c r="AH708" i="2"/>
  <c r="AH717" i="2"/>
  <c r="AH254" i="2"/>
  <c r="AH451" i="2"/>
  <c r="AH228" i="2"/>
  <c r="AH472" i="2"/>
  <c r="AH491" i="2"/>
  <c r="AH636" i="2"/>
  <c r="AH664" i="2"/>
  <c r="AH256" i="2"/>
  <c r="AH347" i="2"/>
  <c r="AH261" i="2"/>
  <c r="AH160" i="2"/>
  <c r="AH121" i="2"/>
  <c r="AH252" i="2"/>
  <c r="AH246" i="2"/>
  <c r="AH152" i="2"/>
  <c r="AH391" i="2"/>
  <c r="AH649" i="2"/>
  <c r="AH410" i="2"/>
  <c r="AH175" i="2"/>
  <c r="AH486" i="2"/>
  <c r="AH101" i="2"/>
  <c r="AH710" i="2"/>
  <c r="AH103" i="2"/>
  <c r="AH673" i="2"/>
  <c r="AH645" i="2"/>
  <c r="AH214" i="2"/>
  <c r="AH573" i="2"/>
  <c r="AH590" i="2"/>
  <c r="AH86" i="2"/>
  <c r="AH597" i="2"/>
  <c r="AH627" i="2"/>
  <c r="AH693" i="2"/>
  <c r="AH731" i="2"/>
  <c r="AH739" i="2"/>
  <c r="AH599" i="2"/>
  <c r="AH156" i="2"/>
  <c r="AH413" i="2"/>
  <c r="AH632" i="2"/>
  <c r="AH276" i="2"/>
  <c r="AH525" i="2"/>
  <c r="AH226" i="2"/>
  <c r="AH452" i="2"/>
  <c r="AH311" i="2"/>
  <c r="AH442" i="2"/>
  <c r="AH84" i="2"/>
  <c r="AH659" i="2"/>
  <c r="AH633" i="2"/>
  <c r="AH382" i="2"/>
  <c r="AH234" i="2"/>
  <c r="AH626" i="2"/>
  <c r="AH401" i="2"/>
  <c r="AH393" i="2"/>
  <c r="AH378" i="2"/>
  <c r="AH546" i="2"/>
  <c r="AH348" i="2"/>
  <c r="AH88" i="2"/>
  <c r="AH481" i="2"/>
  <c r="AH191" i="2"/>
  <c r="AH282" i="2"/>
  <c r="AH272" i="2"/>
  <c r="AH309" i="2"/>
  <c r="AH726" i="2"/>
  <c r="AH495" i="2"/>
  <c r="AH370" i="2"/>
  <c r="AH560" i="2"/>
  <c r="AH690" i="2"/>
  <c r="AH563" i="2"/>
  <c r="AH314" i="2"/>
  <c r="AH213" i="2"/>
  <c r="AH187" i="2"/>
  <c r="AH505" i="2"/>
  <c r="AH580" i="2"/>
  <c r="AH361" i="2"/>
  <c r="AH468" i="2"/>
  <c r="AH552" i="2"/>
  <c r="AH436" i="2"/>
  <c r="AH643" i="2"/>
  <c r="AH513" i="2"/>
  <c r="AH293" i="2"/>
  <c r="AH200" i="2"/>
  <c r="AH316" i="2"/>
  <c r="AH646" i="2"/>
  <c r="AH604" i="2"/>
  <c r="AH698" i="2"/>
  <c r="AH427" i="2"/>
  <c r="AH325" i="2"/>
  <c r="AH373" i="2"/>
  <c r="AH312" i="2"/>
  <c r="AH715" i="2"/>
  <c r="AH457" i="2"/>
  <c r="AH492" i="2"/>
  <c r="AH653" i="2"/>
  <c r="AH440" i="2"/>
  <c r="AH631" i="2"/>
  <c r="AH432" i="2"/>
  <c r="AH652" i="2"/>
  <c r="AH699" i="2"/>
  <c r="AH594" i="2"/>
  <c r="AH526" i="2"/>
  <c r="AH656" i="2"/>
  <c r="AH628" i="2"/>
  <c r="AH623" i="2"/>
  <c r="AH352" i="2"/>
  <c r="AH724" i="2"/>
  <c r="AH694" i="2"/>
  <c r="AH435" i="2"/>
  <c r="AH701" i="2"/>
  <c r="AH621" i="2"/>
  <c r="AH474" i="2"/>
  <c r="AH565" i="2"/>
  <c r="AH738" i="2"/>
  <c r="AH682" i="2"/>
  <c r="AH608" i="2"/>
  <c r="AH654" i="2"/>
  <c r="AH591" i="2"/>
  <c r="AH431" i="2"/>
  <c r="AH575" i="2"/>
  <c r="AH719" i="2"/>
  <c r="AH736" i="2"/>
  <c r="AH706" i="2"/>
  <c r="AH684" i="2"/>
  <c r="AH735" i="2"/>
  <c r="AH727" i="2"/>
  <c r="AH679" i="2"/>
  <c r="AH720" i="2"/>
  <c r="AH677" i="2"/>
  <c r="AH672" i="2"/>
  <c r="AH709" i="2"/>
  <c r="AH722" i="2"/>
  <c r="AH712" i="2"/>
  <c r="AG629" i="2"/>
  <c r="AG614" i="2"/>
  <c r="AG662" i="2"/>
  <c r="AG141" i="2"/>
  <c r="AG390" i="2"/>
  <c r="AG532" i="2"/>
  <c r="AG450" i="2"/>
  <c r="AG586" i="2"/>
  <c r="AG510" i="2"/>
  <c r="AG397" i="2"/>
  <c r="AG421" i="2"/>
  <c r="AG515" i="2"/>
  <c r="AG669" i="2"/>
  <c r="AG251" i="2"/>
  <c r="AG144" i="2"/>
  <c r="AG537" i="2"/>
  <c r="AG494" i="2"/>
  <c r="AG334" i="2"/>
  <c r="AG696" i="2"/>
  <c r="AG342" i="2"/>
  <c r="AG455" i="2"/>
  <c r="AG551" i="2"/>
  <c r="AG409" i="2"/>
  <c r="AG528" i="2"/>
  <c r="AG91" i="2"/>
  <c r="AG72" i="2"/>
  <c r="AG651" i="2"/>
  <c r="AG216" i="2"/>
  <c r="AG362" i="2"/>
  <c r="AG340" i="2"/>
  <c r="AG248" i="2"/>
  <c r="AG56" i="2"/>
  <c r="AG607" i="2"/>
  <c r="AG639" i="2"/>
  <c r="AG10" i="2"/>
  <c r="AG164" i="2"/>
  <c r="AG671" i="2"/>
  <c r="AG118" i="2"/>
  <c r="AG306" i="2"/>
  <c r="AG100" i="2"/>
  <c r="AG496" i="2"/>
  <c r="AG550" i="2"/>
  <c r="AG360" i="2"/>
  <c r="AG194" i="2"/>
  <c r="AG159" i="2"/>
  <c r="AG61" i="2"/>
  <c r="AG235" i="2"/>
  <c r="AG570" i="2"/>
  <c r="AG638" i="2"/>
  <c r="AG110" i="2"/>
  <c r="AG353" i="2"/>
  <c r="AG433" i="2"/>
  <c r="AG177" i="2"/>
  <c r="AG116" i="2"/>
  <c r="AG535" i="2"/>
  <c r="AG501" i="2"/>
  <c r="AG117" i="2"/>
  <c r="AG467" i="2"/>
  <c r="AG394" i="2"/>
  <c r="AG665" i="2"/>
  <c r="AG430" i="2"/>
  <c r="AG424" i="2"/>
  <c r="AG319" i="2"/>
  <c r="AG365" i="2"/>
  <c r="AG242" i="2"/>
  <c r="AG126" i="2"/>
  <c r="AG262" i="2"/>
  <c r="AG448" i="2"/>
  <c r="AG81" i="2"/>
  <c r="AG343" i="2"/>
  <c r="AG203" i="2"/>
  <c r="AG153" i="2"/>
  <c r="AG162" i="2"/>
  <c r="AG131" i="2"/>
  <c r="AG303" i="2"/>
  <c r="AG379" i="2"/>
  <c r="AG487" i="2"/>
  <c r="AG506" i="2"/>
  <c r="AG196" i="2"/>
  <c r="AG417" i="2"/>
  <c r="AG668" i="2"/>
  <c r="AG585" i="2"/>
  <c r="AG182" i="2"/>
  <c r="AG310" i="2"/>
  <c r="AG666" i="2"/>
  <c r="AG163" i="2"/>
  <c r="AG269" i="2"/>
  <c r="AG5" i="2"/>
  <c r="AG327" i="2"/>
  <c r="AG79" i="2"/>
  <c r="AG8" i="2"/>
  <c r="AG602" i="2"/>
  <c r="AG475" i="2"/>
  <c r="AG507" i="2"/>
  <c r="AG62" i="2"/>
  <c r="AG227" i="2"/>
  <c r="AG102" i="2"/>
  <c r="AG402" i="2"/>
  <c r="AG134" i="2"/>
  <c r="AG230" i="2"/>
  <c r="AG244" i="2"/>
  <c r="AG300" i="2"/>
  <c r="AG462" i="2"/>
  <c r="AG253" i="2"/>
  <c r="AG45" i="2"/>
  <c r="AG183" i="2"/>
  <c r="AG179" i="2"/>
  <c r="AG497" i="2"/>
  <c r="AG443" i="2"/>
  <c r="AG115" i="2"/>
  <c r="AG224" i="2"/>
  <c r="AG385" i="2"/>
  <c r="AG459" i="2"/>
  <c r="AG392" i="2"/>
  <c r="AG215" i="2"/>
  <c r="AG171" i="2"/>
  <c r="AG716" i="2"/>
  <c r="AG605" i="2"/>
  <c r="AG166" i="2"/>
  <c r="AG484" i="2"/>
  <c r="AG660" i="2"/>
  <c r="AG172" i="2"/>
  <c r="AG63" i="2"/>
  <c r="AG26" i="2"/>
  <c r="AG37" i="2"/>
  <c r="AG157" i="2"/>
  <c r="AG22" i="2"/>
  <c r="AG173" i="2"/>
  <c r="AG308" i="2"/>
  <c r="AG381" i="2"/>
  <c r="AG317" i="2"/>
  <c r="AG685" i="2"/>
  <c r="AG555" i="2"/>
  <c r="AG330" i="2"/>
  <c r="AG232" i="2"/>
  <c r="AG11" i="2"/>
  <c r="AG536" i="2"/>
  <c r="AG674" i="2"/>
  <c r="AG702" i="2"/>
  <c r="AG423" i="2"/>
  <c r="AG283" i="2"/>
  <c r="AG384" i="2"/>
  <c r="AG285" i="2"/>
  <c r="AG268" i="2"/>
  <c r="AG324" i="2"/>
  <c r="AG274" i="2"/>
  <c r="AG331" i="2"/>
  <c r="AG265" i="2"/>
  <c r="AG98" i="2"/>
  <c r="AG140" i="2"/>
  <c r="AG399" i="2"/>
  <c r="AG129" i="2"/>
  <c r="AG264" i="2"/>
  <c r="AG592" i="2"/>
  <c r="AG111" i="2"/>
  <c r="AG326" i="2"/>
  <c r="AG523" i="2"/>
  <c r="AG620" i="2"/>
  <c r="AG483" i="2"/>
  <c r="AG114" i="2"/>
  <c r="AG375" i="2"/>
  <c r="AG529" i="2"/>
  <c r="AG615" i="2"/>
  <c r="AG533" i="2"/>
  <c r="AG549" i="2"/>
  <c r="AG516" i="2"/>
  <c r="AG18" i="2"/>
  <c r="AG493" i="2"/>
  <c r="AG245" i="2"/>
  <c r="AG658" i="2"/>
  <c r="AG541" i="2"/>
  <c r="AG704" i="2"/>
  <c r="AG543" i="2"/>
  <c r="AG477" i="2"/>
  <c r="AG689" i="2"/>
  <c r="AG609" i="2"/>
  <c r="AG270" i="2"/>
  <c r="AG158" i="2"/>
  <c r="AG398" i="2"/>
  <c r="AG71" i="2"/>
  <c r="AG571" i="2"/>
  <c r="AG266" i="2"/>
  <c r="AG48" i="2"/>
  <c r="AG640" i="2"/>
  <c r="AG209" i="2"/>
  <c r="AG207" i="2"/>
  <c r="AG630" i="2"/>
  <c r="AG485" i="2"/>
  <c r="AG657" i="2"/>
  <c r="AG12" i="2"/>
  <c r="AG534" i="2"/>
  <c r="AG28" i="2"/>
  <c r="AG619" i="2"/>
  <c r="AG143" i="2"/>
  <c r="AG339" i="2"/>
  <c r="AG32" i="2"/>
  <c r="AG400" i="2"/>
  <c r="AG456" i="2"/>
  <c r="AG517" i="2"/>
  <c r="AG354" i="2"/>
  <c r="AG69" i="2"/>
  <c r="AG548" i="2"/>
  <c r="AG377" i="2"/>
  <c r="AG412" i="2"/>
  <c r="AG538" i="2"/>
  <c r="AG279" i="2"/>
  <c r="AG206" i="2"/>
  <c r="AG108" i="2"/>
  <c r="AG96" i="2"/>
  <c r="AG404" i="2"/>
  <c r="AG43" i="2"/>
  <c r="AG454" i="2"/>
  <c r="AG488" i="2"/>
  <c r="AG647" i="2"/>
  <c r="AG4" i="2"/>
  <c r="AG123" i="2"/>
  <c r="AG564" i="2"/>
  <c r="AG444" i="2"/>
  <c r="AG426" i="2"/>
  <c r="AG74" i="2"/>
  <c r="AG151" i="2"/>
  <c r="AG60" i="2"/>
  <c r="AG527" i="2"/>
  <c r="AG132" i="2"/>
  <c r="AG395" i="2"/>
  <c r="AG83" i="2"/>
  <c r="AG428" i="2"/>
  <c r="AG408" i="2"/>
  <c r="AG263" i="2"/>
  <c r="AG465" i="2"/>
  <c r="AG695" i="2"/>
  <c r="AG161" i="2"/>
  <c r="AG281" i="2"/>
  <c r="AG259" i="2"/>
  <c r="AG576" i="2"/>
  <c r="AG193" i="2"/>
  <c r="AG403" i="2"/>
  <c r="AG730" i="2"/>
  <c r="AG337" i="2"/>
  <c r="AG681" i="2"/>
  <c r="AG59" i="2"/>
  <c r="AG358" i="2"/>
  <c r="AG322" i="2"/>
  <c r="AG313" i="2"/>
  <c r="AG323" i="2"/>
  <c r="AG51" i="2"/>
  <c r="AG6" i="2"/>
  <c r="AG15" i="2"/>
  <c r="AG29" i="2"/>
  <c r="AG721" i="2"/>
  <c r="AG480" i="2"/>
  <c r="AG574" i="2"/>
  <c r="AG530" i="2"/>
  <c r="AG70" i="2"/>
  <c r="AG566" i="2"/>
  <c r="AG47" i="2"/>
  <c r="AG218" i="2"/>
  <c r="AG180" i="2"/>
  <c r="AG240" i="2"/>
  <c r="AG80" i="2"/>
  <c r="AG700" i="2"/>
  <c r="AG545" i="2"/>
  <c r="AG85" i="2"/>
  <c r="AG521" i="2"/>
  <c r="AG518" i="2"/>
  <c r="AG351" i="2"/>
  <c r="AG415" i="2"/>
  <c r="AG178" i="2"/>
  <c r="AG366" i="2"/>
  <c r="AG344" i="2"/>
  <c r="AG446" i="2"/>
  <c r="AG38" i="2"/>
  <c r="AG359" i="2"/>
  <c r="AG176" i="2"/>
  <c r="AG531" i="2"/>
  <c r="AG367" i="2"/>
  <c r="AG54" i="2"/>
  <c r="AG388" i="2"/>
  <c r="AG202" i="2"/>
  <c r="AG542" i="2"/>
  <c r="AG461" i="2"/>
  <c r="AG449" i="2"/>
  <c r="AG231" i="2"/>
  <c r="AG688" i="2"/>
  <c r="AG479" i="2"/>
  <c r="AG414" i="2"/>
  <c r="AG107" i="2"/>
  <c r="AG82" i="2"/>
  <c r="AG237" i="2"/>
  <c r="AG288" i="2"/>
  <c r="AG691" i="2"/>
  <c r="AG112" i="2"/>
  <c r="AG147" i="2"/>
  <c r="AG596" i="2"/>
  <c r="AG201" i="2"/>
  <c r="AG372" i="2"/>
  <c r="AG578" i="2"/>
  <c r="AG466" i="2"/>
  <c r="AG320" i="2"/>
  <c r="AG376" i="2"/>
  <c r="AG87" i="2"/>
  <c r="AG315" i="2"/>
  <c r="AG598" i="2"/>
  <c r="AG473" i="2"/>
  <c r="AG544" i="2"/>
  <c r="AG445" i="2"/>
  <c r="AG97" i="2"/>
  <c r="AG50" i="2"/>
  <c r="AG89" i="2"/>
  <c r="AG238" i="2"/>
  <c r="AG581" i="2"/>
  <c r="AG250" i="2"/>
  <c r="AG9" i="2"/>
  <c r="AG113" i="2"/>
  <c r="AG296" i="2"/>
  <c r="AG301" i="2"/>
  <c r="AG420" i="2"/>
  <c r="AG287" i="2"/>
  <c r="AG278" i="2"/>
  <c r="AG239" i="2"/>
  <c r="AG211" i="2"/>
  <c r="AG154" i="2"/>
  <c r="AG380" i="2"/>
  <c r="AG184" i="2"/>
  <c r="AG106" i="2"/>
  <c r="AG321" i="2"/>
  <c r="AG210" i="2"/>
  <c r="AG499" i="2"/>
  <c r="AG138" i="2"/>
  <c r="AG718" i="2"/>
  <c r="AG267" i="2"/>
  <c r="AG703" i="2"/>
  <c r="AG634" i="2"/>
  <c r="AG212" i="2"/>
  <c r="AG92" i="2"/>
  <c r="AG24" i="2"/>
  <c r="AG294" i="2"/>
  <c r="AG297" i="2"/>
  <c r="AG595" i="2"/>
  <c r="AG73" i="2"/>
  <c r="AG223" i="2"/>
  <c r="AG78" i="2"/>
  <c r="AG174" i="2"/>
  <c r="AG30" i="2"/>
  <c r="AG478" i="2"/>
  <c r="AG192" i="2"/>
  <c r="AG350" i="2"/>
  <c r="AG25" i="2"/>
  <c r="AG241" i="2"/>
  <c r="AG46" i="2"/>
  <c r="AG104" i="2"/>
  <c r="AG13" i="2"/>
  <c r="AG723" i="2"/>
  <c r="AG559" i="2"/>
  <c r="AG642" i="2"/>
  <c r="AG663" i="2"/>
  <c r="AG7" i="2"/>
  <c r="AG3" i="2"/>
  <c r="AG145" i="2"/>
  <c r="AG233" i="2"/>
  <c r="AG567" i="2"/>
  <c r="AG136" i="2"/>
  <c r="AG405" i="2"/>
  <c r="AG562" i="2"/>
  <c r="AG588" i="2"/>
  <c r="AG539" i="2"/>
  <c r="AG75" i="2"/>
  <c r="AG197" i="2"/>
  <c r="AG328" i="2"/>
  <c r="AG65" i="2"/>
  <c r="AG205" i="2"/>
  <c r="AG40" i="2"/>
  <c r="AG155" i="2"/>
  <c r="AG368" i="2"/>
  <c r="AG425" i="2"/>
  <c r="AG220" i="2"/>
  <c r="AG617" i="2"/>
  <c r="AG611" i="2"/>
  <c r="AG635" i="2"/>
  <c r="AG290" i="2"/>
  <c r="AG273" i="2"/>
  <c r="AG142" i="2"/>
  <c r="AG14" i="2"/>
  <c r="AG291" i="2"/>
  <c r="AG148" i="2"/>
  <c r="AG593" i="2"/>
  <c r="AG219" i="2"/>
  <c r="AG2" i="2"/>
  <c r="AG188" i="2"/>
  <c r="AG434" i="2"/>
  <c r="AG713" i="2"/>
  <c r="AG128" i="2"/>
  <c r="AG275" i="2"/>
  <c r="AG489" i="2"/>
  <c r="AG508" i="2"/>
  <c r="AG217" i="2"/>
  <c r="AG165" i="2"/>
  <c r="AG438" i="2"/>
  <c r="AG683" i="2"/>
  <c r="AG16" i="2"/>
  <c r="AG169" i="2"/>
  <c r="AG127" i="2"/>
  <c r="AG27" i="2"/>
  <c r="AG335" i="2"/>
  <c r="AG139" i="2"/>
  <c r="AG58" i="2"/>
  <c r="AG341" i="2"/>
  <c r="AG616" i="2"/>
  <c r="AG260" i="2"/>
  <c r="AG579" i="2"/>
  <c r="AG41" i="2"/>
  <c r="AG500" i="2"/>
  <c r="AG243" i="2"/>
  <c r="AG99" i="2"/>
  <c r="AG437" i="2"/>
  <c r="AG257" i="2"/>
  <c r="AG553" i="2"/>
  <c r="AG411" i="2"/>
  <c r="AG31" i="2"/>
  <c r="AG20" i="2"/>
  <c r="AG52" i="2"/>
  <c r="AG355" i="2"/>
  <c r="AG277" i="2"/>
  <c r="AG601" i="2"/>
  <c r="AG302" i="2"/>
  <c r="AG667" i="2"/>
  <c r="AG610" i="2"/>
  <c r="AG137" i="2"/>
  <c r="AG271" i="2"/>
  <c r="AG648" i="2"/>
  <c r="AG77" i="2"/>
  <c r="AG737" i="2"/>
  <c r="AG67" i="2"/>
  <c r="AG584" i="2"/>
  <c r="AG622" i="2"/>
  <c r="AG416" i="2"/>
  <c r="AG471" i="2"/>
  <c r="AG236" i="2"/>
  <c r="AG198" i="2"/>
  <c r="AG249" i="2"/>
  <c r="AG122" i="2"/>
  <c r="AG572" i="2"/>
  <c r="AG90" i="2"/>
  <c r="AG606" i="2"/>
  <c r="AG68" i="2"/>
  <c r="AG299" i="2"/>
  <c r="AG292" i="2"/>
  <c r="AG167" i="2"/>
  <c r="AG333" i="2"/>
  <c r="AG728" i="2"/>
  <c r="AG374" i="2"/>
  <c r="AG369" i="2"/>
  <c r="AG711" i="2"/>
  <c r="AG298" i="2"/>
  <c r="AG53" i="2"/>
  <c r="AG469" i="2"/>
  <c r="AG519" i="2"/>
  <c r="AG561" i="2"/>
  <c r="AG304" i="2"/>
  <c r="AG383" i="2"/>
  <c r="AG190" i="2"/>
  <c r="AG582" i="2"/>
  <c r="AG258" i="2"/>
  <c r="AG482" i="2"/>
  <c r="AG705" i="2"/>
  <c r="AG42" i="2"/>
  <c r="AG349" i="2"/>
  <c r="AG439" i="2"/>
  <c r="AG222" i="2"/>
  <c r="AG286" i="2"/>
  <c r="AG356" i="2"/>
  <c r="AG514" i="2"/>
  <c r="AG33" i="2"/>
  <c r="AG146" i="2"/>
  <c r="AG57" i="2"/>
  <c r="AG554" i="2"/>
  <c r="AG329" i="2"/>
  <c r="AG675" i="2"/>
  <c r="AG707" i="2"/>
  <c r="AG125" i="2"/>
  <c r="AG305" i="2"/>
  <c r="AG470" i="2"/>
  <c r="AG130" i="2"/>
  <c r="AG149" i="2"/>
  <c r="AG255" i="2"/>
  <c r="AG498" i="2"/>
  <c r="AG686" i="2"/>
  <c r="AG23" i="2"/>
  <c r="AG650" i="2"/>
  <c r="AG524" i="2"/>
  <c r="AG124" i="2"/>
  <c r="AG733" i="2"/>
  <c r="AG17" i="2"/>
  <c r="AG295" i="2"/>
  <c r="AG587" i="2"/>
  <c r="AG422" i="2"/>
  <c r="AG346" i="2"/>
  <c r="AG189" i="2"/>
  <c r="AG441" i="2"/>
  <c r="AG661" i="2"/>
  <c r="AG577" i="2"/>
  <c r="AG357" i="2"/>
  <c r="AG463" i="2"/>
  <c r="AG511" i="2"/>
  <c r="AG39" i="2"/>
  <c r="AG208" i="2"/>
  <c r="AG641" i="2"/>
  <c r="AG503" i="2"/>
  <c r="AG464" i="2"/>
  <c r="AG364" i="2"/>
  <c r="AG19" i="2"/>
  <c r="AG625" i="2"/>
  <c r="AG181" i="2"/>
  <c r="AG338" i="2"/>
  <c r="AG407" i="2"/>
  <c r="AG289" i="2"/>
  <c r="AG540" i="2"/>
  <c r="AG476" i="2"/>
  <c r="AG502" i="2"/>
  <c r="AG453" i="2"/>
  <c r="AG168" i="2"/>
  <c r="AG460" i="2"/>
  <c r="AG512" i="2"/>
  <c r="AG66" i="2"/>
  <c r="AG447" i="2"/>
  <c r="AG345" i="2"/>
  <c r="AG55" i="2"/>
  <c r="AG734" i="2"/>
  <c r="AG583" i="2"/>
  <c r="AG21" i="2"/>
  <c r="AG119" i="2"/>
  <c r="AG186" i="2"/>
  <c r="AG655" i="2"/>
  <c r="AG44" i="2"/>
  <c r="AG732" i="2"/>
  <c r="AG568" i="2"/>
  <c r="AG612" i="2"/>
  <c r="AG644" i="2"/>
  <c r="AG613" i="2"/>
  <c r="AG389" i="2"/>
  <c r="AG76" i="2"/>
  <c r="AG64" i="2"/>
  <c r="AG618" i="2"/>
  <c r="AG458" i="2"/>
  <c r="AG504" i="2"/>
  <c r="AG105" i="2"/>
  <c r="AG396" i="2"/>
  <c r="AG600" i="2"/>
  <c r="AG318" i="2"/>
  <c r="AG589" i="2"/>
  <c r="AG247" i="2"/>
  <c r="AG729" i="2"/>
  <c r="AG229" i="2"/>
  <c r="AG36" i="2"/>
  <c r="AG307" i="2"/>
  <c r="AG522" i="2"/>
  <c r="AG490" i="2"/>
  <c r="AG204" i="2"/>
  <c r="AG195" i="2"/>
  <c r="AG371" i="2"/>
  <c r="AG199" i="2"/>
  <c r="AG363" i="2"/>
  <c r="AG603" i="2"/>
  <c r="AG714" i="2"/>
  <c r="AG678" i="2"/>
  <c r="AG406" i="2"/>
  <c r="AG520" i="2"/>
  <c r="AG109" i="2"/>
  <c r="AG687" i="2"/>
  <c r="AG556" i="2"/>
  <c r="AG386" i="2"/>
  <c r="AG185" i="2"/>
  <c r="AG49" i="2"/>
  <c r="AG676" i="2"/>
  <c r="AG170" i="2"/>
  <c r="AG135" i="2"/>
  <c r="AG336" i="2"/>
  <c r="AG133" i="2"/>
  <c r="AG725" i="2"/>
  <c r="AG150" i="2"/>
  <c r="AG680" i="2"/>
  <c r="AG569" i="2"/>
  <c r="AG692" i="2"/>
  <c r="AG280" i="2"/>
  <c r="AG429" i="2"/>
  <c r="AG35" i="2"/>
  <c r="AG221" i="2"/>
  <c r="AG418" i="2"/>
  <c r="AG34" i="2"/>
  <c r="AG697" i="2"/>
  <c r="AG509" i="2"/>
  <c r="AG95" i="2"/>
  <c r="AG93" i="2"/>
  <c r="AG624" i="2"/>
  <c r="AG284" i="2"/>
  <c r="AG332" i="2"/>
  <c r="AG120" i="2"/>
  <c r="AG419" i="2"/>
  <c r="AG225" i="2"/>
  <c r="AG637" i="2"/>
  <c r="AG557" i="2"/>
  <c r="AG558" i="2"/>
  <c r="AG547" i="2"/>
  <c r="AG387" i="2"/>
  <c r="AG670" i="2"/>
  <c r="AG94" i="2"/>
  <c r="AG708" i="2"/>
  <c r="AG717" i="2"/>
  <c r="AG254" i="2"/>
  <c r="AG451" i="2"/>
  <c r="AG228" i="2"/>
  <c r="AG472" i="2"/>
  <c r="AG491" i="2"/>
  <c r="AG636" i="2"/>
  <c r="AG664" i="2"/>
  <c r="AG256" i="2"/>
  <c r="AG347" i="2"/>
  <c r="AG261" i="2"/>
  <c r="AG160" i="2"/>
  <c r="AG121" i="2"/>
  <c r="AG252" i="2"/>
  <c r="AG246" i="2"/>
  <c r="AG152" i="2"/>
  <c r="AG391" i="2"/>
  <c r="AG649" i="2"/>
  <c r="AG410" i="2"/>
  <c r="AG175" i="2"/>
  <c r="AG486" i="2"/>
  <c r="AG101" i="2"/>
  <c r="AG710" i="2"/>
  <c r="AG103" i="2"/>
  <c r="AG673" i="2"/>
  <c r="AG645" i="2"/>
  <c r="AG214" i="2"/>
  <c r="AG573" i="2"/>
  <c r="AG590" i="2"/>
  <c r="AG86" i="2"/>
  <c r="AG597" i="2"/>
  <c r="AG627" i="2"/>
  <c r="AG693" i="2"/>
  <c r="AG731" i="2"/>
  <c r="AG739" i="2"/>
  <c r="AG599" i="2"/>
  <c r="AG156" i="2"/>
  <c r="AG413" i="2"/>
  <c r="AG632" i="2"/>
  <c r="AG276" i="2"/>
  <c r="AG525" i="2"/>
  <c r="AG226" i="2"/>
  <c r="AG452" i="2"/>
  <c r="AG311" i="2"/>
  <c r="AG442" i="2"/>
  <c r="AG84" i="2"/>
  <c r="AG659" i="2"/>
  <c r="AG633" i="2"/>
  <c r="AG382" i="2"/>
  <c r="AG234" i="2"/>
  <c r="AG626" i="2"/>
  <c r="AG401" i="2"/>
  <c r="AG393" i="2"/>
  <c r="AG378" i="2"/>
  <c r="AG546" i="2"/>
  <c r="AG348" i="2"/>
  <c r="AG88" i="2"/>
  <c r="AG481" i="2"/>
  <c r="AG191" i="2"/>
  <c r="AG282" i="2"/>
  <c r="AG272" i="2"/>
  <c r="AG309" i="2"/>
  <c r="AG726" i="2"/>
  <c r="AG495" i="2"/>
  <c r="AG370" i="2"/>
  <c r="AG560" i="2"/>
  <c r="AG690" i="2"/>
  <c r="AG563" i="2"/>
  <c r="AG314" i="2"/>
  <c r="AG213" i="2"/>
  <c r="AG187" i="2"/>
  <c r="AG505" i="2"/>
  <c r="AG580" i="2"/>
  <c r="AG361" i="2"/>
  <c r="AG468" i="2"/>
  <c r="AG552" i="2"/>
  <c r="AG436" i="2"/>
  <c r="AG643" i="2"/>
  <c r="AG513" i="2"/>
  <c r="AG293" i="2"/>
  <c r="AG200" i="2"/>
  <c r="AG316" i="2"/>
  <c r="AG646" i="2"/>
  <c r="AG604" i="2"/>
  <c r="AG698" i="2"/>
  <c r="AG427" i="2"/>
  <c r="AG325" i="2"/>
  <c r="AG373" i="2"/>
  <c r="AG312" i="2"/>
  <c r="AG715" i="2"/>
  <c r="AG457" i="2"/>
  <c r="AG492" i="2"/>
  <c r="AG653" i="2"/>
  <c r="AG440" i="2"/>
  <c r="AG631" i="2"/>
  <c r="AG432" i="2"/>
  <c r="AG652" i="2"/>
  <c r="AG699" i="2"/>
  <c r="AG594" i="2"/>
  <c r="AG526" i="2"/>
  <c r="AG656" i="2"/>
  <c r="AG628" i="2"/>
  <c r="AG623" i="2"/>
  <c r="AG352" i="2"/>
  <c r="AG724" i="2"/>
  <c r="AG694" i="2"/>
  <c r="AG435" i="2"/>
  <c r="AG701" i="2"/>
  <c r="AG621" i="2"/>
  <c r="AG474" i="2"/>
  <c r="AG565" i="2"/>
  <c r="AG738" i="2"/>
  <c r="AG682" i="2"/>
  <c r="AG608" i="2"/>
  <c r="AG654" i="2"/>
  <c r="AG591" i="2"/>
  <c r="AG431" i="2"/>
  <c r="AG575" i="2"/>
  <c r="AG719" i="2"/>
  <c r="AG736" i="2"/>
  <c r="AG706" i="2"/>
  <c r="AG684" i="2"/>
  <c r="AG735" i="2"/>
  <c r="AG727" i="2"/>
  <c r="AG679" i="2"/>
  <c r="AG720" i="2"/>
  <c r="AG677" i="2"/>
  <c r="AG672" i="2"/>
  <c r="AG709" i="2"/>
  <c r="AG722" i="2"/>
  <c r="AG712" i="2"/>
  <c r="AF629" i="2"/>
  <c r="AF614" i="2"/>
  <c r="AF662" i="2"/>
  <c r="AF141" i="2"/>
  <c r="AF390" i="2"/>
  <c r="AF532" i="2"/>
  <c r="AF450" i="2"/>
  <c r="AF586" i="2"/>
  <c r="AF510" i="2"/>
  <c r="AF397" i="2"/>
  <c r="AF421" i="2"/>
  <c r="AF515" i="2"/>
  <c r="AF669" i="2"/>
  <c r="AF251" i="2"/>
  <c r="AF144" i="2"/>
  <c r="AF537" i="2"/>
  <c r="AF494" i="2"/>
  <c r="AF334" i="2"/>
  <c r="AF696" i="2"/>
  <c r="AF342" i="2"/>
  <c r="AF455" i="2"/>
  <c r="AF551" i="2"/>
  <c r="AF409" i="2"/>
  <c r="AF528" i="2"/>
  <c r="AF91" i="2"/>
  <c r="AF72" i="2"/>
  <c r="AF651" i="2"/>
  <c r="AF216" i="2"/>
  <c r="AF362" i="2"/>
  <c r="AF340" i="2"/>
  <c r="AF248" i="2"/>
  <c r="AF56" i="2"/>
  <c r="AF607" i="2"/>
  <c r="AF639" i="2"/>
  <c r="AF10" i="2"/>
  <c r="AF164" i="2"/>
  <c r="AF671" i="2"/>
  <c r="AF118" i="2"/>
  <c r="AF306" i="2"/>
  <c r="AF100" i="2"/>
  <c r="AF496" i="2"/>
  <c r="AF550" i="2"/>
  <c r="AF360" i="2"/>
  <c r="AF194" i="2"/>
  <c r="AF159" i="2"/>
  <c r="AF61" i="2"/>
  <c r="AF235" i="2"/>
  <c r="AF570" i="2"/>
  <c r="AF638" i="2"/>
  <c r="AF110" i="2"/>
  <c r="AF353" i="2"/>
  <c r="AF433" i="2"/>
  <c r="AF177" i="2"/>
  <c r="AF116" i="2"/>
  <c r="AF535" i="2"/>
  <c r="AF501" i="2"/>
  <c r="AF117" i="2"/>
  <c r="AF467" i="2"/>
  <c r="AF394" i="2"/>
  <c r="AF665" i="2"/>
  <c r="AF430" i="2"/>
  <c r="AF424" i="2"/>
  <c r="AF319" i="2"/>
  <c r="AF365" i="2"/>
  <c r="AF242" i="2"/>
  <c r="AF126" i="2"/>
  <c r="AF262" i="2"/>
  <c r="AF448" i="2"/>
  <c r="AF81" i="2"/>
  <c r="AF343" i="2"/>
  <c r="AF203" i="2"/>
  <c r="AF153" i="2"/>
  <c r="AF162" i="2"/>
  <c r="AF131" i="2"/>
  <c r="AF303" i="2"/>
  <c r="AF379" i="2"/>
  <c r="AF487" i="2"/>
  <c r="AF506" i="2"/>
  <c r="AF196" i="2"/>
  <c r="AF417" i="2"/>
  <c r="AF668" i="2"/>
  <c r="AF585" i="2"/>
  <c r="AF182" i="2"/>
  <c r="AF310" i="2"/>
  <c r="AF666" i="2"/>
  <c r="AF163" i="2"/>
  <c r="AF269" i="2"/>
  <c r="AF5" i="2"/>
  <c r="AF327" i="2"/>
  <c r="AF79" i="2"/>
  <c r="AF8" i="2"/>
  <c r="AF602" i="2"/>
  <c r="AF475" i="2"/>
  <c r="AF507" i="2"/>
  <c r="AF62" i="2"/>
  <c r="AF227" i="2"/>
  <c r="AF102" i="2"/>
  <c r="AF402" i="2"/>
  <c r="AF134" i="2"/>
  <c r="AF230" i="2"/>
  <c r="AF244" i="2"/>
  <c r="AF300" i="2"/>
  <c r="AF462" i="2"/>
  <c r="AF253" i="2"/>
  <c r="AF45" i="2"/>
  <c r="AF183" i="2"/>
  <c r="AF179" i="2"/>
  <c r="AF497" i="2"/>
  <c r="AF443" i="2"/>
  <c r="AF115" i="2"/>
  <c r="AF224" i="2"/>
  <c r="AF385" i="2"/>
  <c r="AF459" i="2"/>
  <c r="AF392" i="2"/>
  <c r="AF215" i="2"/>
  <c r="AF171" i="2"/>
  <c r="AF716" i="2"/>
  <c r="AF605" i="2"/>
  <c r="AF166" i="2"/>
  <c r="AF484" i="2"/>
  <c r="AF660" i="2"/>
  <c r="AF172" i="2"/>
  <c r="AF63" i="2"/>
  <c r="AF26" i="2"/>
  <c r="AF37" i="2"/>
  <c r="AF157" i="2"/>
  <c r="AF22" i="2"/>
  <c r="AF173" i="2"/>
  <c r="AF308" i="2"/>
  <c r="AF381" i="2"/>
  <c r="AF317" i="2"/>
  <c r="AF685" i="2"/>
  <c r="AF555" i="2"/>
  <c r="AF330" i="2"/>
  <c r="AF232" i="2"/>
  <c r="AF11" i="2"/>
  <c r="AF536" i="2"/>
  <c r="AF674" i="2"/>
  <c r="AF702" i="2"/>
  <c r="AF423" i="2"/>
  <c r="AF283" i="2"/>
  <c r="AF384" i="2"/>
  <c r="AF285" i="2"/>
  <c r="AF268" i="2"/>
  <c r="AF324" i="2"/>
  <c r="AF274" i="2"/>
  <c r="AF331" i="2"/>
  <c r="AF265" i="2"/>
  <c r="AF98" i="2"/>
  <c r="AF140" i="2"/>
  <c r="AF399" i="2"/>
  <c r="AF129" i="2"/>
  <c r="AF264" i="2"/>
  <c r="AF592" i="2"/>
  <c r="AF111" i="2"/>
  <c r="AF326" i="2"/>
  <c r="AF523" i="2"/>
  <c r="AF620" i="2"/>
  <c r="AF483" i="2"/>
  <c r="AF114" i="2"/>
  <c r="AF375" i="2"/>
  <c r="AF529" i="2"/>
  <c r="AF615" i="2"/>
  <c r="AF533" i="2"/>
  <c r="AF549" i="2"/>
  <c r="AF516" i="2"/>
  <c r="AF18" i="2"/>
  <c r="AF493" i="2"/>
  <c r="AF245" i="2"/>
  <c r="AF658" i="2"/>
  <c r="AF541" i="2"/>
  <c r="AF704" i="2"/>
  <c r="AF543" i="2"/>
  <c r="AF477" i="2"/>
  <c r="AF689" i="2"/>
  <c r="AF609" i="2"/>
  <c r="AF270" i="2"/>
  <c r="AF158" i="2"/>
  <c r="AF398" i="2"/>
  <c r="AF71" i="2"/>
  <c r="AF571" i="2"/>
  <c r="AF266" i="2"/>
  <c r="AF48" i="2"/>
  <c r="AF640" i="2"/>
  <c r="AF209" i="2"/>
  <c r="AF207" i="2"/>
  <c r="AF630" i="2"/>
  <c r="AF485" i="2"/>
  <c r="AF657" i="2"/>
  <c r="AF12" i="2"/>
  <c r="AF534" i="2"/>
  <c r="AF28" i="2"/>
  <c r="AF619" i="2"/>
  <c r="AF143" i="2"/>
  <c r="AF339" i="2"/>
  <c r="AF32" i="2"/>
  <c r="AF400" i="2"/>
  <c r="AF456" i="2"/>
  <c r="AF517" i="2"/>
  <c r="AF354" i="2"/>
  <c r="AF69" i="2"/>
  <c r="AF548" i="2"/>
  <c r="AF377" i="2"/>
  <c r="AF412" i="2"/>
  <c r="AF538" i="2"/>
  <c r="AF279" i="2"/>
  <c r="AF206" i="2"/>
  <c r="AF108" i="2"/>
  <c r="AF96" i="2"/>
  <c r="AF404" i="2"/>
  <c r="AF43" i="2"/>
  <c r="AF454" i="2"/>
  <c r="AF488" i="2"/>
  <c r="AF647" i="2"/>
  <c r="AF4" i="2"/>
  <c r="AF123" i="2"/>
  <c r="AF564" i="2"/>
  <c r="AF444" i="2"/>
  <c r="AF426" i="2"/>
  <c r="AF74" i="2"/>
  <c r="AF151" i="2"/>
  <c r="AF60" i="2"/>
  <c r="AF527" i="2"/>
  <c r="AF132" i="2"/>
  <c r="AF395" i="2"/>
  <c r="AF83" i="2"/>
  <c r="AF428" i="2"/>
  <c r="AF408" i="2"/>
  <c r="AF263" i="2"/>
  <c r="AF465" i="2"/>
  <c r="AF695" i="2"/>
  <c r="AF161" i="2"/>
  <c r="AF281" i="2"/>
  <c r="AF259" i="2"/>
  <c r="AF576" i="2"/>
  <c r="AF193" i="2"/>
  <c r="AF403" i="2"/>
  <c r="AF730" i="2"/>
  <c r="AF337" i="2"/>
  <c r="AF681" i="2"/>
  <c r="AF59" i="2"/>
  <c r="AF358" i="2"/>
  <c r="AF322" i="2"/>
  <c r="AF313" i="2"/>
  <c r="AF323" i="2"/>
  <c r="AF51" i="2"/>
  <c r="AF6" i="2"/>
  <c r="AF15" i="2"/>
  <c r="AF29" i="2"/>
  <c r="AF721" i="2"/>
  <c r="AF480" i="2"/>
  <c r="AF574" i="2"/>
  <c r="AF530" i="2"/>
  <c r="AF70" i="2"/>
  <c r="AF566" i="2"/>
  <c r="AF47" i="2"/>
  <c r="AF218" i="2"/>
  <c r="AF180" i="2"/>
  <c r="AF240" i="2"/>
  <c r="AF80" i="2"/>
  <c r="AF700" i="2"/>
  <c r="AF545" i="2"/>
  <c r="AF85" i="2"/>
  <c r="AF521" i="2"/>
  <c r="AF518" i="2"/>
  <c r="AF351" i="2"/>
  <c r="AF415" i="2"/>
  <c r="AF178" i="2"/>
  <c r="AF366" i="2"/>
  <c r="AF344" i="2"/>
  <c r="AF446" i="2"/>
  <c r="AF38" i="2"/>
  <c r="AF359" i="2"/>
  <c r="AF176" i="2"/>
  <c r="AF531" i="2"/>
  <c r="AF367" i="2"/>
  <c r="AF54" i="2"/>
  <c r="AF388" i="2"/>
  <c r="AF202" i="2"/>
  <c r="AF542" i="2"/>
  <c r="AF461" i="2"/>
  <c r="AF449" i="2"/>
  <c r="AF231" i="2"/>
  <c r="AF688" i="2"/>
  <c r="AF479" i="2"/>
  <c r="AF414" i="2"/>
  <c r="AF107" i="2"/>
  <c r="AF82" i="2"/>
  <c r="AF237" i="2"/>
  <c r="AF288" i="2"/>
  <c r="AF691" i="2"/>
  <c r="AF112" i="2"/>
  <c r="AF147" i="2"/>
  <c r="AF596" i="2"/>
  <c r="AF201" i="2"/>
  <c r="AF372" i="2"/>
  <c r="AF578" i="2"/>
  <c r="AF466" i="2"/>
  <c r="AF320" i="2"/>
  <c r="AF376" i="2"/>
  <c r="AF87" i="2"/>
  <c r="AF315" i="2"/>
  <c r="AF598" i="2"/>
  <c r="AF473" i="2"/>
  <c r="AF544" i="2"/>
  <c r="AF445" i="2"/>
  <c r="AF97" i="2"/>
  <c r="AF50" i="2"/>
  <c r="AF89" i="2"/>
  <c r="AF238" i="2"/>
  <c r="AF581" i="2"/>
  <c r="AF250" i="2"/>
  <c r="AF9" i="2"/>
  <c r="AF113" i="2"/>
  <c r="AF296" i="2"/>
  <c r="AF301" i="2"/>
  <c r="AF420" i="2"/>
  <c r="AF287" i="2"/>
  <c r="AF278" i="2"/>
  <c r="AF239" i="2"/>
  <c r="AF211" i="2"/>
  <c r="AF154" i="2"/>
  <c r="AF380" i="2"/>
  <c r="AF184" i="2"/>
  <c r="AF106" i="2"/>
  <c r="AF321" i="2"/>
  <c r="AF210" i="2"/>
  <c r="AF499" i="2"/>
  <c r="AF138" i="2"/>
  <c r="AF718" i="2"/>
  <c r="AF267" i="2"/>
  <c r="AF703" i="2"/>
  <c r="AF634" i="2"/>
  <c r="AF212" i="2"/>
  <c r="AF92" i="2"/>
  <c r="AF24" i="2"/>
  <c r="AF294" i="2"/>
  <c r="AF297" i="2"/>
  <c r="AF595" i="2"/>
  <c r="AF73" i="2"/>
  <c r="AF223" i="2"/>
  <c r="AF78" i="2"/>
  <c r="AF174" i="2"/>
  <c r="AF30" i="2"/>
  <c r="AF478" i="2"/>
  <c r="AF192" i="2"/>
  <c r="AF350" i="2"/>
  <c r="AF25" i="2"/>
  <c r="AF241" i="2"/>
  <c r="AF46" i="2"/>
  <c r="AF104" i="2"/>
  <c r="AF13" i="2"/>
  <c r="AF723" i="2"/>
  <c r="AF559" i="2"/>
  <c r="AF642" i="2"/>
  <c r="AF663" i="2"/>
  <c r="AF7" i="2"/>
  <c r="AF3" i="2"/>
  <c r="AF145" i="2"/>
  <c r="AF233" i="2"/>
  <c r="AF567" i="2"/>
  <c r="AF136" i="2"/>
  <c r="AF405" i="2"/>
  <c r="AF562" i="2"/>
  <c r="AF588" i="2"/>
  <c r="AF539" i="2"/>
  <c r="AF75" i="2"/>
  <c r="AF197" i="2"/>
  <c r="AF328" i="2"/>
  <c r="AF65" i="2"/>
  <c r="AF205" i="2"/>
  <c r="AF40" i="2"/>
  <c r="AF155" i="2"/>
  <c r="AF368" i="2"/>
  <c r="AF425" i="2"/>
  <c r="AF220" i="2"/>
  <c r="AF617" i="2"/>
  <c r="AF611" i="2"/>
  <c r="AF635" i="2"/>
  <c r="AF290" i="2"/>
  <c r="AF273" i="2"/>
  <c r="AF142" i="2"/>
  <c r="AF14" i="2"/>
  <c r="AF291" i="2"/>
  <c r="AF148" i="2"/>
  <c r="AF593" i="2"/>
  <c r="AF219" i="2"/>
  <c r="AF2" i="2"/>
  <c r="AF188" i="2"/>
  <c r="AF434" i="2"/>
  <c r="AF713" i="2"/>
  <c r="AF128" i="2"/>
  <c r="AF275" i="2"/>
  <c r="AF489" i="2"/>
  <c r="AF508" i="2"/>
  <c r="AF217" i="2"/>
  <c r="AF165" i="2"/>
  <c r="AF438" i="2"/>
  <c r="AF683" i="2"/>
  <c r="AF16" i="2"/>
  <c r="AF169" i="2"/>
  <c r="AF127" i="2"/>
  <c r="AF27" i="2"/>
  <c r="AF335" i="2"/>
  <c r="AF139" i="2"/>
  <c r="AF58" i="2"/>
  <c r="AF341" i="2"/>
  <c r="AF616" i="2"/>
  <c r="AF260" i="2"/>
  <c r="AF579" i="2"/>
  <c r="AF41" i="2"/>
  <c r="AF500" i="2"/>
  <c r="AF243" i="2"/>
  <c r="AF99" i="2"/>
  <c r="AF437" i="2"/>
  <c r="AF257" i="2"/>
  <c r="AF553" i="2"/>
  <c r="AF411" i="2"/>
  <c r="AF31" i="2"/>
  <c r="AF20" i="2"/>
  <c r="AF52" i="2"/>
  <c r="AF355" i="2"/>
  <c r="AF277" i="2"/>
  <c r="AF601" i="2"/>
  <c r="AF302" i="2"/>
  <c r="AF667" i="2"/>
  <c r="AF610" i="2"/>
  <c r="AF137" i="2"/>
  <c r="AF271" i="2"/>
  <c r="AF648" i="2"/>
  <c r="AF77" i="2"/>
  <c r="AF737" i="2"/>
  <c r="AF67" i="2"/>
  <c r="AF584" i="2"/>
  <c r="AF622" i="2"/>
  <c r="AF416" i="2"/>
  <c r="AF471" i="2"/>
  <c r="AF236" i="2"/>
  <c r="AF198" i="2"/>
  <c r="AF249" i="2"/>
  <c r="AF122" i="2"/>
  <c r="AF572" i="2"/>
  <c r="AF90" i="2"/>
  <c r="AF606" i="2"/>
  <c r="AF68" i="2"/>
  <c r="AF299" i="2"/>
  <c r="AF292" i="2"/>
  <c r="AF167" i="2"/>
  <c r="AF333" i="2"/>
  <c r="AF728" i="2"/>
  <c r="AF374" i="2"/>
  <c r="AF369" i="2"/>
  <c r="AF711" i="2"/>
  <c r="AF298" i="2"/>
  <c r="AF53" i="2"/>
  <c r="AF469" i="2"/>
  <c r="AF519" i="2"/>
  <c r="AF561" i="2"/>
  <c r="AF304" i="2"/>
  <c r="AF383" i="2"/>
  <c r="AF190" i="2"/>
  <c r="AF582" i="2"/>
  <c r="AF258" i="2"/>
  <c r="AF482" i="2"/>
  <c r="AF705" i="2"/>
  <c r="AF42" i="2"/>
  <c r="AF349" i="2"/>
  <c r="AF439" i="2"/>
  <c r="AF222" i="2"/>
  <c r="AF286" i="2"/>
  <c r="AF356" i="2"/>
  <c r="AF514" i="2"/>
  <c r="AF33" i="2"/>
  <c r="AF146" i="2"/>
  <c r="AF57" i="2"/>
  <c r="AF554" i="2"/>
  <c r="AF329" i="2"/>
  <c r="AF675" i="2"/>
  <c r="AF707" i="2"/>
  <c r="AF125" i="2"/>
  <c r="AF305" i="2"/>
  <c r="AF470" i="2"/>
  <c r="AF130" i="2"/>
  <c r="AF149" i="2"/>
  <c r="AF255" i="2"/>
  <c r="AF498" i="2"/>
  <c r="AF686" i="2"/>
  <c r="AF23" i="2"/>
  <c r="AF650" i="2"/>
  <c r="AF524" i="2"/>
  <c r="AF124" i="2"/>
  <c r="AF733" i="2"/>
  <c r="AF17" i="2"/>
  <c r="AF295" i="2"/>
  <c r="AF587" i="2"/>
  <c r="AF422" i="2"/>
  <c r="AF346" i="2"/>
  <c r="AF189" i="2"/>
  <c r="AF441" i="2"/>
  <c r="AF661" i="2"/>
  <c r="AF577" i="2"/>
  <c r="AF357" i="2"/>
  <c r="AF463" i="2"/>
  <c r="AF511" i="2"/>
  <c r="AF39" i="2"/>
  <c r="AF208" i="2"/>
  <c r="AF641" i="2"/>
  <c r="AF503" i="2"/>
  <c r="AF464" i="2"/>
  <c r="AF364" i="2"/>
  <c r="AF19" i="2"/>
  <c r="AF625" i="2"/>
  <c r="AF181" i="2"/>
  <c r="AF338" i="2"/>
  <c r="AF407" i="2"/>
  <c r="AF289" i="2"/>
  <c r="AF540" i="2"/>
  <c r="AF476" i="2"/>
  <c r="AF502" i="2"/>
  <c r="AF453" i="2"/>
  <c r="AF168" i="2"/>
  <c r="AF460" i="2"/>
  <c r="AF512" i="2"/>
  <c r="AF66" i="2"/>
  <c r="AF447" i="2"/>
  <c r="AF345" i="2"/>
  <c r="AF55" i="2"/>
  <c r="AF734" i="2"/>
  <c r="AF583" i="2"/>
  <c r="AF21" i="2"/>
  <c r="AF119" i="2"/>
  <c r="AF186" i="2"/>
  <c r="AF655" i="2"/>
  <c r="AF44" i="2"/>
  <c r="AF732" i="2"/>
  <c r="AF568" i="2"/>
  <c r="AF612" i="2"/>
  <c r="AF644" i="2"/>
  <c r="AF613" i="2"/>
  <c r="AF389" i="2"/>
  <c r="AF76" i="2"/>
  <c r="AF64" i="2"/>
  <c r="AF618" i="2"/>
  <c r="AF458" i="2"/>
  <c r="AF504" i="2"/>
  <c r="AF105" i="2"/>
  <c r="AF396" i="2"/>
  <c r="AF600" i="2"/>
  <c r="AF318" i="2"/>
  <c r="AF589" i="2"/>
  <c r="AF247" i="2"/>
  <c r="AF729" i="2"/>
  <c r="AF229" i="2"/>
  <c r="AF36" i="2"/>
  <c r="AF307" i="2"/>
  <c r="AF522" i="2"/>
  <c r="AF490" i="2"/>
  <c r="AF204" i="2"/>
  <c r="AF195" i="2"/>
  <c r="AF371" i="2"/>
  <c r="AF199" i="2"/>
  <c r="AF363" i="2"/>
  <c r="AF603" i="2"/>
  <c r="AF714" i="2"/>
  <c r="AF678" i="2"/>
  <c r="AF406" i="2"/>
  <c r="AF520" i="2"/>
  <c r="AF109" i="2"/>
  <c r="AF687" i="2"/>
  <c r="AF556" i="2"/>
  <c r="AF386" i="2"/>
  <c r="AF185" i="2"/>
  <c r="AF49" i="2"/>
  <c r="AF676" i="2"/>
  <c r="AF170" i="2"/>
  <c r="AF135" i="2"/>
  <c r="AF336" i="2"/>
  <c r="AF133" i="2"/>
  <c r="AF725" i="2"/>
  <c r="AF150" i="2"/>
  <c r="AF680" i="2"/>
  <c r="AF569" i="2"/>
  <c r="AF692" i="2"/>
  <c r="AF280" i="2"/>
  <c r="AF429" i="2"/>
  <c r="AF35" i="2"/>
  <c r="AF221" i="2"/>
  <c r="AF418" i="2"/>
  <c r="AF34" i="2"/>
  <c r="AF697" i="2"/>
  <c r="AF509" i="2"/>
  <c r="AF95" i="2"/>
  <c r="AF93" i="2"/>
  <c r="AF624" i="2"/>
  <c r="AF284" i="2"/>
  <c r="AF332" i="2"/>
  <c r="AF120" i="2"/>
  <c r="AF419" i="2"/>
  <c r="AF225" i="2"/>
  <c r="AF637" i="2"/>
  <c r="AF557" i="2"/>
  <c r="AF558" i="2"/>
  <c r="AF547" i="2"/>
  <c r="AF387" i="2"/>
  <c r="AF670" i="2"/>
  <c r="AF94" i="2"/>
  <c r="AF708" i="2"/>
  <c r="AF717" i="2"/>
  <c r="AF254" i="2"/>
  <c r="AF451" i="2"/>
  <c r="AF228" i="2"/>
  <c r="AF472" i="2"/>
  <c r="AF491" i="2"/>
  <c r="AF636" i="2"/>
  <c r="AF664" i="2"/>
  <c r="AF256" i="2"/>
  <c r="AF347" i="2"/>
  <c r="AF261" i="2"/>
  <c r="AF160" i="2"/>
  <c r="AF121" i="2"/>
  <c r="AF252" i="2"/>
  <c r="AF246" i="2"/>
  <c r="AF152" i="2"/>
  <c r="AF391" i="2"/>
  <c r="AF649" i="2"/>
  <c r="AF410" i="2"/>
  <c r="AF175" i="2"/>
  <c r="AF486" i="2"/>
  <c r="AF101" i="2"/>
  <c r="AF710" i="2"/>
  <c r="AF103" i="2"/>
  <c r="AF673" i="2"/>
  <c r="AF645" i="2"/>
  <c r="AF214" i="2"/>
  <c r="AF573" i="2"/>
  <c r="AF590" i="2"/>
  <c r="AF86" i="2"/>
  <c r="AF597" i="2"/>
  <c r="AF627" i="2"/>
  <c r="AF693" i="2"/>
  <c r="AF731" i="2"/>
  <c r="AF739" i="2"/>
  <c r="AF599" i="2"/>
  <c r="AF156" i="2"/>
  <c r="AF413" i="2"/>
  <c r="AF632" i="2"/>
  <c r="AF276" i="2"/>
  <c r="AF525" i="2"/>
  <c r="AF226" i="2"/>
  <c r="AF452" i="2"/>
  <c r="AF311" i="2"/>
  <c r="AF442" i="2"/>
  <c r="AF84" i="2"/>
  <c r="AF659" i="2"/>
  <c r="AF633" i="2"/>
  <c r="AF382" i="2"/>
  <c r="AF234" i="2"/>
  <c r="AF626" i="2"/>
  <c r="AF401" i="2"/>
  <c r="AF393" i="2"/>
  <c r="AF378" i="2"/>
  <c r="AF546" i="2"/>
  <c r="AF348" i="2"/>
  <c r="AF88" i="2"/>
  <c r="AF481" i="2"/>
  <c r="AF191" i="2"/>
  <c r="AF282" i="2"/>
  <c r="AF272" i="2"/>
  <c r="AF309" i="2"/>
  <c r="AF726" i="2"/>
  <c r="AF495" i="2"/>
  <c r="AF370" i="2"/>
  <c r="AF560" i="2"/>
  <c r="AF690" i="2"/>
  <c r="AF563" i="2"/>
  <c r="AF314" i="2"/>
  <c r="AF213" i="2"/>
  <c r="AF187" i="2"/>
  <c r="AF505" i="2"/>
  <c r="AF580" i="2"/>
  <c r="AF361" i="2"/>
  <c r="AF468" i="2"/>
  <c r="AF552" i="2"/>
  <c r="AF436" i="2"/>
  <c r="AF643" i="2"/>
  <c r="AF513" i="2"/>
  <c r="AF293" i="2"/>
  <c r="AF200" i="2"/>
  <c r="AF316" i="2"/>
  <c r="AF646" i="2"/>
  <c r="AF604" i="2"/>
  <c r="AF698" i="2"/>
  <c r="AF427" i="2"/>
  <c r="AF325" i="2"/>
  <c r="AF373" i="2"/>
  <c r="AF312" i="2"/>
  <c r="AF715" i="2"/>
  <c r="AF457" i="2"/>
  <c r="AF492" i="2"/>
  <c r="AF653" i="2"/>
  <c r="AF440" i="2"/>
  <c r="AF631" i="2"/>
  <c r="AF432" i="2"/>
  <c r="AF652" i="2"/>
  <c r="AF699" i="2"/>
  <c r="AF594" i="2"/>
  <c r="AF526" i="2"/>
  <c r="AF656" i="2"/>
  <c r="AF628" i="2"/>
  <c r="AF623" i="2"/>
  <c r="AF352" i="2"/>
  <c r="AF724" i="2"/>
  <c r="AF694" i="2"/>
  <c r="AF435" i="2"/>
  <c r="AF701" i="2"/>
  <c r="AF621" i="2"/>
  <c r="AF474" i="2"/>
  <c r="AF565" i="2"/>
  <c r="AF738" i="2"/>
  <c r="AF682" i="2"/>
  <c r="AF608" i="2"/>
  <c r="AF654" i="2"/>
  <c r="AF591" i="2"/>
  <c r="AF431" i="2"/>
  <c r="AF575" i="2"/>
  <c r="AF719" i="2"/>
  <c r="AF736" i="2"/>
  <c r="AF706" i="2"/>
  <c r="AF684" i="2"/>
  <c r="AF735" i="2"/>
  <c r="AF727" i="2"/>
  <c r="AF679" i="2"/>
  <c r="AF720" i="2"/>
  <c r="AF677" i="2"/>
  <c r="AF672" i="2"/>
  <c r="AF709" i="2"/>
  <c r="AF722" i="2"/>
  <c r="AF712" i="2"/>
  <c r="AE629" i="2"/>
  <c r="AE614" i="2"/>
  <c r="AE662" i="2"/>
  <c r="AE141" i="2"/>
  <c r="AE390" i="2"/>
  <c r="AE532" i="2"/>
  <c r="AE450" i="2"/>
  <c r="AE586" i="2"/>
  <c r="AE510" i="2"/>
  <c r="AE397" i="2"/>
  <c r="AE421" i="2"/>
  <c r="AE515" i="2"/>
  <c r="AE669" i="2"/>
  <c r="AE251" i="2"/>
  <c r="AE144" i="2"/>
  <c r="AE537" i="2"/>
  <c r="AE494" i="2"/>
  <c r="AE334" i="2"/>
  <c r="AE696" i="2"/>
  <c r="AE342" i="2"/>
  <c r="AE455" i="2"/>
  <c r="AE551" i="2"/>
  <c r="AE409" i="2"/>
  <c r="AE528" i="2"/>
  <c r="AE91" i="2"/>
  <c r="AE72" i="2"/>
  <c r="AE651" i="2"/>
  <c r="AE216" i="2"/>
  <c r="AE362" i="2"/>
  <c r="AE340" i="2"/>
  <c r="AE248" i="2"/>
  <c r="AE56" i="2"/>
  <c r="AE607" i="2"/>
  <c r="AE639" i="2"/>
  <c r="AE10" i="2"/>
  <c r="AE164" i="2"/>
  <c r="AE671" i="2"/>
  <c r="AE118" i="2"/>
  <c r="AE306" i="2"/>
  <c r="AE100" i="2"/>
  <c r="AE496" i="2"/>
  <c r="AE550" i="2"/>
  <c r="AE360" i="2"/>
  <c r="AE194" i="2"/>
  <c r="AE159" i="2"/>
  <c r="AE61" i="2"/>
  <c r="AE235" i="2"/>
  <c r="AE570" i="2"/>
  <c r="AE638" i="2"/>
  <c r="AE110" i="2"/>
  <c r="AE353" i="2"/>
  <c r="AE433" i="2"/>
  <c r="AE177" i="2"/>
  <c r="AE116" i="2"/>
  <c r="AE535" i="2"/>
  <c r="AE501" i="2"/>
  <c r="AE117" i="2"/>
  <c r="AE467" i="2"/>
  <c r="AE394" i="2"/>
  <c r="AE665" i="2"/>
  <c r="AE430" i="2"/>
  <c r="AE424" i="2"/>
  <c r="AE319" i="2"/>
  <c r="AE365" i="2"/>
  <c r="AE242" i="2"/>
  <c r="AE126" i="2"/>
  <c r="AE262" i="2"/>
  <c r="AE448" i="2"/>
  <c r="AE81" i="2"/>
  <c r="AE343" i="2"/>
  <c r="AE203" i="2"/>
  <c r="AE153" i="2"/>
  <c r="AE162" i="2"/>
  <c r="AE131" i="2"/>
  <c r="AE303" i="2"/>
  <c r="AE379" i="2"/>
  <c r="AE487" i="2"/>
  <c r="AE506" i="2"/>
  <c r="AE196" i="2"/>
  <c r="AE417" i="2"/>
  <c r="AE668" i="2"/>
  <c r="AE585" i="2"/>
  <c r="AE182" i="2"/>
  <c r="AE310" i="2"/>
  <c r="AE666" i="2"/>
  <c r="AE163" i="2"/>
  <c r="AE269" i="2"/>
  <c r="AE5" i="2"/>
  <c r="AE327" i="2"/>
  <c r="AE79" i="2"/>
  <c r="AE8" i="2"/>
  <c r="AE602" i="2"/>
  <c r="AE475" i="2"/>
  <c r="AE507" i="2"/>
  <c r="AE62" i="2"/>
  <c r="AE227" i="2"/>
  <c r="AE102" i="2"/>
  <c r="AE402" i="2"/>
  <c r="AE134" i="2"/>
  <c r="AE230" i="2"/>
  <c r="AE244" i="2"/>
  <c r="AE300" i="2"/>
  <c r="AE462" i="2"/>
  <c r="AE253" i="2"/>
  <c r="AE45" i="2"/>
  <c r="AE183" i="2"/>
  <c r="AE179" i="2"/>
  <c r="AE497" i="2"/>
  <c r="AE443" i="2"/>
  <c r="AE115" i="2"/>
  <c r="AE224" i="2"/>
  <c r="AE385" i="2"/>
  <c r="AE459" i="2"/>
  <c r="AE392" i="2"/>
  <c r="AE215" i="2"/>
  <c r="AE171" i="2"/>
  <c r="AE716" i="2"/>
  <c r="AE605" i="2"/>
  <c r="AE166" i="2"/>
  <c r="AE484" i="2"/>
  <c r="AE660" i="2"/>
  <c r="AE172" i="2"/>
  <c r="AE63" i="2"/>
  <c r="AE26" i="2"/>
  <c r="AE37" i="2"/>
  <c r="AE157" i="2"/>
  <c r="AE22" i="2"/>
  <c r="AE173" i="2"/>
  <c r="AE308" i="2"/>
  <c r="AE381" i="2"/>
  <c r="AE317" i="2"/>
  <c r="AE685" i="2"/>
  <c r="AE555" i="2"/>
  <c r="AE330" i="2"/>
  <c r="AE232" i="2"/>
  <c r="AE11" i="2"/>
  <c r="AE536" i="2"/>
  <c r="AE674" i="2"/>
  <c r="AE702" i="2"/>
  <c r="AE423" i="2"/>
  <c r="AE283" i="2"/>
  <c r="AE384" i="2"/>
  <c r="AE285" i="2"/>
  <c r="AE268" i="2"/>
  <c r="AE324" i="2"/>
  <c r="AE274" i="2"/>
  <c r="AE331" i="2"/>
  <c r="AE265" i="2"/>
  <c r="AE98" i="2"/>
  <c r="AE140" i="2"/>
  <c r="AE399" i="2"/>
  <c r="AE129" i="2"/>
  <c r="AE264" i="2"/>
  <c r="AE592" i="2"/>
  <c r="AE111" i="2"/>
  <c r="AE326" i="2"/>
  <c r="AE523" i="2"/>
  <c r="AE620" i="2"/>
  <c r="AE483" i="2"/>
  <c r="AE114" i="2"/>
  <c r="AE375" i="2"/>
  <c r="AE529" i="2"/>
  <c r="AE615" i="2"/>
  <c r="AE533" i="2"/>
  <c r="AE549" i="2"/>
  <c r="AE516" i="2"/>
  <c r="AE18" i="2"/>
  <c r="AE493" i="2"/>
  <c r="AE245" i="2"/>
  <c r="AE658" i="2"/>
  <c r="AE541" i="2"/>
  <c r="AE704" i="2"/>
  <c r="AE543" i="2"/>
  <c r="AE477" i="2"/>
  <c r="AE689" i="2"/>
  <c r="AE609" i="2"/>
  <c r="AE270" i="2"/>
  <c r="AE158" i="2"/>
  <c r="AE398" i="2"/>
  <c r="AE71" i="2"/>
  <c r="AE571" i="2"/>
  <c r="AE266" i="2"/>
  <c r="AE48" i="2"/>
  <c r="AE640" i="2"/>
  <c r="AE209" i="2"/>
  <c r="AE207" i="2"/>
  <c r="AE630" i="2"/>
  <c r="AE485" i="2"/>
  <c r="AE657" i="2"/>
  <c r="AE12" i="2"/>
  <c r="AE534" i="2"/>
  <c r="AE28" i="2"/>
  <c r="AE619" i="2"/>
  <c r="AE143" i="2"/>
  <c r="AE339" i="2"/>
  <c r="AE32" i="2"/>
  <c r="AE400" i="2"/>
  <c r="AE456" i="2"/>
  <c r="AE517" i="2"/>
  <c r="AE354" i="2"/>
  <c r="AE69" i="2"/>
  <c r="AE548" i="2"/>
  <c r="AE377" i="2"/>
  <c r="AE412" i="2"/>
  <c r="AE538" i="2"/>
  <c r="AE279" i="2"/>
  <c r="AE206" i="2"/>
  <c r="AE108" i="2"/>
  <c r="AE96" i="2"/>
  <c r="AE404" i="2"/>
  <c r="AE43" i="2"/>
  <c r="AE454" i="2"/>
  <c r="AE488" i="2"/>
  <c r="AE647" i="2"/>
  <c r="AE4" i="2"/>
  <c r="AE123" i="2"/>
  <c r="AE564" i="2"/>
  <c r="AE444" i="2"/>
  <c r="AE426" i="2"/>
  <c r="AE74" i="2"/>
  <c r="AE151" i="2"/>
  <c r="AE60" i="2"/>
  <c r="AE527" i="2"/>
  <c r="AE132" i="2"/>
  <c r="AE395" i="2"/>
  <c r="AE83" i="2"/>
  <c r="AE428" i="2"/>
  <c r="AE408" i="2"/>
  <c r="AE263" i="2"/>
  <c r="AE465" i="2"/>
  <c r="AE695" i="2"/>
  <c r="AE161" i="2"/>
  <c r="AE281" i="2"/>
  <c r="AE259" i="2"/>
  <c r="AE576" i="2"/>
  <c r="AE193" i="2"/>
  <c r="AE403" i="2"/>
  <c r="AE730" i="2"/>
  <c r="AE337" i="2"/>
  <c r="AE681" i="2"/>
  <c r="AE59" i="2"/>
  <c r="AE358" i="2"/>
  <c r="AE322" i="2"/>
  <c r="AE313" i="2"/>
  <c r="AE323" i="2"/>
  <c r="AE51" i="2"/>
  <c r="AE6" i="2"/>
  <c r="AE15" i="2"/>
  <c r="AE29" i="2"/>
  <c r="AE721" i="2"/>
  <c r="AE480" i="2"/>
  <c r="AE574" i="2"/>
  <c r="AE530" i="2"/>
  <c r="AE70" i="2"/>
  <c r="AE566" i="2"/>
  <c r="AE47" i="2"/>
  <c r="AE218" i="2"/>
  <c r="AE180" i="2"/>
  <c r="AE240" i="2"/>
  <c r="AE80" i="2"/>
  <c r="AE700" i="2"/>
  <c r="AE545" i="2"/>
  <c r="AE85" i="2"/>
  <c r="AE521" i="2"/>
  <c r="AE518" i="2"/>
  <c r="AE351" i="2"/>
  <c r="AE415" i="2"/>
  <c r="AE178" i="2"/>
  <c r="AE366" i="2"/>
  <c r="AE344" i="2"/>
  <c r="AE446" i="2"/>
  <c r="AE38" i="2"/>
  <c r="AE359" i="2"/>
  <c r="AE176" i="2"/>
  <c r="AE531" i="2"/>
  <c r="AE367" i="2"/>
  <c r="AE54" i="2"/>
  <c r="AE388" i="2"/>
  <c r="AE202" i="2"/>
  <c r="AE542" i="2"/>
  <c r="AE461" i="2"/>
  <c r="AE449" i="2"/>
  <c r="AE231" i="2"/>
  <c r="AE688" i="2"/>
  <c r="AE479" i="2"/>
  <c r="AE414" i="2"/>
  <c r="AE107" i="2"/>
  <c r="AE82" i="2"/>
  <c r="AE237" i="2"/>
  <c r="AE288" i="2"/>
  <c r="AE691" i="2"/>
  <c r="AE112" i="2"/>
  <c r="AE147" i="2"/>
  <c r="AE596" i="2"/>
  <c r="AE201" i="2"/>
  <c r="AE372" i="2"/>
  <c r="AE578" i="2"/>
  <c r="AE466" i="2"/>
  <c r="AE320" i="2"/>
  <c r="AE376" i="2"/>
  <c r="AE87" i="2"/>
  <c r="AE315" i="2"/>
  <c r="AE598" i="2"/>
  <c r="AE473" i="2"/>
  <c r="AE544" i="2"/>
  <c r="AE445" i="2"/>
  <c r="AE97" i="2"/>
  <c r="AE50" i="2"/>
  <c r="AE89" i="2"/>
  <c r="AE238" i="2"/>
  <c r="AE581" i="2"/>
  <c r="AE250" i="2"/>
  <c r="AE9" i="2"/>
  <c r="AE113" i="2"/>
  <c r="AE296" i="2"/>
  <c r="AE301" i="2"/>
  <c r="AE420" i="2"/>
  <c r="AE287" i="2"/>
  <c r="AE278" i="2"/>
  <c r="AE239" i="2"/>
  <c r="AE211" i="2"/>
  <c r="AE154" i="2"/>
  <c r="AE380" i="2"/>
  <c r="AE184" i="2"/>
  <c r="AE106" i="2"/>
  <c r="AE321" i="2"/>
  <c r="AE210" i="2"/>
  <c r="AE499" i="2"/>
  <c r="AE138" i="2"/>
  <c r="AE718" i="2"/>
  <c r="AE267" i="2"/>
  <c r="AE703" i="2"/>
  <c r="AE634" i="2"/>
  <c r="AE212" i="2"/>
  <c r="AE92" i="2"/>
  <c r="AE24" i="2"/>
  <c r="AE294" i="2"/>
  <c r="AE297" i="2"/>
  <c r="AE595" i="2"/>
  <c r="AE73" i="2"/>
  <c r="AE223" i="2"/>
  <c r="AE78" i="2"/>
  <c r="AE174" i="2"/>
  <c r="AE30" i="2"/>
  <c r="AE478" i="2"/>
  <c r="AE192" i="2"/>
  <c r="AE350" i="2"/>
  <c r="AE25" i="2"/>
  <c r="AE241" i="2"/>
  <c r="AE46" i="2"/>
  <c r="AE104" i="2"/>
  <c r="AE13" i="2"/>
  <c r="AE723" i="2"/>
  <c r="AE559" i="2"/>
  <c r="AE642" i="2"/>
  <c r="AE663" i="2"/>
  <c r="AE7" i="2"/>
  <c r="AE3" i="2"/>
  <c r="AE145" i="2"/>
  <c r="AE233" i="2"/>
  <c r="AE567" i="2"/>
  <c r="AE136" i="2"/>
  <c r="AE405" i="2"/>
  <c r="AE562" i="2"/>
  <c r="AE588" i="2"/>
  <c r="AE539" i="2"/>
  <c r="AE75" i="2"/>
  <c r="AE197" i="2"/>
  <c r="AE328" i="2"/>
  <c r="AE65" i="2"/>
  <c r="AE205" i="2"/>
  <c r="AE40" i="2"/>
  <c r="AE155" i="2"/>
  <c r="AE368" i="2"/>
  <c r="AE425" i="2"/>
  <c r="AE220" i="2"/>
  <c r="AE617" i="2"/>
  <c r="AE611" i="2"/>
  <c r="AE635" i="2"/>
  <c r="AE290" i="2"/>
  <c r="AE273" i="2"/>
  <c r="AE142" i="2"/>
  <c r="AE14" i="2"/>
  <c r="AE291" i="2"/>
  <c r="AE148" i="2"/>
  <c r="AE593" i="2"/>
  <c r="AE219" i="2"/>
  <c r="AE2" i="2"/>
  <c r="AE188" i="2"/>
  <c r="AE434" i="2"/>
  <c r="AE713" i="2"/>
  <c r="AE128" i="2"/>
  <c r="AE275" i="2"/>
  <c r="AE489" i="2"/>
  <c r="AE508" i="2"/>
  <c r="AE217" i="2"/>
  <c r="AE165" i="2"/>
  <c r="AE438" i="2"/>
  <c r="AE683" i="2"/>
  <c r="AE16" i="2"/>
  <c r="AE169" i="2"/>
  <c r="AE127" i="2"/>
  <c r="AE27" i="2"/>
  <c r="AE335" i="2"/>
  <c r="AE139" i="2"/>
  <c r="AE58" i="2"/>
  <c r="AE341" i="2"/>
  <c r="AE616" i="2"/>
  <c r="AE260" i="2"/>
  <c r="AE579" i="2"/>
  <c r="AE41" i="2"/>
  <c r="AE500" i="2"/>
  <c r="AE243" i="2"/>
  <c r="AE99" i="2"/>
  <c r="AE437" i="2"/>
  <c r="AE257" i="2"/>
  <c r="AE553" i="2"/>
  <c r="AE411" i="2"/>
  <c r="AE31" i="2"/>
  <c r="AE20" i="2"/>
  <c r="AE52" i="2"/>
  <c r="AE355" i="2"/>
  <c r="AE277" i="2"/>
  <c r="AE601" i="2"/>
  <c r="AE302" i="2"/>
  <c r="AE667" i="2"/>
  <c r="AE610" i="2"/>
  <c r="AE137" i="2"/>
  <c r="AE271" i="2"/>
  <c r="AE648" i="2"/>
  <c r="AE77" i="2"/>
  <c r="AE737" i="2"/>
  <c r="AE67" i="2"/>
  <c r="AE584" i="2"/>
  <c r="AE622" i="2"/>
  <c r="AE416" i="2"/>
  <c r="AE471" i="2"/>
  <c r="AE236" i="2"/>
  <c r="AE198" i="2"/>
  <c r="AE249" i="2"/>
  <c r="AE122" i="2"/>
  <c r="AE572" i="2"/>
  <c r="AE90" i="2"/>
  <c r="AE606" i="2"/>
  <c r="AE68" i="2"/>
  <c r="AE299" i="2"/>
  <c r="AE292" i="2"/>
  <c r="AE167" i="2"/>
  <c r="AE333" i="2"/>
  <c r="AE728" i="2"/>
  <c r="AE374" i="2"/>
  <c r="AE369" i="2"/>
  <c r="AE711" i="2"/>
  <c r="AE298" i="2"/>
  <c r="AE53" i="2"/>
  <c r="AE469" i="2"/>
  <c r="AE519" i="2"/>
  <c r="AE561" i="2"/>
  <c r="AE304" i="2"/>
  <c r="AE383" i="2"/>
  <c r="AE190" i="2"/>
  <c r="AE582" i="2"/>
  <c r="AE258" i="2"/>
  <c r="AE482" i="2"/>
  <c r="AE705" i="2"/>
  <c r="AE42" i="2"/>
  <c r="AE349" i="2"/>
  <c r="AE439" i="2"/>
  <c r="AE222" i="2"/>
  <c r="AE286" i="2"/>
  <c r="AE356" i="2"/>
  <c r="AE514" i="2"/>
  <c r="AE33" i="2"/>
  <c r="AE146" i="2"/>
  <c r="AE57" i="2"/>
  <c r="AE554" i="2"/>
  <c r="AE329" i="2"/>
  <c r="AE675" i="2"/>
  <c r="AE707" i="2"/>
  <c r="AE125" i="2"/>
  <c r="AE305" i="2"/>
  <c r="AE470" i="2"/>
  <c r="AE130" i="2"/>
  <c r="AE149" i="2"/>
  <c r="AE255" i="2"/>
  <c r="AE498" i="2"/>
  <c r="AE686" i="2"/>
  <c r="AE23" i="2"/>
  <c r="AE650" i="2"/>
  <c r="AE524" i="2"/>
  <c r="AE124" i="2"/>
  <c r="AE733" i="2"/>
  <c r="AE17" i="2"/>
  <c r="AE295" i="2"/>
  <c r="AE587" i="2"/>
  <c r="AE422" i="2"/>
  <c r="AE346" i="2"/>
  <c r="AE189" i="2"/>
  <c r="AE441" i="2"/>
  <c r="AE661" i="2"/>
  <c r="AE577" i="2"/>
  <c r="AE357" i="2"/>
  <c r="AE463" i="2"/>
  <c r="AE511" i="2"/>
  <c r="AE39" i="2"/>
  <c r="AE208" i="2"/>
  <c r="AE641" i="2"/>
  <c r="AE503" i="2"/>
  <c r="AE464" i="2"/>
  <c r="AE364" i="2"/>
  <c r="AE19" i="2"/>
  <c r="AE625" i="2"/>
  <c r="AE181" i="2"/>
  <c r="AE338" i="2"/>
  <c r="AE407" i="2"/>
  <c r="AE289" i="2"/>
  <c r="AE540" i="2"/>
  <c r="AE476" i="2"/>
  <c r="AE502" i="2"/>
  <c r="AE453" i="2"/>
  <c r="AE168" i="2"/>
  <c r="AE460" i="2"/>
  <c r="AE512" i="2"/>
  <c r="AE66" i="2"/>
  <c r="AE447" i="2"/>
  <c r="AE345" i="2"/>
  <c r="AE55" i="2"/>
  <c r="AE734" i="2"/>
  <c r="AE583" i="2"/>
  <c r="AE21" i="2"/>
  <c r="AE119" i="2"/>
  <c r="AE186" i="2"/>
  <c r="AE655" i="2"/>
  <c r="AE44" i="2"/>
  <c r="AE732" i="2"/>
  <c r="AE568" i="2"/>
  <c r="AE612" i="2"/>
  <c r="AE644" i="2"/>
  <c r="AE613" i="2"/>
  <c r="AE389" i="2"/>
  <c r="AE76" i="2"/>
  <c r="AE64" i="2"/>
  <c r="AE618" i="2"/>
  <c r="AE458" i="2"/>
  <c r="AE504" i="2"/>
  <c r="AE105" i="2"/>
  <c r="AE396" i="2"/>
  <c r="AE600" i="2"/>
  <c r="AE318" i="2"/>
  <c r="AE589" i="2"/>
  <c r="AE247" i="2"/>
  <c r="AE729" i="2"/>
  <c r="AE229" i="2"/>
  <c r="AE36" i="2"/>
  <c r="AE307" i="2"/>
  <c r="AE522" i="2"/>
  <c r="AE490" i="2"/>
  <c r="AE204" i="2"/>
  <c r="AE195" i="2"/>
  <c r="AE371" i="2"/>
  <c r="AE199" i="2"/>
  <c r="AE363" i="2"/>
  <c r="AE603" i="2"/>
  <c r="AE714" i="2"/>
  <c r="AE678" i="2"/>
  <c r="AE406" i="2"/>
  <c r="AE520" i="2"/>
  <c r="AE109" i="2"/>
  <c r="AE687" i="2"/>
  <c r="AE556" i="2"/>
  <c r="AE386" i="2"/>
  <c r="AE185" i="2"/>
  <c r="AE49" i="2"/>
  <c r="AE676" i="2"/>
  <c r="AE170" i="2"/>
  <c r="AE135" i="2"/>
  <c r="AE336" i="2"/>
  <c r="AE133" i="2"/>
  <c r="AE725" i="2"/>
  <c r="AE150" i="2"/>
  <c r="AE680" i="2"/>
  <c r="AE569" i="2"/>
  <c r="AE692" i="2"/>
  <c r="AE280" i="2"/>
  <c r="AE429" i="2"/>
  <c r="AE35" i="2"/>
  <c r="AE221" i="2"/>
  <c r="AE418" i="2"/>
  <c r="AE34" i="2"/>
  <c r="AE697" i="2"/>
  <c r="AE509" i="2"/>
  <c r="AE95" i="2"/>
  <c r="AE93" i="2"/>
  <c r="AE624" i="2"/>
  <c r="AE284" i="2"/>
  <c r="AE332" i="2"/>
  <c r="AE120" i="2"/>
  <c r="AE419" i="2"/>
  <c r="AE225" i="2"/>
  <c r="AE637" i="2"/>
  <c r="AE557" i="2"/>
  <c r="AE558" i="2"/>
  <c r="AE547" i="2"/>
  <c r="AE387" i="2"/>
  <c r="AE670" i="2"/>
  <c r="AE94" i="2"/>
  <c r="AE708" i="2"/>
  <c r="AE717" i="2"/>
  <c r="AE254" i="2"/>
  <c r="AE451" i="2"/>
  <c r="AE228" i="2"/>
  <c r="AE472" i="2"/>
  <c r="AE491" i="2"/>
  <c r="AE636" i="2"/>
  <c r="AE664" i="2"/>
  <c r="AE256" i="2"/>
  <c r="AE347" i="2"/>
  <c r="AE261" i="2"/>
  <c r="AE160" i="2"/>
  <c r="AE121" i="2"/>
  <c r="AE252" i="2"/>
  <c r="AE246" i="2"/>
  <c r="AE152" i="2"/>
  <c r="AE391" i="2"/>
  <c r="AE649" i="2"/>
  <c r="AE410" i="2"/>
  <c r="AE175" i="2"/>
  <c r="AE486" i="2"/>
  <c r="AE101" i="2"/>
  <c r="AE710" i="2"/>
  <c r="AE103" i="2"/>
  <c r="AE673" i="2"/>
  <c r="AE645" i="2"/>
  <c r="AE214" i="2"/>
  <c r="AE573" i="2"/>
  <c r="AE590" i="2"/>
  <c r="AE86" i="2"/>
  <c r="AE597" i="2"/>
  <c r="AE627" i="2"/>
  <c r="AE693" i="2"/>
  <c r="AE731" i="2"/>
  <c r="AE739" i="2"/>
  <c r="AE599" i="2"/>
  <c r="AE156" i="2"/>
  <c r="AE413" i="2"/>
  <c r="AE632" i="2"/>
  <c r="AE276" i="2"/>
  <c r="AE525" i="2"/>
  <c r="AE226" i="2"/>
  <c r="AE452" i="2"/>
  <c r="AE311" i="2"/>
  <c r="AE442" i="2"/>
  <c r="AE84" i="2"/>
  <c r="AE659" i="2"/>
  <c r="AE633" i="2"/>
  <c r="AE382" i="2"/>
  <c r="AE234" i="2"/>
  <c r="AE626" i="2"/>
  <c r="AE401" i="2"/>
  <c r="AE393" i="2"/>
  <c r="AE378" i="2"/>
  <c r="AE546" i="2"/>
  <c r="AE348" i="2"/>
  <c r="AE88" i="2"/>
  <c r="AE481" i="2"/>
  <c r="AE191" i="2"/>
  <c r="AE282" i="2"/>
  <c r="AE272" i="2"/>
  <c r="AE309" i="2"/>
  <c r="AE726" i="2"/>
  <c r="AE495" i="2"/>
  <c r="AE370" i="2"/>
  <c r="AE560" i="2"/>
  <c r="AE690" i="2"/>
  <c r="AE563" i="2"/>
  <c r="AE314" i="2"/>
  <c r="AE213" i="2"/>
  <c r="AE187" i="2"/>
  <c r="AE505" i="2"/>
  <c r="AE580" i="2"/>
  <c r="AE361" i="2"/>
  <c r="AE468" i="2"/>
  <c r="AE552" i="2"/>
  <c r="AE436" i="2"/>
  <c r="AE643" i="2"/>
  <c r="AE513" i="2"/>
  <c r="AE293" i="2"/>
  <c r="AE200" i="2"/>
  <c r="AE316" i="2"/>
  <c r="AE646" i="2"/>
  <c r="AE604" i="2"/>
  <c r="AE698" i="2"/>
  <c r="AE427" i="2"/>
  <c r="AE325" i="2"/>
  <c r="AE373" i="2"/>
  <c r="AE312" i="2"/>
  <c r="AE715" i="2"/>
  <c r="AE457" i="2"/>
  <c r="AE492" i="2"/>
  <c r="AE653" i="2"/>
  <c r="AE440" i="2"/>
  <c r="AE631" i="2"/>
  <c r="AE432" i="2"/>
  <c r="AE652" i="2"/>
  <c r="AE699" i="2"/>
  <c r="AE594" i="2"/>
  <c r="AE526" i="2"/>
  <c r="AE656" i="2"/>
  <c r="AE628" i="2"/>
  <c r="AE623" i="2"/>
  <c r="AE352" i="2"/>
  <c r="AE724" i="2"/>
  <c r="AE694" i="2"/>
  <c r="AE435" i="2"/>
  <c r="AE701" i="2"/>
  <c r="AE621" i="2"/>
  <c r="AE474" i="2"/>
  <c r="AE565" i="2"/>
  <c r="AE738" i="2"/>
  <c r="AE682" i="2"/>
  <c r="AE608" i="2"/>
  <c r="AE654" i="2"/>
  <c r="AE591" i="2"/>
  <c r="AE431" i="2"/>
  <c r="AE575" i="2"/>
  <c r="AE719" i="2"/>
  <c r="AE736" i="2"/>
  <c r="AE706" i="2"/>
  <c r="AE684" i="2"/>
  <c r="AE735" i="2"/>
  <c r="AE727" i="2"/>
  <c r="AE679" i="2"/>
  <c r="AE720" i="2"/>
  <c r="AE677" i="2"/>
  <c r="AE672" i="2"/>
  <c r="AE709" i="2"/>
  <c r="AE722" i="2"/>
  <c r="AE712" i="2"/>
  <c r="AD629" i="2"/>
  <c r="AD614" i="2"/>
  <c r="AD662" i="2"/>
  <c r="AD141" i="2"/>
  <c r="AD390" i="2"/>
  <c r="AD532" i="2"/>
  <c r="AD450" i="2"/>
  <c r="AD586" i="2"/>
  <c r="AD510" i="2"/>
  <c r="AD397" i="2"/>
  <c r="AD421" i="2"/>
  <c r="AD515" i="2"/>
  <c r="AD669" i="2"/>
  <c r="AD251" i="2"/>
  <c r="AD144" i="2"/>
  <c r="AD537" i="2"/>
  <c r="AD494" i="2"/>
  <c r="AD334" i="2"/>
  <c r="AD696" i="2"/>
  <c r="AD342" i="2"/>
  <c r="AD455" i="2"/>
  <c r="AD551" i="2"/>
  <c r="AD409" i="2"/>
  <c r="AD528" i="2"/>
  <c r="AD91" i="2"/>
  <c r="AD72" i="2"/>
  <c r="AD651" i="2"/>
  <c r="AD216" i="2"/>
  <c r="AD362" i="2"/>
  <c r="AD340" i="2"/>
  <c r="AD248" i="2"/>
  <c r="AD56" i="2"/>
  <c r="AD607" i="2"/>
  <c r="AD639" i="2"/>
  <c r="AD10" i="2"/>
  <c r="AD164" i="2"/>
  <c r="AD671" i="2"/>
  <c r="AD118" i="2"/>
  <c r="AD306" i="2"/>
  <c r="AD100" i="2"/>
  <c r="AD496" i="2"/>
  <c r="AD550" i="2"/>
  <c r="AD360" i="2"/>
  <c r="AD194" i="2"/>
  <c r="AD159" i="2"/>
  <c r="AD61" i="2"/>
  <c r="AD235" i="2"/>
  <c r="AD570" i="2"/>
  <c r="AD638" i="2"/>
  <c r="AD110" i="2"/>
  <c r="AD353" i="2"/>
  <c r="AD433" i="2"/>
  <c r="AD177" i="2"/>
  <c r="AD116" i="2"/>
  <c r="AD535" i="2"/>
  <c r="AD501" i="2"/>
  <c r="AD117" i="2"/>
  <c r="AD467" i="2"/>
  <c r="AD394" i="2"/>
  <c r="AD665" i="2"/>
  <c r="AD430" i="2"/>
  <c r="AD424" i="2"/>
  <c r="AD319" i="2"/>
  <c r="AD365" i="2"/>
  <c r="AD242" i="2"/>
  <c r="AD126" i="2"/>
  <c r="AD262" i="2"/>
  <c r="AD448" i="2"/>
  <c r="AD81" i="2"/>
  <c r="AD343" i="2"/>
  <c r="AD203" i="2"/>
  <c r="AD153" i="2"/>
  <c r="AD162" i="2"/>
  <c r="AD131" i="2"/>
  <c r="AD303" i="2"/>
  <c r="AD379" i="2"/>
  <c r="AD487" i="2"/>
  <c r="AD506" i="2"/>
  <c r="AD196" i="2"/>
  <c r="AD417" i="2"/>
  <c r="AD668" i="2"/>
  <c r="AD585" i="2"/>
  <c r="AD182" i="2"/>
  <c r="AD310" i="2"/>
  <c r="AD666" i="2"/>
  <c r="AD163" i="2"/>
  <c r="AD269" i="2"/>
  <c r="AD5" i="2"/>
  <c r="AD327" i="2"/>
  <c r="AD79" i="2"/>
  <c r="AD8" i="2"/>
  <c r="AD602" i="2"/>
  <c r="AD475" i="2"/>
  <c r="AD507" i="2"/>
  <c r="AD62" i="2"/>
  <c r="AD227" i="2"/>
  <c r="AD102" i="2"/>
  <c r="AD402" i="2"/>
  <c r="AD134" i="2"/>
  <c r="AD230" i="2"/>
  <c r="AD244" i="2"/>
  <c r="AD300" i="2"/>
  <c r="AD462" i="2"/>
  <c r="AD253" i="2"/>
  <c r="AD45" i="2"/>
  <c r="AD183" i="2"/>
  <c r="AD179" i="2"/>
  <c r="AD497" i="2"/>
  <c r="AD443" i="2"/>
  <c r="AD115" i="2"/>
  <c r="AD224" i="2"/>
  <c r="AD385" i="2"/>
  <c r="AD459" i="2"/>
  <c r="AD392" i="2"/>
  <c r="AD215" i="2"/>
  <c r="AD171" i="2"/>
  <c r="AD716" i="2"/>
  <c r="AD605" i="2"/>
  <c r="AD166" i="2"/>
  <c r="AD484" i="2"/>
  <c r="AD660" i="2"/>
  <c r="AD172" i="2"/>
  <c r="AD63" i="2"/>
  <c r="AD26" i="2"/>
  <c r="AD37" i="2"/>
  <c r="AD157" i="2"/>
  <c r="AD22" i="2"/>
  <c r="AD173" i="2"/>
  <c r="AD308" i="2"/>
  <c r="AD381" i="2"/>
  <c r="AD317" i="2"/>
  <c r="AD685" i="2"/>
  <c r="AD555" i="2"/>
  <c r="AD330" i="2"/>
  <c r="AD232" i="2"/>
  <c r="AD11" i="2"/>
  <c r="AD536" i="2"/>
  <c r="AD674" i="2"/>
  <c r="AD702" i="2"/>
  <c r="AD423" i="2"/>
  <c r="AD283" i="2"/>
  <c r="AD384" i="2"/>
  <c r="AD285" i="2"/>
  <c r="AD268" i="2"/>
  <c r="AD324" i="2"/>
  <c r="AD274" i="2"/>
  <c r="AD331" i="2"/>
  <c r="AD265" i="2"/>
  <c r="AD98" i="2"/>
  <c r="AD140" i="2"/>
  <c r="AD399" i="2"/>
  <c r="AD129" i="2"/>
  <c r="AD264" i="2"/>
  <c r="AD592" i="2"/>
  <c r="AD111" i="2"/>
  <c r="AD326" i="2"/>
  <c r="AD523" i="2"/>
  <c r="AD620" i="2"/>
  <c r="AD483" i="2"/>
  <c r="AD114" i="2"/>
  <c r="AD375" i="2"/>
  <c r="AD529" i="2"/>
  <c r="AD615" i="2"/>
  <c r="AD533" i="2"/>
  <c r="AD549" i="2"/>
  <c r="AD516" i="2"/>
  <c r="AD18" i="2"/>
  <c r="AD493" i="2"/>
  <c r="AD245" i="2"/>
  <c r="AD658" i="2"/>
  <c r="AD541" i="2"/>
  <c r="AD704" i="2"/>
  <c r="AD543" i="2"/>
  <c r="AD477" i="2"/>
  <c r="AD689" i="2"/>
  <c r="AD609" i="2"/>
  <c r="AD270" i="2"/>
  <c r="AD158" i="2"/>
  <c r="AD398" i="2"/>
  <c r="AD71" i="2"/>
  <c r="AD571" i="2"/>
  <c r="AD266" i="2"/>
  <c r="AD48" i="2"/>
  <c r="AD640" i="2"/>
  <c r="AD209" i="2"/>
  <c r="AD207" i="2"/>
  <c r="AD630" i="2"/>
  <c r="AD485" i="2"/>
  <c r="AD657" i="2"/>
  <c r="AD12" i="2"/>
  <c r="AD534" i="2"/>
  <c r="AD28" i="2"/>
  <c r="AD619" i="2"/>
  <c r="AD143" i="2"/>
  <c r="AD339" i="2"/>
  <c r="AD32" i="2"/>
  <c r="AD400" i="2"/>
  <c r="AD456" i="2"/>
  <c r="AD517" i="2"/>
  <c r="AD354" i="2"/>
  <c r="AD69" i="2"/>
  <c r="AD548" i="2"/>
  <c r="AD377" i="2"/>
  <c r="AD412" i="2"/>
  <c r="AD538" i="2"/>
  <c r="AD279" i="2"/>
  <c r="AD206" i="2"/>
  <c r="AD108" i="2"/>
  <c r="AD96" i="2"/>
  <c r="AD404" i="2"/>
  <c r="AD43" i="2"/>
  <c r="AD454" i="2"/>
  <c r="AD488" i="2"/>
  <c r="AD647" i="2"/>
  <c r="AD4" i="2"/>
  <c r="AD123" i="2"/>
  <c r="AD564" i="2"/>
  <c r="AD444" i="2"/>
  <c r="AD426" i="2"/>
  <c r="AD74" i="2"/>
  <c r="AD151" i="2"/>
  <c r="AD60" i="2"/>
  <c r="AD527" i="2"/>
  <c r="AD132" i="2"/>
  <c r="AD395" i="2"/>
  <c r="AD83" i="2"/>
  <c r="AD428" i="2"/>
  <c r="AD408" i="2"/>
  <c r="AD263" i="2"/>
  <c r="AD465" i="2"/>
  <c r="AD695" i="2"/>
  <c r="AD161" i="2"/>
  <c r="AD281" i="2"/>
  <c r="AD259" i="2"/>
  <c r="AD576" i="2"/>
  <c r="AD193" i="2"/>
  <c r="AD403" i="2"/>
  <c r="AD730" i="2"/>
  <c r="AD337" i="2"/>
  <c r="AD681" i="2"/>
  <c r="AD59" i="2"/>
  <c r="AD358" i="2"/>
  <c r="AD322" i="2"/>
  <c r="AD313" i="2"/>
  <c r="AD323" i="2"/>
  <c r="AD51" i="2"/>
  <c r="AD6" i="2"/>
  <c r="AD15" i="2"/>
  <c r="AD29" i="2"/>
  <c r="AD721" i="2"/>
  <c r="AD480" i="2"/>
  <c r="AD574" i="2"/>
  <c r="AD530" i="2"/>
  <c r="AD70" i="2"/>
  <c r="AD566" i="2"/>
  <c r="AD47" i="2"/>
  <c r="AD218" i="2"/>
  <c r="AD180" i="2"/>
  <c r="AD240" i="2"/>
  <c r="AD80" i="2"/>
  <c r="AD700" i="2"/>
  <c r="AD545" i="2"/>
  <c r="AD85" i="2"/>
  <c r="AD521" i="2"/>
  <c r="AD518" i="2"/>
  <c r="AD351" i="2"/>
  <c r="AD415" i="2"/>
  <c r="AD178" i="2"/>
  <c r="AD366" i="2"/>
  <c r="AD344" i="2"/>
  <c r="AD446" i="2"/>
  <c r="AD38" i="2"/>
  <c r="AD359" i="2"/>
  <c r="AD176" i="2"/>
  <c r="AD531" i="2"/>
  <c r="AD367" i="2"/>
  <c r="AD54" i="2"/>
  <c r="AD388" i="2"/>
  <c r="AD202" i="2"/>
  <c r="AD542" i="2"/>
  <c r="AD461" i="2"/>
  <c r="AD449" i="2"/>
  <c r="AD231" i="2"/>
  <c r="AD688" i="2"/>
  <c r="AD479" i="2"/>
  <c r="AD414" i="2"/>
  <c r="AD107" i="2"/>
  <c r="AD82" i="2"/>
  <c r="AD237" i="2"/>
  <c r="AD288" i="2"/>
  <c r="AD691" i="2"/>
  <c r="AD112" i="2"/>
  <c r="AD147" i="2"/>
  <c r="AD596" i="2"/>
  <c r="AD201" i="2"/>
  <c r="AD372" i="2"/>
  <c r="AD578" i="2"/>
  <c r="AD466" i="2"/>
  <c r="AD320" i="2"/>
  <c r="AD376" i="2"/>
  <c r="AD87" i="2"/>
  <c r="AD315" i="2"/>
  <c r="AD598" i="2"/>
  <c r="AD473" i="2"/>
  <c r="AD544" i="2"/>
  <c r="AD445" i="2"/>
  <c r="AD97" i="2"/>
  <c r="AD50" i="2"/>
  <c r="AD89" i="2"/>
  <c r="AD238" i="2"/>
  <c r="AD581" i="2"/>
  <c r="AD250" i="2"/>
  <c r="AD9" i="2"/>
  <c r="AD113" i="2"/>
  <c r="AD296" i="2"/>
  <c r="AD301" i="2"/>
  <c r="AD420" i="2"/>
  <c r="AD287" i="2"/>
  <c r="AD278" i="2"/>
  <c r="AD239" i="2"/>
  <c r="AD211" i="2"/>
  <c r="AD154" i="2"/>
  <c r="AD380" i="2"/>
  <c r="AD184" i="2"/>
  <c r="AD106" i="2"/>
  <c r="AD321" i="2"/>
  <c r="AD210" i="2"/>
  <c r="AD499" i="2"/>
  <c r="AD138" i="2"/>
  <c r="AD718" i="2"/>
  <c r="AD267" i="2"/>
  <c r="AD703" i="2"/>
  <c r="AD634" i="2"/>
  <c r="AD212" i="2"/>
  <c r="AD92" i="2"/>
  <c r="AD24" i="2"/>
  <c r="AD294" i="2"/>
  <c r="AD297" i="2"/>
  <c r="AD595" i="2"/>
  <c r="AD73" i="2"/>
  <c r="AD223" i="2"/>
  <c r="AD78" i="2"/>
  <c r="AD174" i="2"/>
  <c r="AD30" i="2"/>
  <c r="AD478" i="2"/>
  <c r="AD192" i="2"/>
  <c r="AD350" i="2"/>
  <c r="AD25" i="2"/>
  <c r="AD241" i="2"/>
  <c r="AD46" i="2"/>
  <c r="AD104" i="2"/>
  <c r="AD13" i="2"/>
  <c r="AD723" i="2"/>
  <c r="AD559" i="2"/>
  <c r="AD642" i="2"/>
  <c r="AD663" i="2"/>
  <c r="AD7" i="2"/>
  <c r="AD3" i="2"/>
  <c r="AD145" i="2"/>
  <c r="AD233" i="2"/>
  <c r="AD567" i="2"/>
  <c r="AD136" i="2"/>
  <c r="AD405" i="2"/>
  <c r="AD562" i="2"/>
  <c r="AD588" i="2"/>
  <c r="AD539" i="2"/>
  <c r="AD75" i="2"/>
  <c r="AD197" i="2"/>
  <c r="AD328" i="2"/>
  <c r="AD65" i="2"/>
  <c r="AD205" i="2"/>
  <c r="AD40" i="2"/>
  <c r="AD155" i="2"/>
  <c r="AD368" i="2"/>
  <c r="AD425" i="2"/>
  <c r="AD220" i="2"/>
  <c r="AD617" i="2"/>
  <c r="AD611" i="2"/>
  <c r="AD635" i="2"/>
  <c r="AD290" i="2"/>
  <c r="AD273" i="2"/>
  <c r="AD142" i="2"/>
  <c r="AD14" i="2"/>
  <c r="AD291" i="2"/>
  <c r="AD148" i="2"/>
  <c r="AD593" i="2"/>
  <c r="AD219" i="2"/>
  <c r="AD2" i="2"/>
  <c r="AD188" i="2"/>
  <c r="AD434" i="2"/>
  <c r="AD713" i="2"/>
  <c r="AD128" i="2"/>
  <c r="AD275" i="2"/>
  <c r="AD489" i="2"/>
  <c r="AD508" i="2"/>
  <c r="AD217" i="2"/>
  <c r="AD165" i="2"/>
  <c r="AD438" i="2"/>
  <c r="AD683" i="2"/>
  <c r="AD16" i="2"/>
  <c r="AD169" i="2"/>
  <c r="AD127" i="2"/>
  <c r="AD27" i="2"/>
  <c r="AD335" i="2"/>
  <c r="AD139" i="2"/>
  <c r="AD58" i="2"/>
  <c r="AD341" i="2"/>
  <c r="AD616" i="2"/>
  <c r="AD260" i="2"/>
  <c r="AD579" i="2"/>
  <c r="AD41" i="2"/>
  <c r="AD500" i="2"/>
  <c r="AD243" i="2"/>
  <c r="AD99" i="2"/>
  <c r="AD437" i="2"/>
  <c r="AD257" i="2"/>
  <c r="AD553" i="2"/>
  <c r="AD411" i="2"/>
  <c r="AD31" i="2"/>
  <c r="AD20" i="2"/>
  <c r="AD52" i="2"/>
  <c r="AD355" i="2"/>
  <c r="AD277" i="2"/>
  <c r="AD601" i="2"/>
  <c r="AD302" i="2"/>
  <c r="AD667" i="2"/>
  <c r="AD610" i="2"/>
  <c r="AD137" i="2"/>
  <c r="AD271" i="2"/>
  <c r="AD648" i="2"/>
  <c r="AD77" i="2"/>
  <c r="AD737" i="2"/>
  <c r="AD67" i="2"/>
  <c r="AD584" i="2"/>
  <c r="AD622" i="2"/>
  <c r="AD416" i="2"/>
  <c r="AD471" i="2"/>
  <c r="AD236" i="2"/>
  <c r="AD198" i="2"/>
  <c r="AD249" i="2"/>
  <c r="AD122" i="2"/>
  <c r="AD572" i="2"/>
  <c r="AD90" i="2"/>
  <c r="AD606" i="2"/>
  <c r="AD68" i="2"/>
  <c r="AD299" i="2"/>
  <c r="AD292" i="2"/>
  <c r="AD167" i="2"/>
  <c r="AD333" i="2"/>
  <c r="AD728" i="2"/>
  <c r="AD374" i="2"/>
  <c r="AD369" i="2"/>
  <c r="AD711" i="2"/>
  <c r="AD298" i="2"/>
  <c r="AD53" i="2"/>
  <c r="AD469" i="2"/>
  <c r="AD519" i="2"/>
  <c r="AD561" i="2"/>
  <c r="AD304" i="2"/>
  <c r="AD383" i="2"/>
  <c r="AD190" i="2"/>
  <c r="AD582" i="2"/>
  <c r="AD258" i="2"/>
  <c r="AD482" i="2"/>
  <c r="AD705" i="2"/>
  <c r="AD42" i="2"/>
  <c r="AD349" i="2"/>
  <c r="AD439" i="2"/>
  <c r="AD222" i="2"/>
  <c r="AD286" i="2"/>
  <c r="AD356" i="2"/>
  <c r="AD514" i="2"/>
  <c r="AD33" i="2"/>
  <c r="AD146" i="2"/>
  <c r="AD57" i="2"/>
  <c r="AD554" i="2"/>
  <c r="AD329" i="2"/>
  <c r="AD675" i="2"/>
  <c r="AD707" i="2"/>
  <c r="AD125" i="2"/>
  <c r="AD305" i="2"/>
  <c r="AD470" i="2"/>
  <c r="AD130" i="2"/>
  <c r="AD149" i="2"/>
  <c r="AD255" i="2"/>
  <c r="AD498" i="2"/>
  <c r="AD686" i="2"/>
  <c r="AD23" i="2"/>
  <c r="AD650" i="2"/>
  <c r="AD524" i="2"/>
  <c r="AD124" i="2"/>
  <c r="AD733" i="2"/>
  <c r="AD17" i="2"/>
  <c r="AD295" i="2"/>
  <c r="AD587" i="2"/>
  <c r="AD422" i="2"/>
  <c r="AD346" i="2"/>
  <c r="AD189" i="2"/>
  <c r="AD441" i="2"/>
  <c r="AD661" i="2"/>
  <c r="AD577" i="2"/>
  <c r="AD357" i="2"/>
  <c r="AD463" i="2"/>
  <c r="AD511" i="2"/>
  <c r="AD39" i="2"/>
  <c r="AD208" i="2"/>
  <c r="AD641" i="2"/>
  <c r="AD503" i="2"/>
  <c r="AD464" i="2"/>
  <c r="AD364" i="2"/>
  <c r="AD19" i="2"/>
  <c r="AD625" i="2"/>
  <c r="AD181" i="2"/>
  <c r="AD338" i="2"/>
  <c r="AD407" i="2"/>
  <c r="AD289" i="2"/>
  <c r="AD540" i="2"/>
  <c r="AD476" i="2"/>
  <c r="AD502" i="2"/>
  <c r="AD453" i="2"/>
  <c r="AD168" i="2"/>
  <c r="AD460" i="2"/>
  <c r="AD512" i="2"/>
  <c r="AD66" i="2"/>
  <c r="AD447" i="2"/>
  <c r="AD345" i="2"/>
  <c r="AD55" i="2"/>
  <c r="AD734" i="2"/>
  <c r="AD583" i="2"/>
  <c r="AD21" i="2"/>
  <c r="AD119" i="2"/>
  <c r="AD186" i="2"/>
  <c r="AD655" i="2"/>
  <c r="AD44" i="2"/>
  <c r="AD732" i="2"/>
  <c r="AD568" i="2"/>
  <c r="AD612" i="2"/>
  <c r="AD644" i="2"/>
  <c r="AD613" i="2"/>
  <c r="AD389" i="2"/>
  <c r="AD76" i="2"/>
  <c r="AD64" i="2"/>
  <c r="AD618" i="2"/>
  <c r="AD458" i="2"/>
  <c r="AD504" i="2"/>
  <c r="AD105" i="2"/>
  <c r="AD396" i="2"/>
  <c r="AD600" i="2"/>
  <c r="AD318" i="2"/>
  <c r="AD589" i="2"/>
  <c r="AD247" i="2"/>
  <c r="AD729" i="2"/>
  <c r="AD229" i="2"/>
  <c r="AD36" i="2"/>
  <c r="AD307" i="2"/>
  <c r="AD522" i="2"/>
  <c r="AD490" i="2"/>
  <c r="AD204" i="2"/>
  <c r="AD195" i="2"/>
  <c r="AD371" i="2"/>
  <c r="AD199" i="2"/>
  <c r="AD363" i="2"/>
  <c r="AD603" i="2"/>
  <c r="AD714" i="2"/>
  <c r="AD678" i="2"/>
  <c r="AD406" i="2"/>
  <c r="AD520" i="2"/>
  <c r="AD109" i="2"/>
  <c r="AD687" i="2"/>
  <c r="AD556" i="2"/>
  <c r="AD386" i="2"/>
  <c r="AD185" i="2"/>
  <c r="AD49" i="2"/>
  <c r="AD676" i="2"/>
  <c r="AD170" i="2"/>
  <c r="AD135" i="2"/>
  <c r="AD336" i="2"/>
  <c r="AD133" i="2"/>
  <c r="AD725" i="2"/>
  <c r="AD150" i="2"/>
  <c r="AD680" i="2"/>
  <c r="AD569" i="2"/>
  <c r="AD692" i="2"/>
  <c r="AD280" i="2"/>
  <c r="AD429" i="2"/>
  <c r="AD35" i="2"/>
  <c r="AD221" i="2"/>
  <c r="AD418" i="2"/>
  <c r="AD34" i="2"/>
  <c r="AD697" i="2"/>
  <c r="AD509" i="2"/>
  <c r="AD95" i="2"/>
  <c r="AD93" i="2"/>
  <c r="AD624" i="2"/>
  <c r="AD284" i="2"/>
  <c r="AD332" i="2"/>
  <c r="AD120" i="2"/>
  <c r="AD419" i="2"/>
  <c r="AD225" i="2"/>
  <c r="AD637" i="2"/>
  <c r="AD557" i="2"/>
  <c r="AD558" i="2"/>
  <c r="AD547" i="2"/>
  <c r="AD387" i="2"/>
  <c r="AD670" i="2"/>
  <c r="AD94" i="2"/>
  <c r="AD708" i="2"/>
  <c r="AD717" i="2"/>
  <c r="AD254" i="2"/>
  <c r="AD451" i="2"/>
  <c r="AD228" i="2"/>
  <c r="AD472" i="2"/>
  <c r="AD491" i="2"/>
  <c r="AD636" i="2"/>
  <c r="AD664" i="2"/>
  <c r="AD256" i="2"/>
  <c r="AD347" i="2"/>
  <c r="AD261" i="2"/>
  <c r="AD160" i="2"/>
  <c r="AD121" i="2"/>
  <c r="AD252" i="2"/>
  <c r="AD246" i="2"/>
  <c r="AD152" i="2"/>
  <c r="AD391" i="2"/>
  <c r="AD649" i="2"/>
  <c r="AD410" i="2"/>
  <c r="AD175" i="2"/>
  <c r="AD486" i="2"/>
  <c r="AD101" i="2"/>
  <c r="AD710" i="2"/>
  <c r="AD103" i="2"/>
  <c r="AD673" i="2"/>
  <c r="AD645" i="2"/>
  <c r="AD214" i="2"/>
  <c r="AD573" i="2"/>
  <c r="AD590" i="2"/>
  <c r="AD86" i="2"/>
  <c r="AD597" i="2"/>
  <c r="AD627" i="2"/>
  <c r="AD693" i="2"/>
  <c r="AD731" i="2"/>
  <c r="AD739" i="2"/>
  <c r="AD599" i="2"/>
  <c r="AD156" i="2"/>
  <c r="AD413" i="2"/>
  <c r="AD632" i="2"/>
  <c r="AD276" i="2"/>
  <c r="AD525" i="2"/>
  <c r="AD226" i="2"/>
  <c r="AD452" i="2"/>
  <c r="AD311" i="2"/>
  <c r="AD442" i="2"/>
  <c r="AD84" i="2"/>
  <c r="AD659" i="2"/>
  <c r="AD633" i="2"/>
  <c r="AD382" i="2"/>
  <c r="AD234" i="2"/>
  <c r="AD626" i="2"/>
  <c r="AD401" i="2"/>
  <c r="AD393" i="2"/>
  <c r="AD378" i="2"/>
  <c r="AD546" i="2"/>
  <c r="AD348" i="2"/>
  <c r="AD88" i="2"/>
  <c r="AD481" i="2"/>
  <c r="AD191" i="2"/>
  <c r="AD282" i="2"/>
  <c r="AD272" i="2"/>
  <c r="AD309" i="2"/>
  <c r="AD726" i="2"/>
  <c r="AD495" i="2"/>
  <c r="AD370" i="2"/>
  <c r="AD560" i="2"/>
  <c r="AD690" i="2"/>
  <c r="AD563" i="2"/>
  <c r="AD314" i="2"/>
  <c r="AD213" i="2"/>
  <c r="AD187" i="2"/>
  <c r="AD505" i="2"/>
  <c r="AD580" i="2"/>
  <c r="AD361" i="2"/>
  <c r="AD468" i="2"/>
  <c r="AD552" i="2"/>
  <c r="AD436" i="2"/>
  <c r="AD643" i="2"/>
  <c r="AD513" i="2"/>
  <c r="AD293" i="2"/>
  <c r="AD200" i="2"/>
  <c r="AD316" i="2"/>
  <c r="AD646" i="2"/>
  <c r="AD604" i="2"/>
  <c r="AD698" i="2"/>
  <c r="AD427" i="2"/>
  <c r="AD325" i="2"/>
  <c r="AD373" i="2"/>
  <c r="AD312" i="2"/>
  <c r="AD715" i="2"/>
  <c r="AD457" i="2"/>
  <c r="AD492" i="2"/>
  <c r="AD653" i="2"/>
  <c r="AD440" i="2"/>
  <c r="AD631" i="2"/>
  <c r="AD432" i="2"/>
  <c r="AD652" i="2"/>
  <c r="AD699" i="2"/>
  <c r="AD594" i="2"/>
  <c r="AD526" i="2"/>
  <c r="AD656" i="2"/>
  <c r="AD628" i="2"/>
  <c r="AD623" i="2"/>
  <c r="AD352" i="2"/>
  <c r="AD724" i="2"/>
  <c r="AD694" i="2"/>
  <c r="AD435" i="2"/>
  <c r="AD701" i="2"/>
  <c r="AD621" i="2"/>
  <c r="AD474" i="2"/>
  <c r="AD565" i="2"/>
  <c r="AD738" i="2"/>
  <c r="AD682" i="2"/>
  <c r="AD608" i="2"/>
  <c r="AD654" i="2"/>
  <c r="AD591" i="2"/>
  <c r="AD431" i="2"/>
  <c r="AD575" i="2"/>
  <c r="AD719" i="2"/>
  <c r="AD736" i="2"/>
  <c r="AD706" i="2"/>
  <c r="AD684" i="2"/>
  <c r="AD735" i="2"/>
  <c r="AD727" i="2"/>
  <c r="AD679" i="2"/>
  <c r="AD720" i="2"/>
  <c r="AD677" i="2"/>
  <c r="AD672" i="2"/>
  <c r="AD709" i="2"/>
  <c r="AD722" i="2"/>
  <c r="AD712" i="2"/>
  <c r="AC629" i="2"/>
  <c r="AC614" i="2"/>
  <c r="AC662" i="2"/>
  <c r="AC141" i="2"/>
  <c r="AC390" i="2"/>
  <c r="AC532" i="2"/>
  <c r="AC450" i="2"/>
  <c r="AC586" i="2"/>
  <c r="AC510" i="2"/>
  <c r="AC397" i="2"/>
  <c r="AC421" i="2"/>
  <c r="AC515" i="2"/>
  <c r="AC669" i="2"/>
  <c r="AC251" i="2"/>
  <c r="AC144" i="2"/>
  <c r="AC537" i="2"/>
  <c r="AC494" i="2"/>
  <c r="AC334" i="2"/>
  <c r="AC696" i="2"/>
  <c r="AC342" i="2"/>
  <c r="AC455" i="2"/>
  <c r="AC551" i="2"/>
  <c r="AC409" i="2"/>
  <c r="AC528" i="2"/>
  <c r="AC91" i="2"/>
  <c r="AC72" i="2"/>
  <c r="AC651" i="2"/>
  <c r="AC216" i="2"/>
  <c r="AC362" i="2"/>
  <c r="AC340" i="2"/>
  <c r="AC248" i="2"/>
  <c r="AC56" i="2"/>
  <c r="AC607" i="2"/>
  <c r="AC639" i="2"/>
  <c r="AC10" i="2"/>
  <c r="AC164" i="2"/>
  <c r="AC671" i="2"/>
  <c r="AC118" i="2"/>
  <c r="AC306" i="2"/>
  <c r="AC100" i="2"/>
  <c r="AC496" i="2"/>
  <c r="AC550" i="2"/>
  <c r="AC360" i="2"/>
  <c r="AC194" i="2"/>
  <c r="AC159" i="2"/>
  <c r="AC61" i="2"/>
  <c r="AC235" i="2"/>
  <c r="AC570" i="2"/>
  <c r="AC638" i="2"/>
  <c r="AC110" i="2"/>
  <c r="AC353" i="2"/>
  <c r="AC433" i="2"/>
  <c r="AC177" i="2"/>
  <c r="AC116" i="2"/>
  <c r="AC535" i="2"/>
  <c r="AC501" i="2"/>
  <c r="AC117" i="2"/>
  <c r="AC467" i="2"/>
  <c r="AC394" i="2"/>
  <c r="AC665" i="2"/>
  <c r="AC430" i="2"/>
  <c r="AC424" i="2"/>
  <c r="AC319" i="2"/>
  <c r="AC365" i="2"/>
  <c r="AC242" i="2"/>
  <c r="AC126" i="2"/>
  <c r="AC262" i="2"/>
  <c r="AC448" i="2"/>
  <c r="AC81" i="2"/>
  <c r="AC343" i="2"/>
  <c r="AC203" i="2"/>
  <c r="AC153" i="2"/>
  <c r="AC162" i="2"/>
  <c r="AC131" i="2"/>
  <c r="AC303" i="2"/>
  <c r="AC379" i="2"/>
  <c r="AC487" i="2"/>
  <c r="AC506" i="2"/>
  <c r="AC196" i="2"/>
  <c r="AC417" i="2"/>
  <c r="AC668" i="2"/>
  <c r="AC585" i="2"/>
  <c r="AC182" i="2"/>
  <c r="AC310" i="2"/>
  <c r="AC666" i="2"/>
  <c r="AC163" i="2"/>
  <c r="AC269" i="2"/>
  <c r="AC5" i="2"/>
  <c r="AC327" i="2"/>
  <c r="AC79" i="2"/>
  <c r="AC8" i="2"/>
  <c r="AC602" i="2"/>
  <c r="AC475" i="2"/>
  <c r="AC507" i="2"/>
  <c r="AC62" i="2"/>
  <c r="AC227" i="2"/>
  <c r="AC102" i="2"/>
  <c r="AC402" i="2"/>
  <c r="AC134" i="2"/>
  <c r="AC230" i="2"/>
  <c r="AC244" i="2"/>
  <c r="AC300" i="2"/>
  <c r="AC462" i="2"/>
  <c r="AC253" i="2"/>
  <c r="AC45" i="2"/>
  <c r="AC183" i="2"/>
  <c r="AC179" i="2"/>
  <c r="AC497" i="2"/>
  <c r="AC443" i="2"/>
  <c r="AC115" i="2"/>
  <c r="AC224" i="2"/>
  <c r="AC385" i="2"/>
  <c r="AC459" i="2"/>
  <c r="AC392" i="2"/>
  <c r="AC215" i="2"/>
  <c r="AC171" i="2"/>
  <c r="AC716" i="2"/>
  <c r="AC605" i="2"/>
  <c r="AC166" i="2"/>
  <c r="AC484" i="2"/>
  <c r="AC660" i="2"/>
  <c r="AC172" i="2"/>
  <c r="AC63" i="2"/>
  <c r="AC26" i="2"/>
  <c r="AC37" i="2"/>
  <c r="AC157" i="2"/>
  <c r="AC22" i="2"/>
  <c r="AC173" i="2"/>
  <c r="AC308" i="2"/>
  <c r="AC381" i="2"/>
  <c r="AC317" i="2"/>
  <c r="AC685" i="2"/>
  <c r="AC555" i="2"/>
  <c r="AC330" i="2"/>
  <c r="AC232" i="2"/>
  <c r="AC11" i="2"/>
  <c r="AC536" i="2"/>
  <c r="AC674" i="2"/>
  <c r="AC702" i="2"/>
  <c r="AC423" i="2"/>
  <c r="AC283" i="2"/>
  <c r="AC384" i="2"/>
  <c r="AC285" i="2"/>
  <c r="AC268" i="2"/>
  <c r="AC324" i="2"/>
  <c r="AC274" i="2"/>
  <c r="AC331" i="2"/>
  <c r="AC265" i="2"/>
  <c r="AC98" i="2"/>
  <c r="AC140" i="2"/>
  <c r="AC399" i="2"/>
  <c r="AC129" i="2"/>
  <c r="AC264" i="2"/>
  <c r="AC592" i="2"/>
  <c r="AC111" i="2"/>
  <c r="AC326" i="2"/>
  <c r="AC523" i="2"/>
  <c r="AC620" i="2"/>
  <c r="AC483" i="2"/>
  <c r="AC114" i="2"/>
  <c r="AC375" i="2"/>
  <c r="AC529" i="2"/>
  <c r="AC615" i="2"/>
  <c r="AC533" i="2"/>
  <c r="AC549" i="2"/>
  <c r="AC516" i="2"/>
  <c r="AC18" i="2"/>
  <c r="AC493" i="2"/>
  <c r="AC245" i="2"/>
  <c r="AC658" i="2"/>
  <c r="AC541" i="2"/>
  <c r="AC704" i="2"/>
  <c r="AC543" i="2"/>
  <c r="AC477" i="2"/>
  <c r="AC689" i="2"/>
  <c r="AC609" i="2"/>
  <c r="AC270" i="2"/>
  <c r="AC158" i="2"/>
  <c r="AC398" i="2"/>
  <c r="AC71" i="2"/>
  <c r="AC571" i="2"/>
  <c r="AC266" i="2"/>
  <c r="AC48" i="2"/>
  <c r="AC640" i="2"/>
  <c r="AC209" i="2"/>
  <c r="AC207" i="2"/>
  <c r="AC630" i="2"/>
  <c r="AC485" i="2"/>
  <c r="AC657" i="2"/>
  <c r="AC12" i="2"/>
  <c r="AC534" i="2"/>
  <c r="AC28" i="2"/>
  <c r="AC619" i="2"/>
  <c r="AC143" i="2"/>
  <c r="AC339" i="2"/>
  <c r="AC32" i="2"/>
  <c r="AC400" i="2"/>
  <c r="AC456" i="2"/>
  <c r="AC517" i="2"/>
  <c r="AC354" i="2"/>
  <c r="AC69" i="2"/>
  <c r="AC548" i="2"/>
  <c r="AC377" i="2"/>
  <c r="AC412" i="2"/>
  <c r="AC538" i="2"/>
  <c r="AC279" i="2"/>
  <c r="AC206" i="2"/>
  <c r="AC108" i="2"/>
  <c r="AC96" i="2"/>
  <c r="AC404" i="2"/>
  <c r="AC43" i="2"/>
  <c r="AC454" i="2"/>
  <c r="AC488" i="2"/>
  <c r="AC647" i="2"/>
  <c r="AC4" i="2"/>
  <c r="AC123" i="2"/>
  <c r="AC564" i="2"/>
  <c r="AC444" i="2"/>
  <c r="AC426" i="2"/>
  <c r="AC74" i="2"/>
  <c r="AC151" i="2"/>
  <c r="AC60" i="2"/>
  <c r="AC527" i="2"/>
  <c r="AC132" i="2"/>
  <c r="AC395" i="2"/>
  <c r="AC83" i="2"/>
  <c r="AC428" i="2"/>
  <c r="AC408" i="2"/>
  <c r="AC263" i="2"/>
  <c r="AC465" i="2"/>
  <c r="AC695" i="2"/>
  <c r="AC161" i="2"/>
  <c r="AC281" i="2"/>
  <c r="AC259" i="2"/>
  <c r="AC576" i="2"/>
  <c r="AC193" i="2"/>
  <c r="AC403" i="2"/>
  <c r="AC730" i="2"/>
  <c r="AC337" i="2"/>
  <c r="AC681" i="2"/>
  <c r="AC59" i="2"/>
  <c r="AC358" i="2"/>
  <c r="AC322" i="2"/>
  <c r="AC313" i="2"/>
  <c r="AC323" i="2"/>
  <c r="AC51" i="2"/>
  <c r="AC6" i="2"/>
  <c r="AC15" i="2"/>
  <c r="AC29" i="2"/>
  <c r="AC721" i="2"/>
  <c r="AC480" i="2"/>
  <c r="AC574" i="2"/>
  <c r="AC530" i="2"/>
  <c r="AC70" i="2"/>
  <c r="AC566" i="2"/>
  <c r="AC47" i="2"/>
  <c r="AC218" i="2"/>
  <c r="AC180" i="2"/>
  <c r="AC240" i="2"/>
  <c r="AC80" i="2"/>
  <c r="AC700" i="2"/>
  <c r="AC545" i="2"/>
  <c r="AC85" i="2"/>
  <c r="AC521" i="2"/>
  <c r="AC518" i="2"/>
  <c r="AC351" i="2"/>
  <c r="AC415" i="2"/>
  <c r="AC178" i="2"/>
  <c r="AC366" i="2"/>
  <c r="AC344" i="2"/>
  <c r="AC446" i="2"/>
  <c r="AC38" i="2"/>
  <c r="AC359" i="2"/>
  <c r="AC176" i="2"/>
  <c r="AC531" i="2"/>
  <c r="AC367" i="2"/>
  <c r="AC54" i="2"/>
  <c r="AC388" i="2"/>
  <c r="AC202" i="2"/>
  <c r="AC542" i="2"/>
  <c r="AC461" i="2"/>
  <c r="AC449" i="2"/>
  <c r="AC231" i="2"/>
  <c r="AC688" i="2"/>
  <c r="AC479" i="2"/>
  <c r="AC414" i="2"/>
  <c r="AC107" i="2"/>
  <c r="AC82" i="2"/>
  <c r="AC237" i="2"/>
  <c r="AC288" i="2"/>
  <c r="AC691" i="2"/>
  <c r="AC112" i="2"/>
  <c r="AC147" i="2"/>
  <c r="AC596" i="2"/>
  <c r="AC201" i="2"/>
  <c r="AC372" i="2"/>
  <c r="AC578" i="2"/>
  <c r="AC466" i="2"/>
  <c r="AC320" i="2"/>
  <c r="AC376" i="2"/>
  <c r="AC87" i="2"/>
  <c r="AC315" i="2"/>
  <c r="AC598" i="2"/>
  <c r="AC473" i="2"/>
  <c r="AC544" i="2"/>
  <c r="AC445" i="2"/>
  <c r="AC97" i="2"/>
  <c r="AC50" i="2"/>
  <c r="AC89" i="2"/>
  <c r="AC238" i="2"/>
  <c r="AC581" i="2"/>
  <c r="AC250" i="2"/>
  <c r="AC9" i="2"/>
  <c r="AC113" i="2"/>
  <c r="AC296" i="2"/>
  <c r="AC301" i="2"/>
  <c r="AC420" i="2"/>
  <c r="AC287" i="2"/>
  <c r="AC278" i="2"/>
  <c r="AC239" i="2"/>
  <c r="AC211" i="2"/>
  <c r="AC154" i="2"/>
  <c r="AC380" i="2"/>
  <c r="AC184" i="2"/>
  <c r="AC106" i="2"/>
  <c r="AC321" i="2"/>
  <c r="AC210" i="2"/>
  <c r="AC499" i="2"/>
  <c r="AC138" i="2"/>
  <c r="AC718" i="2"/>
  <c r="AC267" i="2"/>
  <c r="AC703" i="2"/>
  <c r="AC634" i="2"/>
  <c r="AC212" i="2"/>
  <c r="AC92" i="2"/>
  <c r="AC24" i="2"/>
  <c r="AC294" i="2"/>
  <c r="AC297" i="2"/>
  <c r="AC595" i="2"/>
  <c r="AC73" i="2"/>
  <c r="AC223" i="2"/>
  <c r="AC78" i="2"/>
  <c r="AC174" i="2"/>
  <c r="AC30" i="2"/>
  <c r="AC478" i="2"/>
  <c r="AC192" i="2"/>
  <c r="AC350" i="2"/>
  <c r="AC25" i="2"/>
  <c r="AC241" i="2"/>
  <c r="AC46" i="2"/>
  <c r="AC104" i="2"/>
  <c r="AC13" i="2"/>
  <c r="AC723" i="2"/>
  <c r="AC559" i="2"/>
  <c r="AC642" i="2"/>
  <c r="AC663" i="2"/>
  <c r="AC7" i="2"/>
  <c r="AC3" i="2"/>
  <c r="AC145" i="2"/>
  <c r="AC233" i="2"/>
  <c r="AC567" i="2"/>
  <c r="AC136" i="2"/>
  <c r="AC405" i="2"/>
  <c r="AC562" i="2"/>
  <c r="AC588" i="2"/>
  <c r="AC539" i="2"/>
  <c r="AC75" i="2"/>
  <c r="AC197" i="2"/>
  <c r="AC328" i="2"/>
  <c r="AC65" i="2"/>
  <c r="AC205" i="2"/>
  <c r="AC40" i="2"/>
  <c r="AC155" i="2"/>
  <c r="AC368" i="2"/>
  <c r="AC425" i="2"/>
  <c r="AC220" i="2"/>
  <c r="AC617" i="2"/>
  <c r="AC611" i="2"/>
  <c r="AC635" i="2"/>
  <c r="AC290" i="2"/>
  <c r="AC273" i="2"/>
  <c r="AC142" i="2"/>
  <c r="AC14" i="2"/>
  <c r="AC291" i="2"/>
  <c r="AC148" i="2"/>
  <c r="AC593" i="2"/>
  <c r="AC219" i="2"/>
  <c r="AC2" i="2"/>
  <c r="AC188" i="2"/>
  <c r="AC434" i="2"/>
  <c r="AC713" i="2"/>
  <c r="AC128" i="2"/>
  <c r="AC275" i="2"/>
  <c r="AC489" i="2"/>
  <c r="AC508" i="2"/>
  <c r="AC217" i="2"/>
  <c r="AC165" i="2"/>
  <c r="AC438" i="2"/>
  <c r="AC683" i="2"/>
  <c r="AC16" i="2"/>
  <c r="AC169" i="2"/>
  <c r="AC127" i="2"/>
  <c r="AC27" i="2"/>
  <c r="AC335" i="2"/>
  <c r="AC139" i="2"/>
  <c r="AC58" i="2"/>
  <c r="AC341" i="2"/>
  <c r="AC616" i="2"/>
  <c r="AC260" i="2"/>
  <c r="AC579" i="2"/>
  <c r="AC41" i="2"/>
  <c r="AC500" i="2"/>
  <c r="AC243" i="2"/>
  <c r="AC99" i="2"/>
  <c r="AC437" i="2"/>
  <c r="AC257" i="2"/>
  <c r="AC553" i="2"/>
  <c r="AC411" i="2"/>
  <c r="AC31" i="2"/>
  <c r="AC20" i="2"/>
  <c r="AC52" i="2"/>
  <c r="AC355" i="2"/>
  <c r="AC277" i="2"/>
  <c r="AC601" i="2"/>
  <c r="AC302" i="2"/>
  <c r="AC667" i="2"/>
  <c r="AC610" i="2"/>
  <c r="AC137" i="2"/>
  <c r="AC271" i="2"/>
  <c r="AC648" i="2"/>
  <c r="AC77" i="2"/>
  <c r="AC737" i="2"/>
  <c r="AC67" i="2"/>
  <c r="AC584" i="2"/>
  <c r="AC622" i="2"/>
  <c r="AC416" i="2"/>
  <c r="AC471" i="2"/>
  <c r="AC236" i="2"/>
  <c r="AC198" i="2"/>
  <c r="AC249" i="2"/>
  <c r="AC122" i="2"/>
  <c r="AC572" i="2"/>
  <c r="AC90" i="2"/>
  <c r="AC606" i="2"/>
  <c r="AC68" i="2"/>
  <c r="AC299" i="2"/>
  <c r="AC292" i="2"/>
  <c r="AC167" i="2"/>
  <c r="AC333" i="2"/>
  <c r="AC728" i="2"/>
  <c r="AC374" i="2"/>
  <c r="AC369" i="2"/>
  <c r="AC711" i="2"/>
  <c r="AC298" i="2"/>
  <c r="AC53" i="2"/>
  <c r="AC469" i="2"/>
  <c r="AC519" i="2"/>
  <c r="AC561" i="2"/>
  <c r="AC304" i="2"/>
  <c r="AC383" i="2"/>
  <c r="AC190" i="2"/>
  <c r="AC582" i="2"/>
  <c r="AC258" i="2"/>
  <c r="AC482" i="2"/>
  <c r="AC705" i="2"/>
  <c r="AC42" i="2"/>
  <c r="AC349" i="2"/>
  <c r="AC439" i="2"/>
  <c r="AC222" i="2"/>
  <c r="AC286" i="2"/>
  <c r="AC356" i="2"/>
  <c r="AC514" i="2"/>
  <c r="AC33" i="2"/>
  <c r="AC146" i="2"/>
  <c r="AC57" i="2"/>
  <c r="AC554" i="2"/>
  <c r="AC329" i="2"/>
  <c r="AC675" i="2"/>
  <c r="AC707" i="2"/>
  <c r="AC125" i="2"/>
  <c r="AC305" i="2"/>
  <c r="AC470" i="2"/>
  <c r="AC130" i="2"/>
  <c r="AC149" i="2"/>
  <c r="AC255" i="2"/>
  <c r="AC498" i="2"/>
  <c r="AC686" i="2"/>
  <c r="AC23" i="2"/>
  <c r="AC650" i="2"/>
  <c r="AC524" i="2"/>
  <c r="AC124" i="2"/>
  <c r="AC733" i="2"/>
  <c r="AC17" i="2"/>
  <c r="AC295" i="2"/>
  <c r="AC587" i="2"/>
  <c r="AC422" i="2"/>
  <c r="AC346" i="2"/>
  <c r="AC189" i="2"/>
  <c r="AC441" i="2"/>
  <c r="AC661" i="2"/>
  <c r="AC577" i="2"/>
  <c r="AC357" i="2"/>
  <c r="AC463" i="2"/>
  <c r="AC511" i="2"/>
  <c r="AC39" i="2"/>
  <c r="AC208" i="2"/>
  <c r="AC641" i="2"/>
  <c r="AC503" i="2"/>
  <c r="AC464" i="2"/>
  <c r="AC364" i="2"/>
  <c r="AC19" i="2"/>
  <c r="AC625" i="2"/>
  <c r="AC181" i="2"/>
  <c r="AC338" i="2"/>
  <c r="AC407" i="2"/>
  <c r="AC289" i="2"/>
  <c r="AC540" i="2"/>
  <c r="AC476" i="2"/>
  <c r="AC502" i="2"/>
  <c r="AC453" i="2"/>
  <c r="AC168" i="2"/>
  <c r="AC460" i="2"/>
  <c r="AC512" i="2"/>
  <c r="AC66" i="2"/>
  <c r="AC447" i="2"/>
  <c r="AC345" i="2"/>
  <c r="AC55" i="2"/>
  <c r="AC734" i="2"/>
  <c r="AC583" i="2"/>
  <c r="AC21" i="2"/>
  <c r="AC119" i="2"/>
  <c r="AC186" i="2"/>
  <c r="AC655" i="2"/>
  <c r="AC44" i="2"/>
  <c r="AC732" i="2"/>
  <c r="AC568" i="2"/>
  <c r="AC612" i="2"/>
  <c r="AC644" i="2"/>
  <c r="AC613" i="2"/>
  <c r="AC389" i="2"/>
  <c r="AC76" i="2"/>
  <c r="AC64" i="2"/>
  <c r="AC618" i="2"/>
  <c r="AC458" i="2"/>
  <c r="AC504" i="2"/>
  <c r="AC105" i="2"/>
  <c r="AC396" i="2"/>
  <c r="AC600" i="2"/>
  <c r="AC318" i="2"/>
  <c r="AC589" i="2"/>
  <c r="AC247" i="2"/>
  <c r="AC729" i="2"/>
  <c r="AC229" i="2"/>
  <c r="AC36" i="2"/>
  <c r="AC307" i="2"/>
  <c r="AC522" i="2"/>
  <c r="AC490" i="2"/>
  <c r="AC204" i="2"/>
  <c r="AC195" i="2"/>
  <c r="AC371" i="2"/>
  <c r="AC199" i="2"/>
  <c r="AC363" i="2"/>
  <c r="AC603" i="2"/>
  <c r="AC714" i="2"/>
  <c r="AC678" i="2"/>
  <c r="AC406" i="2"/>
  <c r="AC520" i="2"/>
  <c r="AC109" i="2"/>
  <c r="AC687" i="2"/>
  <c r="AC556" i="2"/>
  <c r="AC386" i="2"/>
  <c r="AC185" i="2"/>
  <c r="AC49" i="2"/>
  <c r="AC676" i="2"/>
  <c r="AC170" i="2"/>
  <c r="AC135" i="2"/>
  <c r="AC336" i="2"/>
  <c r="AC133" i="2"/>
  <c r="AC725" i="2"/>
  <c r="AC150" i="2"/>
  <c r="AC680" i="2"/>
  <c r="AC569" i="2"/>
  <c r="AC692" i="2"/>
  <c r="AC280" i="2"/>
  <c r="AC429" i="2"/>
  <c r="AC35" i="2"/>
  <c r="AC221" i="2"/>
  <c r="AC418" i="2"/>
  <c r="AC34" i="2"/>
  <c r="AC697" i="2"/>
  <c r="AC509" i="2"/>
  <c r="AC95" i="2"/>
  <c r="AC93" i="2"/>
  <c r="AC624" i="2"/>
  <c r="AC284" i="2"/>
  <c r="AC332" i="2"/>
  <c r="AC120" i="2"/>
  <c r="AC419" i="2"/>
  <c r="AC225" i="2"/>
  <c r="AC637" i="2"/>
  <c r="AC557" i="2"/>
  <c r="AC558" i="2"/>
  <c r="AC547" i="2"/>
  <c r="AC387" i="2"/>
  <c r="AC670" i="2"/>
  <c r="AC94" i="2"/>
  <c r="AC708" i="2"/>
  <c r="AC717" i="2"/>
  <c r="AC254" i="2"/>
  <c r="AC451" i="2"/>
  <c r="AC228" i="2"/>
  <c r="AC472" i="2"/>
  <c r="AC491" i="2"/>
  <c r="AC636" i="2"/>
  <c r="AC664" i="2"/>
  <c r="AC256" i="2"/>
  <c r="AC347" i="2"/>
  <c r="AC261" i="2"/>
  <c r="AC160" i="2"/>
  <c r="AC121" i="2"/>
  <c r="AC252" i="2"/>
  <c r="AC246" i="2"/>
  <c r="AC152" i="2"/>
  <c r="AC391" i="2"/>
  <c r="AC649" i="2"/>
  <c r="AC410" i="2"/>
  <c r="AC175" i="2"/>
  <c r="AC486" i="2"/>
  <c r="AC101" i="2"/>
  <c r="AC710" i="2"/>
  <c r="AC103" i="2"/>
  <c r="AC673" i="2"/>
  <c r="AC645" i="2"/>
  <c r="AC214" i="2"/>
  <c r="AC573" i="2"/>
  <c r="AC590" i="2"/>
  <c r="AC86" i="2"/>
  <c r="AC597" i="2"/>
  <c r="AC627" i="2"/>
  <c r="AC693" i="2"/>
  <c r="AC731" i="2"/>
  <c r="AC739" i="2"/>
  <c r="AC599" i="2"/>
  <c r="AC156" i="2"/>
  <c r="AC413" i="2"/>
  <c r="AC632" i="2"/>
  <c r="AC276" i="2"/>
  <c r="AC525" i="2"/>
  <c r="AC226" i="2"/>
  <c r="AC452" i="2"/>
  <c r="AC311" i="2"/>
  <c r="AC442" i="2"/>
  <c r="AC84" i="2"/>
  <c r="AC659" i="2"/>
  <c r="AC633" i="2"/>
  <c r="AC382" i="2"/>
  <c r="AC234" i="2"/>
  <c r="AC626" i="2"/>
  <c r="AC401" i="2"/>
  <c r="AC393" i="2"/>
  <c r="AC378" i="2"/>
  <c r="AC546" i="2"/>
  <c r="AC348" i="2"/>
  <c r="AC88" i="2"/>
  <c r="AC481" i="2"/>
  <c r="AC191" i="2"/>
  <c r="AC282" i="2"/>
  <c r="AC272" i="2"/>
  <c r="AC309" i="2"/>
  <c r="AC726" i="2"/>
  <c r="AC495" i="2"/>
  <c r="AC370" i="2"/>
  <c r="AC560" i="2"/>
  <c r="AC690" i="2"/>
  <c r="AC563" i="2"/>
  <c r="AC314" i="2"/>
  <c r="AC213" i="2"/>
  <c r="AC187" i="2"/>
  <c r="AC505" i="2"/>
  <c r="AC580" i="2"/>
  <c r="AC361" i="2"/>
  <c r="AC468" i="2"/>
  <c r="AC552" i="2"/>
  <c r="AC436" i="2"/>
  <c r="AC643" i="2"/>
  <c r="AC513" i="2"/>
  <c r="AC293" i="2"/>
  <c r="AC200" i="2"/>
  <c r="AC316" i="2"/>
  <c r="AC646" i="2"/>
  <c r="AC604" i="2"/>
  <c r="AC698" i="2"/>
  <c r="AC427" i="2"/>
  <c r="AC325" i="2"/>
  <c r="AC373" i="2"/>
  <c r="AC312" i="2"/>
  <c r="AC715" i="2"/>
  <c r="AC457" i="2"/>
  <c r="AC492" i="2"/>
  <c r="AC653" i="2"/>
  <c r="AC440" i="2"/>
  <c r="AC631" i="2"/>
  <c r="AC432" i="2"/>
  <c r="AC652" i="2"/>
  <c r="AC699" i="2"/>
  <c r="AC594" i="2"/>
  <c r="AC526" i="2"/>
  <c r="AC656" i="2"/>
  <c r="AC628" i="2"/>
  <c r="AC623" i="2"/>
  <c r="AC352" i="2"/>
  <c r="AC724" i="2"/>
  <c r="AC694" i="2"/>
  <c r="AC435" i="2"/>
  <c r="AC701" i="2"/>
  <c r="AC621" i="2"/>
  <c r="AC474" i="2"/>
  <c r="AC565" i="2"/>
  <c r="AC738" i="2"/>
  <c r="AC682" i="2"/>
  <c r="AC608" i="2"/>
  <c r="AC654" i="2"/>
  <c r="AC591" i="2"/>
  <c r="AC431" i="2"/>
  <c r="AC575" i="2"/>
  <c r="AC719" i="2"/>
  <c r="AC736" i="2"/>
  <c r="AC706" i="2"/>
  <c r="AC684" i="2"/>
  <c r="AC735" i="2"/>
  <c r="AC727" i="2"/>
  <c r="AC679" i="2"/>
  <c r="AC720" i="2"/>
  <c r="AC677" i="2"/>
  <c r="AC672" i="2"/>
  <c r="AC709" i="2"/>
  <c r="AC722" i="2"/>
  <c r="AC712" i="2"/>
  <c r="U629" i="2"/>
  <c r="U614" i="2"/>
  <c r="U662" i="2"/>
  <c r="U141" i="2"/>
  <c r="U390" i="2"/>
  <c r="U532" i="2"/>
  <c r="U450" i="2"/>
  <c r="U586" i="2"/>
  <c r="U510" i="2"/>
  <c r="U397" i="2"/>
  <c r="U421" i="2"/>
  <c r="U515" i="2"/>
  <c r="U669" i="2"/>
  <c r="U251" i="2"/>
  <c r="U144" i="2"/>
  <c r="U537" i="2"/>
  <c r="U494" i="2"/>
  <c r="U334" i="2"/>
  <c r="U696" i="2"/>
  <c r="U342" i="2"/>
  <c r="U455" i="2"/>
  <c r="U551" i="2"/>
  <c r="U409" i="2"/>
  <c r="U528" i="2"/>
  <c r="U91" i="2"/>
  <c r="U72" i="2"/>
  <c r="U651" i="2"/>
  <c r="U216" i="2"/>
  <c r="U362" i="2"/>
  <c r="U340" i="2"/>
  <c r="U248" i="2"/>
  <c r="U56" i="2"/>
  <c r="U607" i="2"/>
  <c r="U639" i="2"/>
  <c r="U10" i="2"/>
  <c r="U164" i="2"/>
  <c r="U671" i="2"/>
  <c r="U118" i="2"/>
  <c r="U306" i="2"/>
  <c r="U100" i="2"/>
  <c r="U496" i="2"/>
  <c r="U550" i="2"/>
  <c r="U360" i="2"/>
  <c r="U194" i="2"/>
  <c r="U159" i="2"/>
  <c r="U61" i="2"/>
  <c r="U235" i="2"/>
  <c r="U570" i="2"/>
  <c r="U638" i="2"/>
  <c r="U110" i="2"/>
  <c r="U353" i="2"/>
  <c r="U433" i="2"/>
  <c r="U177" i="2"/>
  <c r="U116" i="2"/>
  <c r="U535" i="2"/>
  <c r="U501" i="2"/>
  <c r="U117" i="2"/>
  <c r="U467" i="2"/>
  <c r="U394" i="2"/>
  <c r="U665" i="2"/>
  <c r="U430" i="2"/>
  <c r="U424" i="2"/>
  <c r="U319" i="2"/>
  <c r="U365" i="2"/>
  <c r="U242" i="2"/>
  <c r="U126" i="2"/>
  <c r="U262" i="2"/>
  <c r="U448" i="2"/>
  <c r="U81" i="2"/>
  <c r="U343" i="2"/>
  <c r="U203" i="2"/>
  <c r="U153" i="2"/>
  <c r="U162" i="2"/>
  <c r="U131" i="2"/>
  <c r="U303" i="2"/>
  <c r="U379" i="2"/>
  <c r="U487" i="2"/>
  <c r="U506" i="2"/>
  <c r="U196" i="2"/>
  <c r="U417" i="2"/>
  <c r="U668" i="2"/>
  <c r="U585" i="2"/>
  <c r="U182" i="2"/>
  <c r="U310" i="2"/>
  <c r="U666" i="2"/>
  <c r="U163" i="2"/>
  <c r="U269" i="2"/>
  <c r="U5" i="2"/>
  <c r="U327" i="2"/>
  <c r="U79" i="2"/>
  <c r="U8" i="2"/>
  <c r="U602" i="2"/>
  <c r="U475" i="2"/>
  <c r="U507" i="2"/>
  <c r="U62" i="2"/>
  <c r="U227" i="2"/>
  <c r="U102" i="2"/>
  <c r="U402" i="2"/>
  <c r="U134" i="2"/>
  <c r="U230" i="2"/>
  <c r="U244" i="2"/>
  <c r="U300" i="2"/>
  <c r="U462" i="2"/>
  <c r="U253" i="2"/>
  <c r="U45" i="2"/>
  <c r="U183" i="2"/>
  <c r="U179" i="2"/>
  <c r="U497" i="2"/>
  <c r="U443" i="2"/>
  <c r="U115" i="2"/>
  <c r="U224" i="2"/>
  <c r="U385" i="2"/>
  <c r="U459" i="2"/>
  <c r="U392" i="2"/>
  <c r="U215" i="2"/>
  <c r="U171" i="2"/>
  <c r="U716" i="2"/>
  <c r="U605" i="2"/>
  <c r="U166" i="2"/>
  <c r="U484" i="2"/>
  <c r="U660" i="2"/>
  <c r="U172" i="2"/>
  <c r="U63" i="2"/>
  <c r="U26" i="2"/>
  <c r="U37" i="2"/>
  <c r="U157" i="2"/>
  <c r="U22" i="2"/>
  <c r="U173" i="2"/>
  <c r="U308" i="2"/>
  <c r="U381" i="2"/>
  <c r="U317" i="2"/>
  <c r="U685" i="2"/>
  <c r="U555" i="2"/>
  <c r="U330" i="2"/>
  <c r="U232" i="2"/>
  <c r="U11" i="2"/>
  <c r="U536" i="2"/>
  <c r="U674" i="2"/>
  <c r="U702" i="2"/>
  <c r="U423" i="2"/>
  <c r="U283" i="2"/>
  <c r="U384" i="2"/>
  <c r="U285" i="2"/>
  <c r="U268" i="2"/>
  <c r="U324" i="2"/>
  <c r="U274" i="2"/>
  <c r="U331" i="2"/>
  <c r="U265" i="2"/>
  <c r="U98" i="2"/>
  <c r="U140" i="2"/>
  <c r="U399" i="2"/>
  <c r="U129" i="2"/>
  <c r="U264" i="2"/>
  <c r="U592" i="2"/>
  <c r="U111" i="2"/>
  <c r="U326" i="2"/>
  <c r="U523" i="2"/>
  <c r="U620" i="2"/>
  <c r="U483" i="2"/>
  <c r="U114" i="2"/>
  <c r="U375" i="2"/>
  <c r="U529" i="2"/>
  <c r="U615" i="2"/>
  <c r="U533" i="2"/>
  <c r="U549" i="2"/>
  <c r="U516" i="2"/>
  <c r="U18" i="2"/>
  <c r="U493" i="2"/>
  <c r="U245" i="2"/>
  <c r="U658" i="2"/>
  <c r="U541" i="2"/>
  <c r="U704" i="2"/>
  <c r="U543" i="2"/>
  <c r="U477" i="2"/>
  <c r="U689" i="2"/>
  <c r="U609" i="2"/>
  <c r="U270" i="2"/>
  <c r="U158" i="2"/>
  <c r="U398" i="2"/>
  <c r="U71" i="2"/>
  <c r="U571" i="2"/>
  <c r="U266" i="2"/>
  <c r="U48" i="2"/>
  <c r="U640" i="2"/>
  <c r="U209" i="2"/>
  <c r="U207" i="2"/>
  <c r="U630" i="2"/>
  <c r="U485" i="2"/>
  <c r="U657" i="2"/>
  <c r="U12" i="2"/>
  <c r="U534" i="2"/>
  <c r="U28" i="2"/>
  <c r="U619" i="2"/>
  <c r="U143" i="2"/>
  <c r="U339" i="2"/>
  <c r="U32" i="2"/>
  <c r="U400" i="2"/>
  <c r="U456" i="2"/>
  <c r="U517" i="2"/>
  <c r="U354" i="2"/>
  <c r="U69" i="2"/>
  <c r="U548" i="2"/>
  <c r="U377" i="2"/>
  <c r="U412" i="2"/>
  <c r="U538" i="2"/>
  <c r="U279" i="2"/>
  <c r="U206" i="2"/>
  <c r="U108" i="2"/>
  <c r="U96" i="2"/>
  <c r="U404" i="2"/>
  <c r="U43" i="2"/>
  <c r="U454" i="2"/>
  <c r="U488" i="2"/>
  <c r="U647" i="2"/>
  <c r="U4" i="2"/>
  <c r="U123" i="2"/>
  <c r="U564" i="2"/>
  <c r="U444" i="2"/>
  <c r="U426" i="2"/>
  <c r="U74" i="2"/>
  <c r="U151" i="2"/>
  <c r="U60" i="2"/>
  <c r="U527" i="2"/>
  <c r="U132" i="2"/>
  <c r="U395" i="2"/>
  <c r="U83" i="2"/>
  <c r="U428" i="2"/>
  <c r="U408" i="2"/>
  <c r="U263" i="2"/>
  <c r="U465" i="2"/>
  <c r="U695" i="2"/>
  <c r="U161" i="2"/>
  <c r="U281" i="2"/>
  <c r="U259" i="2"/>
  <c r="U576" i="2"/>
  <c r="U193" i="2"/>
  <c r="U403" i="2"/>
  <c r="U730" i="2"/>
  <c r="U337" i="2"/>
  <c r="U681" i="2"/>
  <c r="U59" i="2"/>
  <c r="U358" i="2"/>
  <c r="U322" i="2"/>
  <c r="U313" i="2"/>
  <c r="U323" i="2"/>
  <c r="U51" i="2"/>
  <c r="U6" i="2"/>
  <c r="U15" i="2"/>
  <c r="U29" i="2"/>
  <c r="U721" i="2"/>
  <c r="U480" i="2"/>
  <c r="U574" i="2"/>
  <c r="U530" i="2"/>
  <c r="U70" i="2"/>
  <c r="U566" i="2"/>
  <c r="U47" i="2"/>
  <c r="U218" i="2"/>
  <c r="U180" i="2"/>
  <c r="U240" i="2"/>
  <c r="U80" i="2"/>
  <c r="U700" i="2"/>
  <c r="U545" i="2"/>
  <c r="U85" i="2"/>
  <c r="U521" i="2"/>
  <c r="U518" i="2"/>
  <c r="U351" i="2"/>
  <c r="U415" i="2"/>
  <c r="U178" i="2"/>
  <c r="U366" i="2"/>
  <c r="U344" i="2"/>
  <c r="U446" i="2"/>
  <c r="U38" i="2"/>
  <c r="U359" i="2"/>
  <c r="U176" i="2"/>
  <c r="U531" i="2"/>
  <c r="U367" i="2"/>
  <c r="U54" i="2"/>
  <c r="U388" i="2"/>
  <c r="U202" i="2"/>
  <c r="U542" i="2"/>
  <c r="U461" i="2"/>
  <c r="U449" i="2"/>
  <c r="U231" i="2"/>
  <c r="U688" i="2"/>
  <c r="U479" i="2"/>
  <c r="U414" i="2"/>
  <c r="U107" i="2"/>
  <c r="U82" i="2"/>
  <c r="U237" i="2"/>
  <c r="U288" i="2"/>
  <c r="U691" i="2"/>
  <c r="U112" i="2"/>
  <c r="U147" i="2"/>
  <c r="U596" i="2"/>
  <c r="U201" i="2"/>
  <c r="U372" i="2"/>
  <c r="U578" i="2"/>
  <c r="U466" i="2"/>
  <c r="U320" i="2"/>
  <c r="U376" i="2"/>
  <c r="U87" i="2"/>
  <c r="U315" i="2"/>
  <c r="U598" i="2"/>
  <c r="U473" i="2"/>
  <c r="U544" i="2"/>
  <c r="U445" i="2"/>
  <c r="U97" i="2"/>
  <c r="U50" i="2"/>
  <c r="U89" i="2"/>
  <c r="U238" i="2"/>
  <c r="U581" i="2"/>
  <c r="U250" i="2"/>
  <c r="U9" i="2"/>
  <c r="U113" i="2"/>
  <c r="U296" i="2"/>
  <c r="U301" i="2"/>
  <c r="U420" i="2"/>
  <c r="U287" i="2"/>
  <c r="U278" i="2"/>
  <c r="U239" i="2"/>
  <c r="U211" i="2"/>
  <c r="U154" i="2"/>
  <c r="U380" i="2"/>
  <c r="U184" i="2"/>
  <c r="U106" i="2"/>
  <c r="U321" i="2"/>
  <c r="U210" i="2"/>
  <c r="U499" i="2"/>
  <c r="U138" i="2"/>
  <c r="U718" i="2"/>
  <c r="U267" i="2"/>
  <c r="U703" i="2"/>
  <c r="U634" i="2"/>
  <c r="U212" i="2"/>
  <c r="U92" i="2"/>
  <c r="U24" i="2"/>
  <c r="U294" i="2"/>
  <c r="U297" i="2"/>
  <c r="U595" i="2"/>
  <c r="U73" i="2"/>
  <c r="U223" i="2"/>
  <c r="U78" i="2"/>
  <c r="U174" i="2"/>
  <c r="U30" i="2"/>
  <c r="U478" i="2"/>
  <c r="U192" i="2"/>
  <c r="U350" i="2"/>
  <c r="U25" i="2"/>
  <c r="U241" i="2"/>
  <c r="U46" i="2"/>
  <c r="U104" i="2"/>
  <c r="U13" i="2"/>
  <c r="U723" i="2"/>
  <c r="U559" i="2"/>
  <c r="U642" i="2"/>
  <c r="U663" i="2"/>
  <c r="U7" i="2"/>
  <c r="U3" i="2"/>
  <c r="U145" i="2"/>
  <c r="U233" i="2"/>
  <c r="U567" i="2"/>
  <c r="U136" i="2"/>
  <c r="U405" i="2"/>
  <c r="U562" i="2"/>
  <c r="U588" i="2"/>
  <c r="U539" i="2"/>
  <c r="U75" i="2"/>
  <c r="U197" i="2"/>
  <c r="U328" i="2"/>
  <c r="U65" i="2"/>
  <c r="U205" i="2"/>
  <c r="U40" i="2"/>
  <c r="U155" i="2"/>
  <c r="U368" i="2"/>
  <c r="U425" i="2"/>
  <c r="U220" i="2"/>
  <c r="U617" i="2"/>
  <c r="U611" i="2"/>
  <c r="U635" i="2"/>
  <c r="U290" i="2"/>
  <c r="U273" i="2"/>
  <c r="U142" i="2"/>
  <c r="U14" i="2"/>
  <c r="U291" i="2"/>
  <c r="U148" i="2"/>
  <c r="U593" i="2"/>
  <c r="U219" i="2"/>
  <c r="U2" i="2"/>
  <c r="U188" i="2"/>
  <c r="U434" i="2"/>
  <c r="U713" i="2"/>
  <c r="U128" i="2"/>
  <c r="U275" i="2"/>
  <c r="U489" i="2"/>
  <c r="U508" i="2"/>
  <c r="U217" i="2"/>
  <c r="U165" i="2"/>
  <c r="U438" i="2"/>
  <c r="U683" i="2"/>
  <c r="U16" i="2"/>
  <c r="U169" i="2"/>
  <c r="U127" i="2"/>
  <c r="U27" i="2"/>
  <c r="U335" i="2"/>
  <c r="U139" i="2"/>
  <c r="U58" i="2"/>
  <c r="U341" i="2"/>
  <c r="U616" i="2"/>
  <c r="U260" i="2"/>
  <c r="U579" i="2"/>
  <c r="U41" i="2"/>
  <c r="U500" i="2"/>
  <c r="U243" i="2"/>
  <c r="U99" i="2"/>
  <c r="U437" i="2"/>
  <c r="U257" i="2"/>
  <c r="U553" i="2"/>
  <c r="U411" i="2"/>
  <c r="U31" i="2"/>
  <c r="U20" i="2"/>
  <c r="U52" i="2"/>
  <c r="U355" i="2"/>
  <c r="U277" i="2"/>
  <c r="U601" i="2"/>
  <c r="U302" i="2"/>
  <c r="U667" i="2"/>
  <c r="U610" i="2"/>
  <c r="U137" i="2"/>
  <c r="U271" i="2"/>
  <c r="U648" i="2"/>
  <c r="U77" i="2"/>
  <c r="U737" i="2"/>
  <c r="U67" i="2"/>
  <c r="U584" i="2"/>
  <c r="U622" i="2"/>
  <c r="U416" i="2"/>
  <c r="U471" i="2"/>
  <c r="U236" i="2"/>
  <c r="U198" i="2"/>
  <c r="U249" i="2"/>
  <c r="U122" i="2"/>
  <c r="U572" i="2"/>
  <c r="U90" i="2"/>
  <c r="U606" i="2"/>
  <c r="U68" i="2"/>
  <c r="U299" i="2"/>
  <c r="U292" i="2"/>
  <c r="U167" i="2"/>
  <c r="U333" i="2"/>
  <c r="U728" i="2"/>
  <c r="U374" i="2"/>
  <c r="U369" i="2"/>
  <c r="U711" i="2"/>
  <c r="U298" i="2"/>
  <c r="U53" i="2"/>
  <c r="U469" i="2"/>
  <c r="U519" i="2"/>
  <c r="U561" i="2"/>
  <c r="U304" i="2"/>
  <c r="U383" i="2"/>
  <c r="U190" i="2"/>
  <c r="U582" i="2"/>
  <c r="U258" i="2"/>
  <c r="U482" i="2"/>
  <c r="U705" i="2"/>
  <c r="U42" i="2"/>
  <c r="U349" i="2"/>
  <c r="U439" i="2"/>
  <c r="U222" i="2"/>
  <c r="U286" i="2"/>
  <c r="U356" i="2"/>
  <c r="U514" i="2"/>
  <c r="U33" i="2"/>
  <c r="U146" i="2"/>
  <c r="U57" i="2"/>
  <c r="U554" i="2"/>
  <c r="U329" i="2"/>
  <c r="U675" i="2"/>
  <c r="U707" i="2"/>
  <c r="U125" i="2"/>
  <c r="U305" i="2"/>
  <c r="U470" i="2"/>
  <c r="U130" i="2"/>
  <c r="U149" i="2"/>
  <c r="U255" i="2"/>
  <c r="U498" i="2"/>
  <c r="U686" i="2"/>
  <c r="U23" i="2"/>
  <c r="U650" i="2"/>
  <c r="U524" i="2"/>
  <c r="U124" i="2"/>
  <c r="U733" i="2"/>
  <c r="U17" i="2"/>
  <c r="U295" i="2"/>
  <c r="U587" i="2"/>
  <c r="U422" i="2"/>
  <c r="U346" i="2"/>
  <c r="U189" i="2"/>
  <c r="U441" i="2"/>
  <c r="U661" i="2"/>
  <c r="U577" i="2"/>
  <c r="U357" i="2"/>
  <c r="U463" i="2"/>
  <c r="U511" i="2"/>
  <c r="U39" i="2"/>
  <c r="U208" i="2"/>
  <c r="U641" i="2"/>
  <c r="U503" i="2"/>
  <c r="U464" i="2"/>
  <c r="U364" i="2"/>
  <c r="U19" i="2"/>
  <c r="U625" i="2"/>
  <c r="U181" i="2"/>
  <c r="U338" i="2"/>
  <c r="U407" i="2"/>
  <c r="U289" i="2"/>
  <c r="U540" i="2"/>
  <c r="U476" i="2"/>
  <c r="U502" i="2"/>
  <c r="U453" i="2"/>
  <c r="U168" i="2"/>
  <c r="U460" i="2"/>
  <c r="U512" i="2"/>
  <c r="U66" i="2"/>
  <c r="U447" i="2"/>
  <c r="U345" i="2"/>
  <c r="U55" i="2"/>
  <c r="U734" i="2"/>
  <c r="U583" i="2"/>
  <c r="U21" i="2"/>
  <c r="U119" i="2"/>
  <c r="U186" i="2"/>
  <c r="U655" i="2"/>
  <c r="U44" i="2"/>
  <c r="U732" i="2"/>
  <c r="U568" i="2"/>
  <c r="U612" i="2"/>
  <c r="U644" i="2"/>
  <c r="U613" i="2"/>
  <c r="U389" i="2"/>
  <c r="U76" i="2"/>
  <c r="U64" i="2"/>
  <c r="U618" i="2"/>
  <c r="U458" i="2"/>
  <c r="U504" i="2"/>
  <c r="U105" i="2"/>
  <c r="U396" i="2"/>
  <c r="U600" i="2"/>
  <c r="U318" i="2"/>
  <c r="U589" i="2"/>
  <c r="U247" i="2"/>
  <c r="U729" i="2"/>
  <c r="U229" i="2"/>
  <c r="U36" i="2"/>
  <c r="U307" i="2"/>
  <c r="U522" i="2"/>
  <c r="U490" i="2"/>
  <c r="U204" i="2"/>
  <c r="U195" i="2"/>
  <c r="U371" i="2"/>
  <c r="U199" i="2"/>
  <c r="U363" i="2"/>
  <c r="U603" i="2"/>
  <c r="U714" i="2"/>
  <c r="U678" i="2"/>
  <c r="U406" i="2"/>
  <c r="U520" i="2"/>
  <c r="U109" i="2"/>
  <c r="U687" i="2"/>
  <c r="U556" i="2"/>
  <c r="U386" i="2"/>
  <c r="U185" i="2"/>
  <c r="U49" i="2"/>
  <c r="U676" i="2"/>
  <c r="U170" i="2"/>
  <c r="U135" i="2"/>
  <c r="U336" i="2"/>
  <c r="U133" i="2"/>
  <c r="U725" i="2"/>
  <c r="U150" i="2"/>
  <c r="U680" i="2"/>
  <c r="U569" i="2"/>
  <c r="U692" i="2"/>
  <c r="U280" i="2"/>
  <c r="U429" i="2"/>
  <c r="U35" i="2"/>
  <c r="U221" i="2"/>
  <c r="U418" i="2"/>
  <c r="U34" i="2"/>
  <c r="U697" i="2"/>
  <c r="U509" i="2"/>
  <c r="U95" i="2"/>
  <c r="U93" i="2"/>
  <c r="U624" i="2"/>
  <c r="U284" i="2"/>
  <c r="U332" i="2"/>
  <c r="U120" i="2"/>
  <c r="U419" i="2"/>
  <c r="U225" i="2"/>
  <c r="U637" i="2"/>
  <c r="U557" i="2"/>
  <c r="U558" i="2"/>
  <c r="U547" i="2"/>
  <c r="U387" i="2"/>
  <c r="U670" i="2"/>
  <c r="U94" i="2"/>
  <c r="U708" i="2"/>
  <c r="U717" i="2"/>
  <c r="U254" i="2"/>
  <c r="U451" i="2"/>
  <c r="U228" i="2"/>
  <c r="U472" i="2"/>
  <c r="U491" i="2"/>
  <c r="U636" i="2"/>
  <c r="U664" i="2"/>
  <c r="U256" i="2"/>
  <c r="U347" i="2"/>
  <c r="U261" i="2"/>
  <c r="U160" i="2"/>
  <c r="U121" i="2"/>
  <c r="U252" i="2"/>
  <c r="U246" i="2"/>
  <c r="U152" i="2"/>
  <c r="U391" i="2"/>
  <c r="U649" i="2"/>
  <c r="U410" i="2"/>
  <c r="U175" i="2"/>
  <c r="U486" i="2"/>
  <c r="U101" i="2"/>
  <c r="U710" i="2"/>
  <c r="U103" i="2"/>
  <c r="U673" i="2"/>
  <c r="U645" i="2"/>
  <c r="U214" i="2"/>
  <c r="U573" i="2"/>
  <c r="U590" i="2"/>
  <c r="U86" i="2"/>
  <c r="U597" i="2"/>
  <c r="U627" i="2"/>
  <c r="U693" i="2"/>
  <c r="U731" i="2"/>
  <c r="U739" i="2"/>
  <c r="U599" i="2"/>
  <c r="U156" i="2"/>
  <c r="U413" i="2"/>
  <c r="U632" i="2"/>
  <c r="U276" i="2"/>
  <c r="U525" i="2"/>
  <c r="U226" i="2"/>
  <c r="U452" i="2"/>
  <c r="U311" i="2"/>
  <c r="U442" i="2"/>
  <c r="U84" i="2"/>
  <c r="U659" i="2"/>
  <c r="U633" i="2"/>
  <c r="U382" i="2"/>
  <c r="U234" i="2"/>
  <c r="U626" i="2"/>
  <c r="U401" i="2"/>
  <c r="U393" i="2"/>
  <c r="U378" i="2"/>
  <c r="U546" i="2"/>
  <c r="U348" i="2"/>
  <c r="U88" i="2"/>
  <c r="U481" i="2"/>
  <c r="U191" i="2"/>
  <c r="U282" i="2"/>
  <c r="U272" i="2"/>
  <c r="U309" i="2"/>
  <c r="U726" i="2"/>
  <c r="U495" i="2"/>
  <c r="U370" i="2"/>
  <c r="U560" i="2"/>
  <c r="U690" i="2"/>
  <c r="U563" i="2"/>
  <c r="U314" i="2"/>
  <c r="U213" i="2"/>
  <c r="U187" i="2"/>
  <c r="U505" i="2"/>
  <c r="U580" i="2"/>
  <c r="U361" i="2"/>
  <c r="U468" i="2"/>
  <c r="U552" i="2"/>
  <c r="U436" i="2"/>
  <c r="U643" i="2"/>
  <c r="U513" i="2"/>
  <c r="U293" i="2"/>
  <c r="U200" i="2"/>
  <c r="U316" i="2"/>
  <c r="U646" i="2"/>
  <c r="U604" i="2"/>
  <c r="U698" i="2"/>
  <c r="U427" i="2"/>
  <c r="U325" i="2"/>
  <c r="U373" i="2"/>
  <c r="U312" i="2"/>
  <c r="U715" i="2"/>
  <c r="U457" i="2"/>
  <c r="U492" i="2"/>
  <c r="U653" i="2"/>
  <c r="U440" i="2"/>
  <c r="U631" i="2"/>
  <c r="U432" i="2"/>
  <c r="U652" i="2"/>
  <c r="U699" i="2"/>
  <c r="U594" i="2"/>
  <c r="U526" i="2"/>
  <c r="U656" i="2"/>
  <c r="U628" i="2"/>
  <c r="U623" i="2"/>
  <c r="U352" i="2"/>
  <c r="U724" i="2"/>
  <c r="U694" i="2"/>
  <c r="U435" i="2"/>
  <c r="U701" i="2"/>
  <c r="U621" i="2"/>
  <c r="U474" i="2"/>
  <c r="U565" i="2"/>
  <c r="U738" i="2"/>
  <c r="U682" i="2"/>
  <c r="U608" i="2"/>
  <c r="U654" i="2"/>
  <c r="U591" i="2"/>
  <c r="U431" i="2"/>
  <c r="U575" i="2"/>
  <c r="U719" i="2"/>
  <c r="U736" i="2"/>
  <c r="U706" i="2"/>
  <c r="U684" i="2"/>
  <c r="U735" i="2"/>
  <c r="U727" i="2"/>
  <c r="U679" i="2"/>
  <c r="U720" i="2"/>
  <c r="U677" i="2"/>
  <c r="U672" i="2"/>
  <c r="U709" i="2"/>
  <c r="U722" i="2"/>
  <c r="U712" i="2"/>
  <c r="T629" i="2"/>
  <c r="T614" i="2"/>
  <c r="T662" i="2"/>
  <c r="T141" i="2"/>
  <c r="T390" i="2"/>
  <c r="T532" i="2"/>
  <c r="T450" i="2"/>
  <c r="T586" i="2"/>
  <c r="T510" i="2"/>
  <c r="T397" i="2"/>
  <c r="T421" i="2"/>
  <c r="T515" i="2"/>
  <c r="T669" i="2"/>
  <c r="T251" i="2"/>
  <c r="T144" i="2"/>
  <c r="T537" i="2"/>
  <c r="T494" i="2"/>
  <c r="T334" i="2"/>
  <c r="T696" i="2"/>
  <c r="T342" i="2"/>
  <c r="T455" i="2"/>
  <c r="T551" i="2"/>
  <c r="T409" i="2"/>
  <c r="T528" i="2"/>
  <c r="T91" i="2"/>
  <c r="T72" i="2"/>
  <c r="T651" i="2"/>
  <c r="T216" i="2"/>
  <c r="T362" i="2"/>
  <c r="T340" i="2"/>
  <c r="T248" i="2"/>
  <c r="T56" i="2"/>
  <c r="T607" i="2"/>
  <c r="T639" i="2"/>
  <c r="T10" i="2"/>
  <c r="T164" i="2"/>
  <c r="T671" i="2"/>
  <c r="T118" i="2"/>
  <c r="T306" i="2"/>
  <c r="T100" i="2"/>
  <c r="T496" i="2"/>
  <c r="T550" i="2"/>
  <c r="T360" i="2"/>
  <c r="T194" i="2"/>
  <c r="T159" i="2"/>
  <c r="T61" i="2"/>
  <c r="T235" i="2"/>
  <c r="T570" i="2"/>
  <c r="T638" i="2"/>
  <c r="T110" i="2"/>
  <c r="T353" i="2"/>
  <c r="T433" i="2"/>
  <c r="T177" i="2"/>
  <c r="T116" i="2"/>
  <c r="T535" i="2"/>
  <c r="T501" i="2"/>
  <c r="T117" i="2"/>
  <c r="T467" i="2"/>
  <c r="T394" i="2"/>
  <c r="T665" i="2"/>
  <c r="T430" i="2"/>
  <c r="T424" i="2"/>
  <c r="T319" i="2"/>
  <c r="T365" i="2"/>
  <c r="T242" i="2"/>
  <c r="T126" i="2"/>
  <c r="T262" i="2"/>
  <c r="T448" i="2"/>
  <c r="T81" i="2"/>
  <c r="T343" i="2"/>
  <c r="T203" i="2"/>
  <c r="T153" i="2"/>
  <c r="T162" i="2"/>
  <c r="T131" i="2"/>
  <c r="T303" i="2"/>
  <c r="T379" i="2"/>
  <c r="T487" i="2"/>
  <c r="T506" i="2"/>
  <c r="T196" i="2"/>
  <c r="T417" i="2"/>
  <c r="T668" i="2"/>
  <c r="T585" i="2"/>
  <c r="T182" i="2"/>
  <c r="T310" i="2"/>
  <c r="T666" i="2"/>
  <c r="T163" i="2"/>
  <c r="T269" i="2"/>
  <c r="T5" i="2"/>
  <c r="T327" i="2"/>
  <c r="T79" i="2"/>
  <c r="T8" i="2"/>
  <c r="T602" i="2"/>
  <c r="T475" i="2"/>
  <c r="T507" i="2"/>
  <c r="T62" i="2"/>
  <c r="T227" i="2"/>
  <c r="T102" i="2"/>
  <c r="T402" i="2"/>
  <c r="T134" i="2"/>
  <c r="T230" i="2"/>
  <c r="T244" i="2"/>
  <c r="T300" i="2"/>
  <c r="T462" i="2"/>
  <c r="T253" i="2"/>
  <c r="T45" i="2"/>
  <c r="T183" i="2"/>
  <c r="T179" i="2"/>
  <c r="T497" i="2"/>
  <c r="T443" i="2"/>
  <c r="T115" i="2"/>
  <c r="T224" i="2"/>
  <c r="T385" i="2"/>
  <c r="T459" i="2"/>
  <c r="T392" i="2"/>
  <c r="T215" i="2"/>
  <c r="T171" i="2"/>
  <c r="T716" i="2"/>
  <c r="T605" i="2"/>
  <c r="T166" i="2"/>
  <c r="T484" i="2"/>
  <c r="T660" i="2"/>
  <c r="T172" i="2"/>
  <c r="T63" i="2"/>
  <c r="T26" i="2"/>
  <c r="T37" i="2"/>
  <c r="T157" i="2"/>
  <c r="T22" i="2"/>
  <c r="T173" i="2"/>
  <c r="T308" i="2"/>
  <c r="T381" i="2"/>
  <c r="T317" i="2"/>
  <c r="T685" i="2"/>
  <c r="T555" i="2"/>
  <c r="T330" i="2"/>
  <c r="T232" i="2"/>
  <c r="T11" i="2"/>
  <c r="T536" i="2"/>
  <c r="T674" i="2"/>
  <c r="T702" i="2"/>
  <c r="T423" i="2"/>
  <c r="T283" i="2"/>
  <c r="T384" i="2"/>
  <c r="T285" i="2"/>
  <c r="T268" i="2"/>
  <c r="T324" i="2"/>
  <c r="T274" i="2"/>
  <c r="T331" i="2"/>
  <c r="T265" i="2"/>
  <c r="T98" i="2"/>
  <c r="T140" i="2"/>
  <c r="T399" i="2"/>
  <c r="T129" i="2"/>
  <c r="T264" i="2"/>
  <c r="T592" i="2"/>
  <c r="T111" i="2"/>
  <c r="T326" i="2"/>
  <c r="T523" i="2"/>
  <c r="T620" i="2"/>
  <c r="T483" i="2"/>
  <c r="T114" i="2"/>
  <c r="T375" i="2"/>
  <c r="T529" i="2"/>
  <c r="T615" i="2"/>
  <c r="T533" i="2"/>
  <c r="T549" i="2"/>
  <c r="T516" i="2"/>
  <c r="T18" i="2"/>
  <c r="T493" i="2"/>
  <c r="T245" i="2"/>
  <c r="T658" i="2"/>
  <c r="T541" i="2"/>
  <c r="T704" i="2"/>
  <c r="T543" i="2"/>
  <c r="T477" i="2"/>
  <c r="T689" i="2"/>
  <c r="T609" i="2"/>
  <c r="T270" i="2"/>
  <c r="T158" i="2"/>
  <c r="T398" i="2"/>
  <c r="T71" i="2"/>
  <c r="T571" i="2"/>
  <c r="T266" i="2"/>
  <c r="T48" i="2"/>
  <c r="T640" i="2"/>
  <c r="T209" i="2"/>
  <c r="T207" i="2"/>
  <c r="T630" i="2"/>
  <c r="T485" i="2"/>
  <c r="T657" i="2"/>
  <c r="T12" i="2"/>
  <c r="T534" i="2"/>
  <c r="T28" i="2"/>
  <c r="T619" i="2"/>
  <c r="T143" i="2"/>
  <c r="T339" i="2"/>
  <c r="T32" i="2"/>
  <c r="T400" i="2"/>
  <c r="T456" i="2"/>
  <c r="T517" i="2"/>
  <c r="T354" i="2"/>
  <c r="T69" i="2"/>
  <c r="T548" i="2"/>
  <c r="T377" i="2"/>
  <c r="T412" i="2"/>
  <c r="T538" i="2"/>
  <c r="T279" i="2"/>
  <c r="T206" i="2"/>
  <c r="T108" i="2"/>
  <c r="T96" i="2"/>
  <c r="T404" i="2"/>
  <c r="T43" i="2"/>
  <c r="T454" i="2"/>
  <c r="T488" i="2"/>
  <c r="T647" i="2"/>
  <c r="T4" i="2"/>
  <c r="T123" i="2"/>
  <c r="T564" i="2"/>
  <c r="T444" i="2"/>
  <c r="T426" i="2"/>
  <c r="T74" i="2"/>
  <c r="T151" i="2"/>
  <c r="T60" i="2"/>
  <c r="T527" i="2"/>
  <c r="T132" i="2"/>
  <c r="T395" i="2"/>
  <c r="T83" i="2"/>
  <c r="T428" i="2"/>
  <c r="T408" i="2"/>
  <c r="T263" i="2"/>
  <c r="T465" i="2"/>
  <c r="T695" i="2"/>
  <c r="T161" i="2"/>
  <c r="T281" i="2"/>
  <c r="T259" i="2"/>
  <c r="T576" i="2"/>
  <c r="T193" i="2"/>
  <c r="T403" i="2"/>
  <c r="T730" i="2"/>
  <c r="T337" i="2"/>
  <c r="T681" i="2"/>
  <c r="T59" i="2"/>
  <c r="T358" i="2"/>
  <c r="T322" i="2"/>
  <c r="T313" i="2"/>
  <c r="T323" i="2"/>
  <c r="T51" i="2"/>
  <c r="T6" i="2"/>
  <c r="T15" i="2"/>
  <c r="T29" i="2"/>
  <c r="T721" i="2"/>
  <c r="T480" i="2"/>
  <c r="T574" i="2"/>
  <c r="T530" i="2"/>
  <c r="T70" i="2"/>
  <c r="T566" i="2"/>
  <c r="T47" i="2"/>
  <c r="T218" i="2"/>
  <c r="T180" i="2"/>
  <c r="T240" i="2"/>
  <c r="T80" i="2"/>
  <c r="T700" i="2"/>
  <c r="T545" i="2"/>
  <c r="T85" i="2"/>
  <c r="T521" i="2"/>
  <c r="T518" i="2"/>
  <c r="T351" i="2"/>
  <c r="T415" i="2"/>
  <c r="T178" i="2"/>
  <c r="T366" i="2"/>
  <c r="T344" i="2"/>
  <c r="T446" i="2"/>
  <c r="T38" i="2"/>
  <c r="T359" i="2"/>
  <c r="T176" i="2"/>
  <c r="T531" i="2"/>
  <c r="T367" i="2"/>
  <c r="T54" i="2"/>
  <c r="T388" i="2"/>
  <c r="T202" i="2"/>
  <c r="T542" i="2"/>
  <c r="T461" i="2"/>
  <c r="T449" i="2"/>
  <c r="T231" i="2"/>
  <c r="T688" i="2"/>
  <c r="T479" i="2"/>
  <c r="T414" i="2"/>
  <c r="T107" i="2"/>
  <c r="T82" i="2"/>
  <c r="T237" i="2"/>
  <c r="T288" i="2"/>
  <c r="T691" i="2"/>
  <c r="T112" i="2"/>
  <c r="T147" i="2"/>
  <c r="T596" i="2"/>
  <c r="T201" i="2"/>
  <c r="T372" i="2"/>
  <c r="T578" i="2"/>
  <c r="T466" i="2"/>
  <c r="T320" i="2"/>
  <c r="T376" i="2"/>
  <c r="T87" i="2"/>
  <c r="T315" i="2"/>
  <c r="T598" i="2"/>
  <c r="T473" i="2"/>
  <c r="T544" i="2"/>
  <c r="T445" i="2"/>
  <c r="T97" i="2"/>
  <c r="T50" i="2"/>
  <c r="T89" i="2"/>
  <c r="T238" i="2"/>
  <c r="T581" i="2"/>
  <c r="T250" i="2"/>
  <c r="T9" i="2"/>
  <c r="T113" i="2"/>
  <c r="T296" i="2"/>
  <c r="T301" i="2"/>
  <c r="T420" i="2"/>
  <c r="T287" i="2"/>
  <c r="T278" i="2"/>
  <c r="T239" i="2"/>
  <c r="T211" i="2"/>
  <c r="T154" i="2"/>
  <c r="T380" i="2"/>
  <c r="T184" i="2"/>
  <c r="T106" i="2"/>
  <c r="T321" i="2"/>
  <c r="T210" i="2"/>
  <c r="T499" i="2"/>
  <c r="T138" i="2"/>
  <c r="T718" i="2"/>
  <c r="T267" i="2"/>
  <c r="T703" i="2"/>
  <c r="T634" i="2"/>
  <c r="T212" i="2"/>
  <c r="T92" i="2"/>
  <c r="T24" i="2"/>
  <c r="T294" i="2"/>
  <c r="T297" i="2"/>
  <c r="T595" i="2"/>
  <c r="T73" i="2"/>
  <c r="T223" i="2"/>
  <c r="T78" i="2"/>
  <c r="T174" i="2"/>
  <c r="T30" i="2"/>
  <c r="T478" i="2"/>
  <c r="T192" i="2"/>
  <c r="T350" i="2"/>
  <c r="T25" i="2"/>
  <c r="T241" i="2"/>
  <c r="T46" i="2"/>
  <c r="T104" i="2"/>
  <c r="T13" i="2"/>
  <c r="T723" i="2"/>
  <c r="T559" i="2"/>
  <c r="T642" i="2"/>
  <c r="T663" i="2"/>
  <c r="T7" i="2"/>
  <c r="T3" i="2"/>
  <c r="T145" i="2"/>
  <c r="T233" i="2"/>
  <c r="T567" i="2"/>
  <c r="T136" i="2"/>
  <c r="T405" i="2"/>
  <c r="T562" i="2"/>
  <c r="T588" i="2"/>
  <c r="T539" i="2"/>
  <c r="T75" i="2"/>
  <c r="T197" i="2"/>
  <c r="T328" i="2"/>
  <c r="T65" i="2"/>
  <c r="T205" i="2"/>
  <c r="T40" i="2"/>
  <c r="T155" i="2"/>
  <c r="T368" i="2"/>
  <c r="T425" i="2"/>
  <c r="T220" i="2"/>
  <c r="T617" i="2"/>
  <c r="T611" i="2"/>
  <c r="T635" i="2"/>
  <c r="T290" i="2"/>
  <c r="T273" i="2"/>
  <c r="T142" i="2"/>
  <c r="T14" i="2"/>
  <c r="T291" i="2"/>
  <c r="T148" i="2"/>
  <c r="T593" i="2"/>
  <c r="T219" i="2"/>
  <c r="T2" i="2"/>
  <c r="T188" i="2"/>
  <c r="T434" i="2"/>
  <c r="T713" i="2"/>
  <c r="T128" i="2"/>
  <c r="T275" i="2"/>
  <c r="T489" i="2"/>
  <c r="T508" i="2"/>
  <c r="T217" i="2"/>
  <c r="T165" i="2"/>
  <c r="T438" i="2"/>
  <c r="T683" i="2"/>
  <c r="T16" i="2"/>
  <c r="T169" i="2"/>
  <c r="T127" i="2"/>
  <c r="T27" i="2"/>
  <c r="T335" i="2"/>
  <c r="T139" i="2"/>
  <c r="T58" i="2"/>
  <c r="T341" i="2"/>
  <c r="T616" i="2"/>
  <c r="T260" i="2"/>
  <c r="T579" i="2"/>
  <c r="T41" i="2"/>
  <c r="T500" i="2"/>
  <c r="T243" i="2"/>
  <c r="T99" i="2"/>
  <c r="T437" i="2"/>
  <c r="T257" i="2"/>
  <c r="T553" i="2"/>
  <c r="T411" i="2"/>
  <c r="T31" i="2"/>
  <c r="T20" i="2"/>
  <c r="T52" i="2"/>
  <c r="T355" i="2"/>
  <c r="T277" i="2"/>
  <c r="T601" i="2"/>
  <c r="T302" i="2"/>
  <c r="T667" i="2"/>
  <c r="T610" i="2"/>
  <c r="T137" i="2"/>
  <c r="T271" i="2"/>
  <c r="T648" i="2"/>
  <c r="T77" i="2"/>
  <c r="T737" i="2"/>
  <c r="T67" i="2"/>
  <c r="T584" i="2"/>
  <c r="T622" i="2"/>
  <c r="T416" i="2"/>
  <c r="T471" i="2"/>
  <c r="T236" i="2"/>
  <c r="T198" i="2"/>
  <c r="T249" i="2"/>
  <c r="T122" i="2"/>
  <c r="T572" i="2"/>
  <c r="T90" i="2"/>
  <c r="T606" i="2"/>
  <c r="T68" i="2"/>
  <c r="T299" i="2"/>
  <c r="T292" i="2"/>
  <c r="T167" i="2"/>
  <c r="T333" i="2"/>
  <c r="T728" i="2"/>
  <c r="T374" i="2"/>
  <c r="T369" i="2"/>
  <c r="T711" i="2"/>
  <c r="T298" i="2"/>
  <c r="T53" i="2"/>
  <c r="T469" i="2"/>
  <c r="T519" i="2"/>
  <c r="T561" i="2"/>
  <c r="T304" i="2"/>
  <c r="T383" i="2"/>
  <c r="T190" i="2"/>
  <c r="T582" i="2"/>
  <c r="T258" i="2"/>
  <c r="T482" i="2"/>
  <c r="T705" i="2"/>
  <c r="T42" i="2"/>
  <c r="T349" i="2"/>
  <c r="T439" i="2"/>
  <c r="T222" i="2"/>
  <c r="T286" i="2"/>
  <c r="T356" i="2"/>
  <c r="T514" i="2"/>
  <c r="T33" i="2"/>
  <c r="T146" i="2"/>
  <c r="T57" i="2"/>
  <c r="T554" i="2"/>
  <c r="T329" i="2"/>
  <c r="T675" i="2"/>
  <c r="T707" i="2"/>
  <c r="T125" i="2"/>
  <c r="T305" i="2"/>
  <c r="T470" i="2"/>
  <c r="T130" i="2"/>
  <c r="T149" i="2"/>
  <c r="T255" i="2"/>
  <c r="T498" i="2"/>
  <c r="T686" i="2"/>
  <c r="T23" i="2"/>
  <c r="T650" i="2"/>
  <c r="T524" i="2"/>
  <c r="T124" i="2"/>
  <c r="T733" i="2"/>
  <c r="T17" i="2"/>
  <c r="T295" i="2"/>
  <c r="T587" i="2"/>
  <c r="T422" i="2"/>
  <c r="T346" i="2"/>
  <c r="T189" i="2"/>
  <c r="T441" i="2"/>
  <c r="T661" i="2"/>
  <c r="T577" i="2"/>
  <c r="T357" i="2"/>
  <c r="T463" i="2"/>
  <c r="T511" i="2"/>
  <c r="T39" i="2"/>
  <c r="T208" i="2"/>
  <c r="T641" i="2"/>
  <c r="T503" i="2"/>
  <c r="T464" i="2"/>
  <c r="T364" i="2"/>
  <c r="T19" i="2"/>
  <c r="T625" i="2"/>
  <c r="T181" i="2"/>
  <c r="T338" i="2"/>
  <c r="T407" i="2"/>
  <c r="T289" i="2"/>
  <c r="T540" i="2"/>
  <c r="T476" i="2"/>
  <c r="T502" i="2"/>
  <c r="T453" i="2"/>
  <c r="T168" i="2"/>
  <c r="T460" i="2"/>
  <c r="T512" i="2"/>
  <c r="T66" i="2"/>
  <c r="T447" i="2"/>
  <c r="T345" i="2"/>
  <c r="T55" i="2"/>
  <c r="T734" i="2"/>
  <c r="T583" i="2"/>
  <c r="T21" i="2"/>
  <c r="T119" i="2"/>
  <c r="T186" i="2"/>
  <c r="T655" i="2"/>
  <c r="T44" i="2"/>
  <c r="T732" i="2"/>
  <c r="T568" i="2"/>
  <c r="T612" i="2"/>
  <c r="T644" i="2"/>
  <c r="T613" i="2"/>
  <c r="T389" i="2"/>
  <c r="T76" i="2"/>
  <c r="T64" i="2"/>
  <c r="T618" i="2"/>
  <c r="T458" i="2"/>
  <c r="T504" i="2"/>
  <c r="T105" i="2"/>
  <c r="T396" i="2"/>
  <c r="T600" i="2"/>
  <c r="T318" i="2"/>
  <c r="T589" i="2"/>
  <c r="T247" i="2"/>
  <c r="T729" i="2"/>
  <c r="T229" i="2"/>
  <c r="T36" i="2"/>
  <c r="T307" i="2"/>
  <c r="T522" i="2"/>
  <c r="T490" i="2"/>
  <c r="T204" i="2"/>
  <c r="T195" i="2"/>
  <c r="T371" i="2"/>
  <c r="T199" i="2"/>
  <c r="T363" i="2"/>
  <c r="T603" i="2"/>
  <c r="T714" i="2"/>
  <c r="T678" i="2"/>
  <c r="T406" i="2"/>
  <c r="T520" i="2"/>
  <c r="T109" i="2"/>
  <c r="T687" i="2"/>
  <c r="T556" i="2"/>
  <c r="T386" i="2"/>
  <c r="T185" i="2"/>
  <c r="T49" i="2"/>
  <c r="T676" i="2"/>
  <c r="T170" i="2"/>
  <c r="T135" i="2"/>
  <c r="T336" i="2"/>
  <c r="T133" i="2"/>
  <c r="T725" i="2"/>
  <c r="T150" i="2"/>
  <c r="T680" i="2"/>
  <c r="T569" i="2"/>
  <c r="T692" i="2"/>
  <c r="T280" i="2"/>
  <c r="T429" i="2"/>
  <c r="T35" i="2"/>
  <c r="T221" i="2"/>
  <c r="T418" i="2"/>
  <c r="T34" i="2"/>
  <c r="T697" i="2"/>
  <c r="T509" i="2"/>
  <c r="T95" i="2"/>
  <c r="T93" i="2"/>
  <c r="T624" i="2"/>
  <c r="T284" i="2"/>
  <c r="T332" i="2"/>
  <c r="T120" i="2"/>
  <c r="T419" i="2"/>
  <c r="T225" i="2"/>
  <c r="T637" i="2"/>
  <c r="T557" i="2"/>
  <c r="T558" i="2"/>
  <c r="T547" i="2"/>
  <c r="T387" i="2"/>
  <c r="T670" i="2"/>
  <c r="T94" i="2"/>
  <c r="T708" i="2"/>
  <c r="T717" i="2"/>
  <c r="T254" i="2"/>
  <c r="T451" i="2"/>
  <c r="T228" i="2"/>
  <c r="T472" i="2"/>
  <c r="T491" i="2"/>
  <c r="T636" i="2"/>
  <c r="T664" i="2"/>
  <c r="T256" i="2"/>
  <c r="T347" i="2"/>
  <c r="T261" i="2"/>
  <c r="T160" i="2"/>
  <c r="T121" i="2"/>
  <c r="T252" i="2"/>
  <c r="T246" i="2"/>
  <c r="T152" i="2"/>
  <c r="T391" i="2"/>
  <c r="T649" i="2"/>
  <c r="T410" i="2"/>
  <c r="T175" i="2"/>
  <c r="T486" i="2"/>
  <c r="T101" i="2"/>
  <c r="T710" i="2"/>
  <c r="T103" i="2"/>
  <c r="T673" i="2"/>
  <c r="T645" i="2"/>
  <c r="T214" i="2"/>
  <c r="T573" i="2"/>
  <c r="T590" i="2"/>
  <c r="T86" i="2"/>
  <c r="T597" i="2"/>
  <c r="T627" i="2"/>
  <c r="T693" i="2"/>
  <c r="T731" i="2"/>
  <c r="T739" i="2"/>
  <c r="T599" i="2"/>
  <c r="T156" i="2"/>
  <c r="T413" i="2"/>
  <c r="T632" i="2"/>
  <c r="T276" i="2"/>
  <c r="T525" i="2"/>
  <c r="T226" i="2"/>
  <c r="T452" i="2"/>
  <c r="T311" i="2"/>
  <c r="T442" i="2"/>
  <c r="T84" i="2"/>
  <c r="T659" i="2"/>
  <c r="T633" i="2"/>
  <c r="T382" i="2"/>
  <c r="T234" i="2"/>
  <c r="T626" i="2"/>
  <c r="T401" i="2"/>
  <c r="T393" i="2"/>
  <c r="T378" i="2"/>
  <c r="T546" i="2"/>
  <c r="T348" i="2"/>
  <c r="T88" i="2"/>
  <c r="T481" i="2"/>
  <c r="T191" i="2"/>
  <c r="T282" i="2"/>
  <c r="T272" i="2"/>
  <c r="T309" i="2"/>
  <c r="T726" i="2"/>
  <c r="T495" i="2"/>
  <c r="T370" i="2"/>
  <c r="T560" i="2"/>
  <c r="T690" i="2"/>
  <c r="T563" i="2"/>
  <c r="T314" i="2"/>
  <c r="T213" i="2"/>
  <c r="T187" i="2"/>
  <c r="T505" i="2"/>
  <c r="T580" i="2"/>
  <c r="T361" i="2"/>
  <c r="T468" i="2"/>
  <c r="T552" i="2"/>
  <c r="T436" i="2"/>
  <c r="T643" i="2"/>
  <c r="T513" i="2"/>
  <c r="T293" i="2"/>
  <c r="T200" i="2"/>
  <c r="T316" i="2"/>
  <c r="T646" i="2"/>
  <c r="T604" i="2"/>
  <c r="T698" i="2"/>
  <c r="T427" i="2"/>
  <c r="T325" i="2"/>
  <c r="T373" i="2"/>
  <c r="T312" i="2"/>
  <c r="T715" i="2"/>
  <c r="T457" i="2"/>
  <c r="T492" i="2"/>
  <c r="T653" i="2"/>
  <c r="T440" i="2"/>
  <c r="T631" i="2"/>
  <c r="T432" i="2"/>
  <c r="T652" i="2"/>
  <c r="T699" i="2"/>
  <c r="T594" i="2"/>
  <c r="T526" i="2"/>
  <c r="T656" i="2"/>
  <c r="T628" i="2"/>
  <c r="T623" i="2"/>
  <c r="T352" i="2"/>
  <c r="T724" i="2"/>
  <c r="T694" i="2"/>
  <c r="T435" i="2"/>
  <c r="T701" i="2"/>
  <c r="T621" i="2"/>
  <c r="T474" i="2"/>
  <c r="T565" i="2"/>
  <c r="T738" i="2"/>
  <c r="T682" i="2"/>
  <c r="T608" i="2"/>
  <c r="T654" i="2"/>
  <c r="T591" i="2"/>
  <c r="T431" i="2"/>
  <c r="T575" i="2"/>
  <c r="T719" i="2"/>
  <c r="T736" i="2"/>
  <c r="T706" i="2"/>
  <c r="T684" i="2"/>
  <c r="T735" i="2"/>
  <c r="T727" i="2"/>
  <c r="T679" i="2"/>
  <c r="T720" i="2"/>
  <c r="T677" i="2"/>
  <c r="T672" i="2"/>
  <c r="T709" i="2"/>
  <c r="T722" i="2"/>
  <c r="T712" i="2"/>
  <c r="S629" i="2"/>
  <c r="S614" i="2"/>
  <c r="S662" i="2"/>
  <c r="S141" i="2"/>
  <c r="S390" i="2"/>
  <c r="S532" i="2"/>
  <c r="S450" i="2"/>
  <c r="S586" i="2"/>
  <c r="S510" i="2"/>
  <c r="S397" i="2"/>
  <c r="S421" i="2"/>
  <c r="S515" i="2"/>
  <c r="S669" i="2"/>
  <c r="S251" i="2"/>
  <c r="S144" i="2"/>
  <c r="S537" i="2"/>
  <c r="S494" i="2"/>
  <c r="S334" i="2"/>
  <c r="S696" i="2"/>
  <c r="S342" i="2"/>
  <c r="S455" i="2"/>
  <c r="S551" i="2"/>
  <c r="S409" i="2"/>
  <c r="S528" i="2"/>
  <c r="S91" i="2"/>
  <c r="S72" i="2"/>
  <c r="S651" i="2"/>
  <c r="S216" i="2"/>
  <c r="S362" i="2"/>
  <c r="S340" i="2"/>
  <c r="S248" i="2"/>
  <c r="S56" i="2"/>
  <c r="S607" i="2"/>
  <c r="S639" i="2"/>
  <c r="S10" i="2"/>
  <c r="S164" i="2"/>
  <c r="S671" i="2"/>
  <c r="S118" i="2"/>
  <c r="S306" i="2"/>
  <c r="S100" i="2"/>
  <c r="S496" i="2"/>
  <c r="S550" i="2"/>
  <c r="S360" i="2"/>
  <c r="S194" i="2"/>
  <c r="S159" i="2"/>
  <c r="S61" i="2"/>
  <c r="S235" i="2"/>
  <c r="S570" i="2"/>
  <c r="S638" i="2"/>
  <c r="S110" i="2"/>
  <c r="S353" i="2"/>
  <c r="S433" i="2"/>
  <c r="S177" i="2"/>
  <c r="S116" i="2"/>
  <c r="S535" i="2"/>
  <c r="S501" i="2"/>
  <c r="S117" i="2"/>
  <c r="S467" i="2"/>
  <c r="S394" i="2"/>
  <c r="S665" i="2"/>
  <c r="S430" i="2"/>
  <c r="S424" i="2"/>
  <c r="S319" i="2"/>
  <c r="S365" i="2"/>
  <c r="S242" i="2"/>
  <c r="S126" i="2"/>
  <c r="S262" i="2"/>
  <c r="S448" i="2"/>
  <c r="S81" i="2"/>
  <c r="S343" i="2"/>
  <c r="S203" i="2"/>
  <c r="S153" i="2"/>
  <c r="S162" i="2"/>
  <c r="S131" i="2"/>
  <c r="S303" i="2"/>
  <c r="S379" i="2"/>
  <c r="S487" i="2"/>
  <c r="S506" i="2"/>
  <c r="S196" i="2"/>
  <c r="S417" i="2"/>
  <c r="S668" i="2"/>
  <c r="S585" i="2"/>
  <c r="S182" i="2"/>
  <c r="S310" i="2"/>
  <c r="S666" i="2"/>
  <c r="S163" i="2"/>
  <c r="S269" i="2"/>
  <c r="S5" i="2"/>
  <c r="S327" i="2"/>
  <c r="S79" i="2"/>
  <c r="S8" i="2"/>
  <c r="S602" i="2"/>
  <c r="S475" i="2"/>
  <c r="S507" i="2"/>
  <c r="S62" i="2"/>
  <c r="S227" i="2"/>
  <c r="S102" i="2"/>
  <c r="S402" i="2"/>
  <c r="S134" i="2"/>
  <c r="S230" i="2"/>
  <c r="S244" i="2"/>
  <c r="S300" i="2"/>
  <c r="S462" i="2"/>
  <c r="S253" i="2"/>
  <c r="S45" i="2"/>
  <c r="S183" i="2"/>
  <c r="S179" i="2"/>
  <c r="S497" i="2"/>
  <c r="S443" i="2"/>
  <c r="S115" i="2"/>
  <c r="S224" i="2"/>
  <c r="S385" i="2"/>
  <c r="S459" i="2"/>
  <c r="S392" i="2"/>
  <c r="S215" i="2"/>
  <c r="S171" i="2"/>
  <c r="S716" i="2"/>
  <c r="S605" i="2"/>
  <c r="S166" i="2"/>
  <c r="S484" i="2"/>
  <c r="S660" i="2"/>
  <c r="S172" i="2"/>
  <c r="S63" i="2"/>
  <c r="S26" i="2"/>
  <c r="S37" i="2"/>
  <c r="S157" i="2"/>
  <c r="S22" i="2"/>
  <c r="S173" i="2"/>
  <c r="S308" i="2"/>
  <c r="S381" i="2"/>
  <c r="S317" i="2"/>
  <c r="S685" i="2"/>
  <c r="S555" i="2"/>
  <c r="S330" i="2"/>
  <c r="S232" i="2"/>
  <c r="S11" i="2"/>
  <c r="S536" i="2"/>
  <c r="S674" i="2"/>
  <c r="S702" i="2"/>
  <c r="S423" i="2"/>
  <c r="S283" i="2"/>
  <c r="S384" i="2"/>
  <c r="S285" i="2"/>
  <c r="S268" i="2"/>
  <c r="S324" i="2"/>
  <c r="S274" i="2"/>
  <c r="S331" i="2"/>
  <c r="S265" i="2"/>
  <c r="S98" i="2"/>
  <c r="S140" i="2"/>
  <c r="S399" i="2"/>
  <c r="S129" i="2"/>
  <c r="S264" i="2"/>
  <c r="S592" i="2"/>
  <c r="S111" i="2"/>
  <c r="S326" i="2"/>
  <c r="S523" i="2"/>
  <c r="S620" i="2"/>
  <c r="S483" i="2"/>
  <c r="S114" i="2"/>
  <c r="S375" i="2"/>
  <c r="S529" i="2"/>
  <c r="S615" i="2"/>
  <c r="S533" i="2"/>
  <c r="S549" i="2"/>
  <c r="S516" i="2"/>
  <c r="S18" i="2"/>
  <c r="S493" i="2"/>
  <c r="S245" i="2"/>
  <c r="S658" i="2"/>
  <c r="S541" i="2"/>
  <c r="S704" i="2"/>
  <c r="S543" i="2"/>
  <c r="S477" i="2"/>
  <c r="S689" i="2"/>
  <c r="S609" i="2"/>
  <c r="S270" i="2"/>
  <c r="S158" i="2"/>
  <c r="S398" i="2"/>
  <c r="S71" i="2"/>
  <c r="S571" i="2"/>
  <c r="S266" i="2"/>
  <c r="S48" i="2"/>
  <c r="S640" i="2"/>
  <c r="S209" i="2"/>
  <c r="S207" i="2"/>
  <c r="S630" i="2"/>
  <c r="S485" i="2"/>
  <c r="S657" i="2"/>
  <c r="S12" i="2"/>
  <c r="S534" i="2"/>
  <c r="S28" i="2"/>
  <c r="S619" i="2"/>
  <c r="S143" i="2"/>
  <c r="S339" i="2"/>
  <c r="S32" i="2"/>
  <c r="S400" i="2"/>
  <c r="S456" i="2"/>
  <c r="S517" i="2"/>
  <c r="S354" i="2"/>
  <c r="S69" i="2"/>
  <c r="S548" i="2"/>
  <c r="S377" i="2"/>
  <c r="S412" i="2"/>
  <c r="S538" i="2"/>
  <c r="S279" i="2"/>
  <c r="S206" i="2"/>
  <c r="S108" i="2"/>
  <c r="S96" i="2"/>
  <c r="S404" i="2"/>
  <c r="S43" i="2"/>
  <c r="S454" i="2"/>
  <c r="S488" i="2"/>
  <c r="S647" i="2"/>
  <c r="S4" i="2"/>
  <c r="S123" i="2"/>
  <c r="S564" i="2"/>
  <c r="S444" i="2"/>
  <c r="S426" i="2"/>
  <c r="S74" i="2"/>
  <c r="S151" i="2"/>
  <c r="S60" i="2"/>
  <c r="S527" i="2"/>
  <c r="S132" i="2"/>
  <c r="S395" i="2"/>
  <c r="S83" i="2"/>
  <c r="S428" i="2"/>
  <c r="S408" i="2"/>
  <c r="S263" i="2"/>
  <c r="S465" i="2"/>
  <c r="S695" i="2"/>
  <c r="S161" i="2"/>
  <c r="S281" i="2"/>
  <c r="S259" i="2"/>
  <c r="S576" i="2"/>
  <c r="S193" i="2"/>
  <c r="S403" i="2"/>
  <c r="S730" i="2"/>
  <c r="S337" i="2"/>
  <c r="S681" i="2"/>
  <c r="S59" i="2"/>
  <c r="S358" i="2"/>
  <c r="S322" i="2"/>
  <c r="S313" i="2"/>
  <c r="S323" i="2"/>
  <c r="S51" i="2"/>
  <c r="S6" i="2"/>
  <c r="S15" i="2"/>
  <c r="S29" i="2"/>
  <c r="S721" i="2"/>
  <c r="S480" i="2"/>
  <c r="S574" i="2"/>
  <c r="S530" i="2"/>
  <c r="S70" i="2"/>
  <c r="S566" i="2"/>
  <c r="S47" i="2"/>
  <c r="S218" i="2"/>
  <c r="S180" i="2"/>
  <c r="S240" i="2"/>
  <c r="S80" i="2"/>
  <c r="S700" i="2"/>
  <c r="S545" i="2"/>
  <c r="S85" i="2"/>
  <c r="S521" i="2"/>
  <c r="S518" i="2"/>
  <c r="S351" i="2"/>
  <c r="S415" i="2"/>
  <c r="S178" i="2"/>
  <c r="S366" i="2"/>
  <c r="S344" i="2"/>
  <c r="S446" i="2"/>
  <c r="S38" i="2"/>
  <c r="S359" i="2"/>
  <c r="S176" i="2"/>
  <c r="S531" i="2"/>
  <c r="S367" i="2"/>
  <c r="S54" i="2"/>
  <c r="S388" i="2"/>
  <c r="S202" i="2"/>
  <c r="S542" i="2"/>
  <c r="S461" i="2"/>
  <c r="S449" i="2"/>
  <c r="S231" i="2"/>
  <c r="S688" i="2"/>
  <c r="S479" i="2"/>
  <c r="S414" i="2"/>
  <c r="S107" i="2"/>
  <c r="S82" i="2"/>
  <c r="S237" i="2"/>
  <c r="S288" i="2"/>
  <c r="S691" i="2"/>
  <c r="S112" i="2"/>
  <c r="S147" i="2"/>
  <c r="S596" i="2"/>
  <c r="S201" i="2"/>
  <c r="S372" i="2"/>
  <c r="S578" i="2"/>
  <c r="S466" i="2"/>
  <c r="S320" i="2"/>
  <c r="S376" i="2"/>
  <c r="S87" i="2"/>
  <c r="S315" i="2"/>
  <c r="S598" i="2"/>
  <c r="S473" i="2"/>
  <c r="S544" i="2"/>
  <c r="S445" i="2"/>
  <c r="S97" i="2"/>
  <c r="S50" i="2"/>
  <c r="S89" i="2"/>
  <c r="S238" i="2"/>
  <c r="S581" i="2"/>
  <c r="S250" i="2"/>
  <c r="S9" i="2"/>
  <c r="S113" i="2"/>
  <c r="S296" i="2"/>
  <c r="S301" i="2"/>
  <c r="S420" i="2"/>
  <c r="S287" i="2"/>
  <c r="S278" i="2"/>
  <c r="S239" i="2"/>
  <c r="S211" i="2"/>
  <c r="S154" i="2"/>
  <c r="S380" i="2"/>
  <c r="S184" i="2"/>
  <c r="S106" i="2"/>
  <c r="S321" i="2"/>
  <c r="S210" i="2"/>
  <c r="S499" i="2"/>
  <c r="S138" i="2"/>
  <c r="S718" i="2"/>
  <c r="S267" i="2"/>
  <c r="S703" i="2"/>
  <c r="S634" i="2"/>
  <c r="S212" i="2"/>
  <c r="S92" i="2"/>
  <c r="S24" i="2"/>
  <c r="S294" i="2"/>
  <c r="S297" i="2"/>
  <c r="S595" i="2"/>
  <c r="S73" i="2"/>
  <c r="S223" i="2"/>
  <c r="S78" i="2"/>
  <c r="S174" i="2"/>
  <c r="S30" i="2"/>
  <c r="S478" i="2"/>
  <c r="S192" i="2"/>
  <c r="S350" i="2"/>
  <c r="S25" i="2"/>
  <c r="S241" i="2"/>
  <c r="S46" i="2"/>
  <c r="S104" i="2"/>
  <c r="S13" i="2"/>
  <c r="S723" i="2"/>
  <c r="S559" i="2"/>
  <c r="S642" i="2"/>
  <c r="S663" i="2"/>
  <c r="S7" i="2"/>
  <c r="S3" i="2"/>
  <c r="S145" i="2"/>
  <c r="S233" i="2"/>
  <c r="S567" i="2"/>
  <c r="S136" i="2"/>
  <c r="S405" i="2"/>
  <c r="S562" i="2"/>
  <c r="S588" i="2"/>
  <c r="S539" i="2"/>
  <c r="S75" i="2"/>
  <c r="S197" i="2"/>
  <c r="S328" i="2"/>
  <c r="S65" i="2"/>
  <c r="S205" i="2"/>
  <c r="S40" i="2"/>
  <c r="S155" i="2"/>
  <c r="S368" i="2"/>
  <c r="S425" i="2"/>
  <c r="S220" i="2"/>
  <c r="S617" i="2"/>
  <c r="S611" i="2"/>
  <c r="S635" i="2"/>
  <c r="S290" i="2"/>
  <c r="S273" i="2"/>
  <c r="S142" i="2"/>
  <c r="S14" i="2"/>
  <c r="S291" i="2"/>
  <c r="S148" i="2"/>
  <c r="S593" i="2"/>
  <c r="S219" i="2"/>
  <c r="S2" i="2"/>
  <c r="S188" i="2"/>
  <c r="S434" i="2"/>
  <c r="S713" i="2"/>
  <c r="S128" i="2"/>
  <c r="S275" i="2"/>
  <c r="S489" i="2"/>
  <c r="S508" i="2"/>
  <c r="S217" i="2"/>
  <c r="S165" i="2"/>
  <c r="S438" i="2"/>
  <c r="S683" i="2"/>
  <c r="S16" i="2"/>
  <c r="S169" i="2"/>
  <c r="S127" i="2"/>
  <c r="S27" i="2"/>
  <c r="S335" i="2"/>
  <c r="S139" i="2"/>
  <c r="S58" i="2"/>
  <c r="S341" i="2"/>
  <c r="S616" i="2"/>
  <c r="S260" i="2"/>
  <c r="S579" i="2"/>
  <c r="S41" i="2"/>
  <c r="S500" i="2"/>
  <c r="S243" i="2"/>
  <c r="S99" i="2"/>
  <c r="S437" i="2"/>
  <c r="S257" i="2"/>
  <c r="S553" i="2"/>
  <c r="S411" i="2"/>
  <c r="S31" i="2"/>
  <c r="S20" i="2"/>
  <c r="S52" i="2"/>
  <c r="S355" i="2"/>
  <c r="S277" i="2"/>
  <c r="S601" i="2"/>
  <c r="S302" i="2"/>
  <c r="S667" i="2"/>
  <c r="S610" i="2"/>
  <c r="S137" i="2"/>
  <c r="S271" i="2"/>
  <c r="S648" i="2"/>
  <c r="S77" i="2"/>
  <c r="S737" i="2"/>
  <c r="S67" i="2"/>
  <c r="S584" i="2"/>
  <c r="S622" i="2"/>
  <c r="S416" i="2"/>
  <c r="S471" i="2"/>
  <c r="S236" i="2"/>
  <c r="S198" i="2"/>
  <c r="S249" i="2"/>
  <c r="S122" i="2"/>
  <c r="S572" i="2"/>
  <c r="S90" i="2"/>
  <c r="S606" i="2"/>
  <c r="S68" i="2"/>
  <c r="S299" i="2"/>
  <c r="S292" i="2"/>
  <c r="S167" i="2"/>
  <c r="S333" i="2"/>
  <c r="S728" i="2"/>
  <c r="S374" i="2"/>
  <c r="S369" i="2"/>
  <c r="S711" i="2"/>
  <c r="S298" i="2"/>
  <c r="S53" i="2"/>
  <c r="S469" i="2"/>
  <c r="S519" i="2"/>
  <c r="S561" i="2"/>
  <c r="S304" i="2"/>
  <c r="S383" i="2"/>
  <c r="S190" i="2"/>
  <c r="S582" i="2"/>
  <c r="S258" i="2"/>
  <c r="S482" i="2"/>
  <c r="S705" i="2"/>
  <c r="S42" i="2"/>
  <c r="S349" i="2"/>
  <c r="S439" i="2"/>
  <c r="S222" i="2"/>
  <c r="S286" i="2"/>
  <c r="S356" i="2"/>
  <c r="S514" i="2"/>
  <c r="S33" i="2"/>
  <c r="S146" i="2"/>
  <c r="S57" i="2"/>
  <c r="S554" i="2"/>
  <c r="S329" i="2"/>
  <c r="S675" i="2"/>
  <c r="S707" i="2"/>
  <c r="S125" i="2"/>
  <c r="S305" i="2"/>
  <c r="S470" i="2"/>
  <c r="S130" i="2"/>
  <c r="S149" i="2"/>
  <c r="S255" i="2"/>
  <c r="S498" i="2"/>
  <c r="S686" i="2"/>
  <c r="S23" i="2"/>
  <c r="S650" i="2"/>
  <c r="S524" i="2"/>
  <c r="S124" i="2"/>
  <c r="S733" i="2"/>
  <c r="S17" i="2"/>
  <c r="S295" i="2"/>
  <c r="S587" i="2"/>
  <c r="S422" i="2"/>
  <c r="S346" i="2"/>
  <c r="S189" i="2"/>
  <c r="S441" i="2"/>
  <c r="S661" i="2"/>
  <c r="S577" i="2"/>
  <c r="S357" i="2"/>
  <c r="S463" i="2"/>
  <c r="S511" i="2"/>
  <c r="S39" i="2"/>
  <c r="S208" i="2"/>
  <c r="S641" i="2"/>
  <c r="S503" i="2"/>
  <c r="S464" i="2"/>
  <c r="S364" i="2"/>
  <c r="S19" i="2"/>
  <c r="S625" i="2"/>
  <c r="S181" i="2"/>
  <c r="S338" i="2"/>
  <c r="S407" i="2"/>
  <c r="S289" i="2"/>
  <c r="S540" i="2"/>
  <c r="S476" i="2"/>
  <c r="S502" i="2"/>
  <c r="S453" i="2"/>
  <c r="S168" i="2"/>
  <c r="S460" i="2"/>
  <c r="S512" i="2"/>
  <c r="S66" i="2"/>
  <c r="S447" i="2"/>
  <c r="S345" i="2"/>
  <c r="S55" i="2"/>
  <c r="S734" i="2"/>
  <c r="S583" i="2"/>
  <c r="S21" i="2"/>
  <c r="S119" i="2"/>
  <c r="S186" i="2"/>
  <c r="S655" i="2"/>
  <c r="S44" i="2"/>
  <c r="S732" i="2"/>
  <c r="S568" i="2"/>
  <c r="S612" i="2"/>
  <c r="S644" i="2"/>
  <c r="S613" i="2"/>
  <c r="S389" i="2"/>
  <c r="S76" i="2"/>
  <c r="S64" i="2"/>
  <c r="S618" i="2"/>
  <c r="S458" i="2"/>
  <c r="S504" i="2"/>
  <c r="S105" i="2"/>
  <c r="S396" i="2"/>
  <c r="S600" i="2"/>
  <c r="S318" i="2"/>
  <c r="S589" i="2"/>
  <c r="S247" i="2"/>
  <c r="S729" i="2"/>
  <c r="S229" i="2"/>
  <c r="S36" i="2"/>
  <c r="S307" i="2"/>
  <c r="S522" i="2"/>
  <c r="S490" i="2"/>
  <c r="S204" i="2"/>
  <c r="S195" i="2"/>
  <c r="S371" i="2"/>
  <c r="S199" i="2"/>
  <c r="S363" i="2"/>
  <c r="S603" i="2"/>
  <c r="S714" i="2"/>
  <c r="S678" i="2"/>
  <c r="S406" i="2"/>
  <c r="S520" i="2"/>
  <c r="S109" i="2"/>
  <c r="S687" i="2"/>
  <c r="S556" i="2"/>
  <c r="S386" i="2"/>
  <c r="S185" i="2"/>
  <c r="S49" i="2"/>
  <c r="S676" i="2"/>
  <c r="S170" i="2"/>
  <c r="S135" i="2"/>
  <c r="S336" i="2"/>
  <c r="S133" i="2"/>
  <c r="S725" i="2"/>
  <c r="S150" i="2"/>
  <c r="S680" i="2"/>
  <c r="S569" i="2"/>
  <c r="S692" i="2"/>
  <c r="S280" i="2"/>
  <c r="S429" i="2"/>
  <c r="S35" i="2"/>
  <c r="S221" i="2"/>
  <c r="S418" i="2"/>
  <c r="S34" i="2"/>
  <c r="S697" i="2"/>
  <c r="S509" i="2"/>
  <c r="S95" i="2"/>
  <c r="S93" i="2"/>
  <c r="S624" i="2"/>
  <c r="S284" i="2"/>
  <c r="S332" i="2"/>
  <c r="S120" i="2"/>
  <c r="S419" i="2"/>
  <c r="S225" i="2"/>
  <c r="S637" i="2"/>
  <c r="S557" i="2"/>
  <c r="S558" i="2"/>
  <c r="S547" i="2"/>
  <c r="S387" i="2"/>
  <c r="S670" i="2"/>
  <c r="S94" i="2"/>
  <c r="S708" i="2"/>
  <c r="S717" i="2"/>
  <c r="S254" i="2"/>
  <c r="S451" i="2"/>
  <c r="S228" i="2"/>
  <c r="S472" i="2"/>
  <c r="S491" i="2"/>
  <c r="S636" i="2"/>
  <c r="S664" i="2"/>
  <c r="S256" i="2"/>
  <c r="S347" i="2"/>
  <c r="S261" i="2"/>
  <c r="S160" i="2"/>
  <c r="S121" i="2"/>
  <c r="S252" i="2"/>
  <c r="S246" i="2"/>
  <c r="S152" i="2"/>
  <c r="S391" i="2"/>
  <c r="S649" i="2"/>
  <c r="S410" i="2"/>
  <c r="S175" i="2"/>
  <c r="S486" i="2"/>
  <c r="S101" i="2"/>
  <c r="S710" i="2"/>
  <c r="S103" i="2"/>
  <c r="S673" i="2"/>
  <c r="S645" i="2"/>
  <c r="S214" i="2"/>
  <c r="S573" i="2"/>
  <c r="S590" i="2"/>
  <c r="S86" i="2"/>
  <c r="S597" i="2"/>
  <c r="S627" i="2"/>
  <c r="S693" i="2"/>
  <c r="S731" i="2"/>
  <c r="S739" i="2"/>
  <c r="S599" i="2"/>
  <c r="S156" i="2"/>
  <c r="S413" i="2"/>
  <c r="S632" i="2"/>
  <c r="S276" i="2"/>
  <c r="S525" i="2"/>
  <c r="S226" i="2"/>
  <c r="S452" i="2"/>
  <c r="S311" i="2"/>
  <c r="S442" i="2"/>
  <c r="S84" i="2"/>
  <c r="S659" i="2"/>
  <c r="S633" i="2"/>
  <c r="S382" i="2"/>
  <c r="S234" i="2"/>
  <c r="S626" i="2"/>
  <c r="S401" i="2"/>
  <c r="S393" i="2"/>
  <c r="S378" i="2"/>
  <c r="S546" i="2"/>
  <c r="S348" i="2"/>
  <c r="S88" i="2"/>
  <c r="S481" i="2"/>
  <c r="S191" i="2"/>
  <c r="S282" i="2"/>
  <c r="S272" i="2"/>
  <c r="S309" i="2"/>
  <c r="S726" i="2"/>
  <c r="S495" i="2"/>
  <c r="S370" i="2"/>
  <c r="S560" i="2"/>
  <c r="S690" i="2"/>
  <c r="S563" i="2"/>
  <c r="S314" i="2"/>
  <c r="S213" i="2"/>
  <c r="S187" i="2"/>
  <c r="S505" i="2"/>
  <c r="S580" i="2"/>
  <c r="S361" i="2"/>
  <c r="S468" i="2"/>
  <c r="S552" i="2"/>
  <c r="S436" i="2"/>
  <c r="S643" i="2"/>
  <c r="S513" i="2"/>
  <c r="S293" i="2"/>
  <c r="S200" i="2"/>
  <c r="S316" i="2"/>
  <c r="S646" i="2"/>
  <c r="S604" i="2"/>
  <c r="S698" i="2"/>
  <c r="S427" i="2"/>
  <c r="S325" i="2"/>
  <c r="S373" i="2"/>
  <c r="S312" i="2"/>
  <c r="S715" i="2"/>
  <c r="S457" i="2"/>
  <c r="S492" i="2"/>
  <c r="S653" i="2"/>
  <c r="S440" i="2"/>
  <c r="S631" i="2"/>
  <c r="S432" i="2"/>
  <c r="S652" i="2"/>
  <c r="S699" i="2"/>
  <c r="S594" i="2"/>
  <c r="S526" i="2"/>
  <c r="S656" i="2"/>
  <c r="S628" i="2"/>
  <c r="S623" i="2"/>
  <c r="S352" i="2"/>
  <c r="S724" i="2"/>
  <c r="S694" i="2"/>
  <c r="S435" i="2"/>
  <c r="S701" i="2"/>
  <c r="S621" i="2"/>
  <c r="S474" i="2"/>
  <c r="S565" i="2"/>
  <c r="S738" i="2"/>
  <c r="S682" i="2"/>
  <c r="S608" i="2"/>
  <c r="S654" i="2"/>
  <c r="S591" i="2"/>
  <c r="S431" i="2"/>
  <c r="S575" i="2"/>
  <c r="S719" i="2"/>
  <c r="S736" i="2"/>
  <c r="S706" i="2"/>
  <c r="S684" i="2"/>
  <c r="S735" i="2"/>
  <c r="S727" i="2"/>
  <c r="S679" i="2"/>
  <c r="S720" i="2"/>
  <c r="S677" i="2"/>
  <c r="S672" i="2"/>
  <c r="S709" i="2"/>
  <c r="S722" i="2"/>
  <c r="S712" i="2"/>
  <c r="N629" i="2"/>
  <c r="N614" i="2"/>
  <c r="N662" i="2"/>
  <c r="N141" i="2"/>
  <c r="N390" i="2"/>
  <c r="N532" i="2"/>
  <c r="N450" i="2"/>
  <c r="N586" i="2"/>
  <c r="N510" i="2"/>
  <c r="N397" i="2"/>
  <c r="N421" i="2"/>
  <c r="N515" i="2"/>
  <c r="N669" i="2"/>
  <c r="N251" i="2"/>
  <c r="N144" i="2"/>
  <c r="N537" i="2"/>
  <c r="N494" i="2"/>
  <c r="N334" i="2"/>
  <c r="N696" i="2"/>
  <c r="N342" i="2"/>
  <c r="N455" i="2"/>
  <c r="N551" i="2"/>
  <c r="N409" i="2"/>
  <c r="N528" i="2"/>
  <c r="N91" i="2"/>
  <c r="N72" i="2"/>
  <c r="N651" i="2"/>
  <c r="N216" i="2"/>
  <c r="N362" i="2"/>
  <c r="N340" i="2"/>
  <c r="N248" i="2"/>
  <c r="N56" i="2"/>
  <c r="N607" i="2"/>
  <c r="N639" i="2"/>
  <c r="N10" i="2"/>
  <c r="N164" i="2"/>
  <c r="N671" i="2"/>
  <c r="N118" i="2"/>
  <c r="N306" i="2"/>
  <c r="N100" i="2"/>
  <c r="N496" i="2"/>
  <c r="N550" i="2"/>
  <c r="N360" i="2"/>
  <c r="N194" i="2"/>
  <c r="N159" i="2"/>
  <c r="N61" i="2"/>
  <c r="N235" i="2"/>
  <c r="N570" i="2"/>
  <c r="N638" i="2"/>
  <c r="N110" i="2"/>
  <c r="N353" i="2"/>
  <c r="N433" i="2"/>
  <c r="N177" i="2"/>
  <c r="N116" i="2"/>
  <c r="N535" i="2"/>
  <c r="N501" i="2"/>
  <c r="N117" i="2"/>
  <c r="N467" i="2"/>
  <c r="N394" i="2"/>
  <c r="N665" i="2"/>
  <c r="N430" i="2"/>
  <c r="N424" i="2"/>
  <c r="N319" i="2"/>
  <c r="N365" i="2"/>
  <c r="N242" i="2"/>
  <c r="N126" i="2"/>
  <c r="N262" i="2"/>
  <c r="N448" i="2"/>
  <c r="N81" i="2"/>
  <c r="N343" i="2"/>
  <c r="N203" i="2"/>
  <c r="N153" i="2"/>
  <c r="N162" i="2"/>
  <c r="N131" i="2"/>
  <c r="N303" i="2"/>
  <c r="N379" i="2"/>
  <c r="N487" i="2"/>
  <c r="N506" i="2"/>
  <c r="N196" i="2"/>
  <c r="N417" i="2"/>
  <c r="N668" i="2"/>
  <c r="N585" i="2"/>
  <c r="N182" i="2"/>
  <c r="N310" i="2"/>
  <c r="N666" i="2"/>
  <c r="N163" i="2"/>
  <c r="N269" i="2"/>
  <c r="N5" i="2"/>
  <c r="N327" i="2"/>
  <c r="N79" i="2"/>
  <c r="N8" i="2"/>
  <c r="N602" i="2"/>
  <c r="N475" i="2"/>
  <c r="N507" i="2"/>
  <c r="N62" i="2"/>
  <c r="N227" i="2"/>
  <c r="N102" i="2"/>
  <c r="N402" i="2"/>
  <c r="N134" i="2"/>
  <c r="N230" i="2"/>
  <c r="N244" i="2"/>
  <c r="N300" i="2"/>
  <c r="N462" i="2"/>
  <c r="N253" i="2"/>
  <c r="N45" i="2"/>
  <c r="N183" i="2"/>
  <c r="N179" i="2"/>
  <c r="N497" i="2"/>
  <c r="N443" i="2"/>
  <c r="N115" i="2"/>
  <c r="N224" i="2"/>
  <c r="N385" i="2"/>
  <c r="N459" i="2"/>
  <c r="N392" i="2"/>
  <c r="N215" i="2"/>
  <c r="N171" i="2"/>
  <c r="N716" i="2"/>
  <c r="N605" i="2"/>
  <c r="N166" i="2"/>
  <c r="N484" i="2"/>
  <c r="N660" i="2"/>
  <c r="N172" i="2"/>
  <c r="N63" i="2"/>
  <c r="N26" i="2"/>
  <c r="N37" i="2"/>
  <c r="N157" i="2"/>
  <c r="N22" i="2"/>
  <c r="N173" i="2"/>
  <c r="N308" i="2"/>
  <c r="N381" i="2"/>
  <c r="N317" i="2"/>
  <c r="N685" i="2"/>
  <c r="N555" i="2"/>
  <c r="N330" i="2"/>
  <c r="N232" i="2"/>
  <c r="N11" i="2"/>
  <c r="N536" i="2"/>
  <c r="N674" i="2"/>
  <c r="N702" i="2"/>
  <c r="N423" i="2"/>
  <c r="N283" i="2"/>
  <c r="N384" i="2"/>
  <c r="N285" i="2"/>
  <c r="N268" i="2"/>
  <c r="N324" i="2"/>
  <c r="N274" i="2"/>
  <c r="N331" i="2"/>
  <c r="N265" i="2"/>
  <c r="N98" i="2"/>
  <c r="N140" i="2"/>
  <c r="N399" i="2"/>
  <c r="N129" i="2"/>
  <c r="N264" i="2"/>
  <c r="N592" i="2"/>
  <c r="N111" i="2"/>
  <c r="N326" i="2"/>
  <c r="N523" i="2"/>
  <c r="N620" i="2"/>
  <c r="N483" i="2"/>
  <c r="N114" i="2"/>
  <c r="N375" i="2"/>
  <c r="N529" i="2"/>
  <c r="N615" i="2"/>
  <c r="N533" i="2"/>
  <c r="N549" i="2"/>
  <c r="N516" i="2"/>
  <c r="N18" i="2"/>
  <c r="N493" i="2"/>
  <c r="N245" i="2"/>
  <c r="N658" i="2"/>
  <c r="N541" i="2"/>
  <c r="N704" i="2"/>
  <c r="N543" i="2"/>
  <c r="N477" i="2"/>
  <c r="N689" i="2"/>
  <c r="N609" i="2"/>
  <c r="N270" i="2"/>
  <c r="N158" i="2"/>
  <c r="N398" i="2"/>
  <c r="N71" i="2"/>
  <c r="N571" i="2"/>
  <c r="N266" i="2"/>
  <c r="N48" i="2"/>
  <c r="N640" i="2"/>
  <c r="N209" i="2"/>
  <c r="N207" i="2"/>
  <c r="N630" i="2"/>
  <c r="N485" i="2"/>
  <c r="N657" i="2"/>
  <c r="N12" i="2"/>
  <c r="N534" i="2"/>
  <c r="N28" i="2"/>
  <c r="N619" i="2"/>
  <c r="N143" i="2"/>
  <c r="N339" i="2"/>
  <c r="N32" i="2"/>
  <c r="N400" i="2"/>
  <c r="N456" i="2"/>
  <c r="N517" i="2"/>
  <c r="N354" i="2"/>
  <c r="N69" i="2"/>
  <c r="N548" i="2"/>
  <c r="N377" i="2"/>
  <c r="N412" i="2"/>
  <c r="N538" i="2"/>
  <c r="N279" i="2"/>
  <c r="N206" i="2"/>
  <c r="N108" i="2"/>
  <c r="N96" i="2"/>
  <c r="N404" i="2"/>
  <c r="N43" i="2"/>
  <c r="N454" i="2"/>
  <c r="N488" i="2"/>
  <c r="N647" i="2"/>
  <c r="N4" i="2"/>
  <c r="N123" i="2"/>
  <c r="N564" i="2"/>
  <c r="N444" i="2"/>
  <c r="N426" i="2"/>
  <c r="N74" i="2"/>
  <c r="N151" i="2"/>
  <c r="N60" i="2"/>
  <c r="N527" i="2"/>
  <c r="N132" i="2"/>
  <c r="N395" i="2"/>
  <c r="N83" i="2"/>
  <c r="N428" i="2"/>
  <c r="N408" i="2"/>
  <c r="N263" i="2"/>
  <c r="N465" i="2"/>
  <c r="N695" i="2"/>
  <c r="N161" i="2"/>
  <c r="N281" i="2"/>
  <c r="N259" i="2"/>
  <c r="N576" i="2"/>
  <c r="N193" i="2"/>
  <c r="N403" i="2"/>
  <c r="N730" i="2"/>
  <c r="N337" i="2"/>
  <c r="N681" i="2"/>
  <c r="N59" i="2"/>
  <c r="N358" i="2"/>
  <c r="N322" i="2"/>
  <c r="N313" i="2"/>
  <c r="N323" i="2"/>
  <c r="N51" i="2"/>
  <c r="N6" i="2"/>
  <c r="N15" i="2"/>
  <c r="N29" i="2"/>
  <c r="N721" i="2"/>
  <c r="N480" i="2"/>
  <c r="N574" i="2"/>
  <c r="N530" i="2"/>
  <c r="N70" i="2"/>
  <c r="N566" i="2"/>
  <c r="N47" i="2"/>
  <c r="N218" i="2"/>
  <c r="N180" i="2"/>
  <c r="N240" i="2"/>
  <c r="N80" i="2"/>
  <c r="N700" i="2"/>
  <c r="N545" i="2"/>
  <c r="N85" i="2"/>
  <c r="N521" i="2"/>
  <c r="N518" i="2"/>
  <c r="N351" i="2"/>
  <c r="N415" i="2"/>
  <c r="N178" i="2"/>
  <c r="N366" i="2"/>
  <c r="N344" i="2"/>
  <c r="N446" i="2"/>
  <c r="N38" i="2"/>
  <c r="N359" i="2"/>
  <c r="N176" i="2"/>
  <c r="N531" i="2"/>
  <c r="N367" i="2"/>
  <c r="N54" i="2"/>
  <c r="N388" i="2"/>
  <c r="N202" i="2"/>
  <c r="N542" i="2"/>
  <c r="N461" i="2"/>
  <c r="N449" i="2"/>
  <c r="N231" i="2"/>
  <c r="N688" i="2"/>
  <c r="N479" i="2"/>
  <c r="N414" i="2"/>
  <c r="N107" i="2"/>
  <c r="N82" i="2"/>
  <c r="N237" i="2"/>
  <c r="N288" i="2"/>
  <c r="N691" i="2"/>
  <c r="N112" i="2"/>
  <c r="N147" i="2"/>
  <c r="N596" i="2"/>
  <c r="N201" i="2"/>
  <c r="N372" i="2"/>
  <c r="N578" i="2"/>
  <c r="N466" i="2"/>
  <c r="N320" i="2"/>
  <c r="N376" i="2"/>
  <c r="N87" i="2"/>
  <c r="N315" i="2"/>
  <c r="N598" i="2"/>
  <c r="N473" i="2"/>
  <c r="N544" i="2"/>
  <c r="N445" i="2"/>
  <c r="N97" i="2"/>
  <c r="N50" i="2"/>
  <c r="N89" i="2"/>
  <c r="N238" i="2"/>
  <c r="N581" i="2"/>
  <c r="N250" i="2"/>
  <c r="N9" i="2"/>
  <c r="N113" i="2"/>
  <c r="N296" i="2"/>
  <c r="N301" i="2"/>
  <c r="N420" i="2"/>
  <c r="N287" i="2"/>
  <c r="N278" i="2"/>
  <c r="N239" i="2"/>
  <c r="N211" i="2"/>
  <c r="N154" i="2"/>
  <c r="N380" i="2"/>
  <c r="N184" i="2"/>
  <c r="N106" i="2"/>
  <c r="N321" i="2"/>
  <c r="N210" i="2"/>
  <c r="N499" i="2"/>
  <c r="N138" i="2"/>
  <c r="N718" i="2"/>
  <c r="N267" i="2"/>
  <c r="N703" i="2"/>
  <c r="N634" i="2"/>
  <c r="N212" i="2"/>
  <c r="N92" i="2"/>
  <c r="N24" i="2"/>
  <c r="N294" i="2"/>
  <c r="N297" i="2"/>
  <c r="N595" i="2"/>
  <c r="N73" i="2"/>
  <c r="N223" i="2"/>
  <c r="N78" i="2"/>
  <c r="N174" i="2"/>
  <c r="N30" i="2"/>
  <c r="N478" i="2"/>
  <c r="N192" i="2"/>
  <c r="N350" i="2"/>
  <c r="N25" i="2"/>
  <c r="N241" i="2"/>
  <c r="N46" i="2"/>
  <c r="N104" i="2"/>
  <c r="N13" i="2"/>
  <c r="N723" i="2"/>
  <c r="N559" i="2"/>
  <c r="N642" i="2"/>
  <c r="N663" i="2"/>
  <c r="N7" i="2"/>
  <c r="N3" i="2"/>
  <c r="N145" i="2"/>
  <c r="N233" i="2"/>
  <c r="N567" i="2"/>
  <c r="N136" i="2"/>
  <c r="N405" i="2"/>
  <c r="N562" i="2"/>
  <c r="N588" i="2"/>
  <c r="N539" i="2"/>
  <c r="N75" i="2"/>
  <c r="N197" i="2"/>
  <c r="N328" i="2"/>
  <c r="N65" i="2"/>
  <c r="N205" i="2"/>
  <c r="N40" i="2"/>
  <c r="N155" i="2"/>
  <c r="N368" i="2"/>
  <c r="N425" i="2"/>
  <c r="N220" i="2"/>
  <c r="N617" i="2"/>
  <c r="N611" i="2"/>
  <c r="N635" i="2"/>
  <c r="N290" i="2"/>
  <c r="N273" i="2"/>
  <c r="N142" i="2"/>
  <c r="N14" i="2"/>
  <c r="N291" i="2"/>
  <c r="N148" i="2"/>
  <c r="N593" i="2"/>
  <c r="N219" i="2"/>
  <c r="N2" i="2"/>
  <c r="N188" i="2"/>
  <c r="N434" i="2"/>
  <c r="N713" i="2"/>
  <c r="N128" i="2"/>
  <c r="N275" i="2"/>
  <c r="N489" i="2"/>
  <c r="N508" i="2"/>
  <c r="N217" i="2"/>
  <c r="N165" i="2"/>
  <c r="N438" i="2"/>
  <c r="N683" i="2"/>
  <c r="N16" i="2"/>
  <c r="N169" i="2"/>
  <c r="N127" i="2"/>
  <c r="N27" i="2"/>
  <c r="N335" i="2"/>
  <c r="N139" i="2"/>
  <c r="N58" i="2"/>
  <c r="N341" i="2"/>
  <c r="N616" i="2"/>
  <c r="N260" i="2"/>
  <c r="N579" i="2"/>
  <c r="N41" i="2"/>
  <c r="N500" i="2"/>
  <c r="N243" i="2"/>
  <c r="N99" i="2"/>
  <c r="N437" i="2"/>
  <c r="N257" i="2"/>
  <c r="N553" i="2"/>
  <c r="N411" i="2"/>
  <c r="N31" i="2"/>
  <c r="N20" i="2"/>
  <c r="N52" i="2"/>
  <c r="N355" i="2"/>
  <c r="N277" i="2"/>
  <c r="N601" i="2"/>
  <c r="N302" i="2"/>
  <c r="N667" i="2"/>
  <c r="N610" i="2"/>
  <c r="N137" i="2"/>
  <c r="N271" i="2"/>
  <c r="N648" i="2"/>
  <c r="N77" i="2"/>
  <c r="N737" i="2"/>
  <c r="N67" i="2"/>
  <c r="N584" i="2"/>
  <c r="N622" i="2"/>
  <c r="N416" i="2"/>
  <c r="N471" i="2"/>
  <c r="N236" i="2"/>
  <c r="N198" i="2"/>
  <c r="N249" i="2"/>
  <c r="N122" i="2"/>
  <c r="N572" i="2"/>
  <c r="N90" i="2"/>
  <c r="N606" i="2"/>
  <c r="N68" i="2"/>
  <c r="N299" i="2"/>
  <c r="N292" i="2"/>
  <c r="N167" i="2"/>
  <c r="N333" i="2"/>
  <c r="N728" i="2"/>
  <c r="N374" i="2"/>
  <c r="N369" i="2"/>
  <c r="N711" i="2"/>
  <c r="N298" i="2"/>
  <c r="N53" i="2"/>
  <c r="N469" i="2"/>
  <c r="N519" i="2"/>
  <c r="N561" i="2"/>
  <c r="N304" i="2"/>
  <c r="N383" i="2"/>
  <c r="N190" i="2"/>
  <c r="N582" i="2"/>
  <c r="N258" i="2"/>
  <c r="N482" i="2"/>
  <c r="N705" i="2"/>
  <c r="N42" i="2"/>
  <c r="N349" i="2"/>
  <c r="N439" i="2"/>
  <c r="N222" i="2"/>
  <c r="N286" i="2"/>
  <c r="N356" i="2"/>
  <c r="N514" i="2"/>
  <c r="N33" i="2"/>
  <c r="N146" i="2"/>
  <c r="N57" i="2"/>
  <c r="N554" i="2"/>
  <c r="N329" i="2"/>
  <c r="N675" i="2"/>
  <c r="N707" i="2"/>
  <c r="N125" i="2"/>
  <c r="N305" i="2"/>
  <c r="N470" i="2"/>
  <c r="N130" i="2"/>
  <c r="N149" i="2"/>
  <c r="N255" i="2"/>
  <c r="N498" i="2"/>
  <c r="N686" i="2"/>
  <c r="N23" i="2"/>
  <c r="N650" i="2"/>
  <c r="N524" i="2"/>
  <c r="N124" i="2"/>
  <c r="N733" i="2"/>
  <c r="N17" i="2"/>
  <c r="N295" i="2"/>
  <c r="N587" i="2"/>
  <c r="N422" i="2"/>
  <c r="N346" i="2"/>
  <c r="N189" i="2"/>
  <c r="N441" i="2"/>
  <c r="N661" i="2"/>
  <c r="N577" i="2"/>
  <c r="N357" i="2"/>
  <c r="N463" i="2"/>
  <c r="N511" i="2"/>
  <c r="N39" i="2"/>
  <c r="N208" i="2"/>
  <c r="N641" i="2"/>
  <c r="N503" i="2"/>
  <c r="N464" i="2"/>
  <c r="N364" i="2"/>
  <c r="N19" i="2"/>
  <c r="N625" i="2"/>
  <c r="N181" i="2"/>
  <c r="N338" i="2"/>
  <c r="N407" i="2"/>
  <c r="N289" i="2"/>
  <c r="N540" i="2"/>
  <c r="N476" i="2"/>
  <c r="N502" i="2"/>
  <c r="N453" i="2"/>
  <c r="N168" i="2"/>
  <c r="N460" i="2"/>
  <c r="N512" i="2"/>
  <c r="N66" i="2"/>
  <c r="N447" i="2"/>
  <c r="N345" i="2"/>
  <c r="N55" i="2"/>
  <c r="N734" i="2"/>
  <c r="N583" i="2"/>
  <c r="N21" i="2"/>
  <c r="N119" i="2"/>
  <c r="N186" i="2"/>
  <c r="N655" i="2"/>
  <c r="N44" i="2"/>
  <c r="N732" i="2"/>
  <c r="N568" i="2"/>
  <c r="N612" i="2"/>
  <c r="N644" i="2"/>
  <c r="N613" i="2"/>
  <c r="N389" i="2"/>
  <c r="N76" i="2"/>
  <c r="N64" i="2"/>
  <c r="N618" i="2"/>
  <c r="N458" i="2"/>
  <c r="N504" i="2"/>
  <c r="N105" i="2"/>
  <c r="N396" i="2"/>
  <c r="N600" i="2"/>
  <c r="N318" i="2"/>
  <c r="N589" i="2"/>
  <c r="N247" i="2"/>
  <c r="N729" i="2"/>
  <c r="N229" i="2"/>
  <c r="N36" i="2"/>
  <c r="N307" i="2"/>
  <c r="N522" i="2"/>
  <c r="N490" i="2"/>
  <c r="N204" i="2"/>
  <c r="N195" i="2"/>
  <c r="N371" i="2"/>
  <c r="N199" i="2"/>
  <c r="N363" i="2"/>
  <c r="N603" i="2"/>
  <c r="N714" i="2"/>
  <c r="N678" i="2"/>
  <c r="N406" i="2"/>
  <c r="N520" i="2"/>
  <c r="N109" i="2"/>
  <c r="N687" i="2"/>
  <c r="N556" i="2"/>
  <c r="N386" i="2"/>
  <c r="N185" i="2"/>
  <c r="N49" i="2"/>
  <c r="N676" i="2"/>
  <c r="N170" i="2"/>
  <c r="N135" i="2"/>
  <c r="N336" i="2"/>
  <c r="N133" i="2"/>
  <c r="N725" i="2"/>
  <c r="N150" i="2"/>
  <c r="N680" i="2"/>
  <c r="N569" i="2"/>
  <c r="N692" i="2"/>
  <c r="N280" i="2"/>
  <c r="N429" i="2"/>
  <c r="N35" i="2"/>
  <c r="N221" i="2"/>
  <c r="N418" i="2"/>
  <c r="N34" i="2"/>
  <c r="N697" i="2"/>
  <c r="N509" i="2"/>
  <c r="N95" i="2"/>
  <c r="N93" i="2"/>
  <c r="N624" i="2"/>
  <c r="N284" i="2"/>
  <c r="N332" i="2"/>
  <c r="N120" i="2"/>
  <c r="N419" i="2"/>
  <c r="N225" i="2"/>
  <c r="N637" i="2"/>
  <c r="N557" i="2"/>
  <c r="N558" i="2"/>
  <c r="N547" i="2"/>
  <c r="N387" i="2"/>
  <c r="N670" i="2"/>
  <c r="N94" i="2"/>
  <c r="N708" i="2"/>
  <c r="N717" i="2"/>
  <c r="N254" i="2"/>
  <c r="N451" i="2"/>
  <c r="N228" i="2"/>
  <c r="N472" i="2"/>
  <c r="N491" i="2"/>
  <c r="N636" i="2"/>
  <c r="N664" i="2"/>
  <c r="N256" i="2"/>
  <c r="N347" i="2"/>
  <c r="N261" i="2"/>
  <c r="N160" i="2"/>
  <c r="N121" i="2"/>
  <c r="N252" i="2"/>
  <c r="N246" i="2"/>
  <c r="N152" i="2"/>
  <c r="N391" i="2"/>
  <c r="N649" i="2"/>
  <c r="N410" i="2"/>
  <c r="N175" i="2"/>
  <c r="N486" i="2"/>
  <c r="N101" i="2"/>
  <c r="N710" i="2"/>
  <c r="N103" i="2"/>
  <c r="N673" i="2"/>
  <c r="N645" i="2"/>
  <c r="N214" i="2"/>
  <c r="N573" i="2"/>
  <c r="N590" i="2"/>
  <c r="N86" i="2"/>
  <c r="N597" i="2"/>
  <c r="N627" i="2"/>
  <c r="N693" i="2"/>
  <c r="N731" i="2"/>
  <c r="N739" i="2"/>
  <c r="N599" i="2"/>
  <c r="N156" i="2"/>
  <c r="N413" i="2"/>
  <c r="N632" i="2"/>
  <c r="N276" i="2"/>
  <c r="N525" i="2"/>
  <c r="N226" i="2"/>
  <c r="N452" i="2"/>
  <c r="N311" i="2"/>
  <c r="N442" i="2"/>
  <c r="N84" i="2"/>
  <c r="N659" i="2"/>
  <c r="N633" i="2"/>
  <c r="N382" i="2"/>
  <c r="N234" i="2"/>
  <c r="N626" i="2"/>
  <c r="N401" i="2"/>
  <c r="N393" i="2"/>
  <c r="N378" i="2"/>
  <c r="N546" i="2"/>
  <c r="N348" i="2"/>
  <c r="N88" i="2"/>
  <c r="N481" i="2"/>
  <c r="N191" i="2"/>
  <c r="N282" i="2"/>
  <c r="N272" i="2"/>
  <c r="N309" i="2"/>
  <c r="N726" i="2"/>
  <c r="N495" i="2"/>
  <c r="N370" i="2"/>
  <c r="N560" i="2"/>
  <c r="N690" i="2"/>
  <c r="N563" i="2"/>
  <c r="N314" i="2"/>
  <c r="N213" i="2"/>
  <c r="N187" i="2"/>
  <c r="N505" i="2"/>
  <c r="N580" i="2"/>
  <c r="N361" i="2"/>
  <c r="N468" i="2"/>
  <c r="N552" i="2"/>
  <c r="N436" i="2"/>
  <c r="N643" i="2"/>
  <c r="N513" i="2"/>
  <c r="N293" i="2"/>
  <c r="N200" i="2"/>
  <c r="N316" i="2"/>
  <c r="N646" i="2"/>
  <c r="N604" i="2"/>
  <c r="N698" i="2"/>
  <c r="N427" i="2"/>
  <c r="N325" i="2"/>
  <c r="N373" i="2"/>
  <c r="N312" i="2"/>
  <c r="N715" i="2"/>
  <c r="N457" i="2"/>
  <c r="N492" i="2"/>
  <c r="N653" i="2"/>
  <c r="N440" i="2"/>
  <c r="N631" i="2"/>
  <c r="N432" i="2"/>
  <c r="N652" i="2"/>
  <c r="N699" i="2"/>
  <c r="N594" i="2"/>
  <c r="N526" i="2"/>
  <c r="N656" i="2"/>
  <c r="N628" i="2"/>
  <c r="N623" i="2"/>
  <c r="N352" i="2"/>
  <c r="N724" i="2"/>
  <c r="N694" i="2"/>
  <c r="N435" i="2"/>
  <c r="N701" i="2"/>
  <c r="N621" i="2"/>
  <c r="N474" i="2"/>
  <c r="N565" i="2"/>
  <c r="N738" i="2"/>
  <c r="N682" i="2"/>
  <c r="N608" i="2"/>
  <c r="N654" i="2"/>
  <c r="N591" i="2"/>
  <c r="N431" i="2"/>
  <c r="N575" i="2"/>
  <c r="N719" i="2"/>
  <c r="N736" i="2"/>
  <c r="N706" i="2"/>
  <c r="N684" i="2"/>
  <c r="N735" i="2"/>
  <c r="N727" i="2"/>
  <c r="N679" i="2"/>
  <c r="N720" i="2"/>
  <c r="N677" i="2"/>
  <c r="N672" i="2"/>
  <c r="N709" i="2"/>
  <c r="N722" i="2"/>
  <c r="N712" i="2"/>
  <c r="L629" i="2"/>
  <c r="L614" i="2"/>
  <c r="L662" i="2"/>
  <c r="L141" i="2"/>
  <c r="L390" i="2"/>
  <c r="L532" i="2"/>
  <c r="L450" i="2"/>
  <c r="L586" i="2"/>
  <c r="L510" i="2"/>
  <c r="L397" i="2"/>
  <c r="L421" i="2"/>
  <c r="L515" i="2"/>
  <c r="L669" i="2"/>
  <c r="L251" i="2"/>
  <c r="L144" i="2"/>
  <c r="L537" i="2"/>
  <c r="L494" i="2"/>
  <c r="L334" i="2"/>
  <c r="L696" i="2"/>
  <c r="L342" i="2"/>
  <c r="L455" i="2"/>
  <c r="L551" i="2"/>
  <c r="L409" i="2"/>
  <c r="L528" i="2"/>
  <c r="L91" i="2"/>
  <c r="L72" i="2"/>
  <c r="L651" i="2"/>
  <c r="L216" i="2"/>
  <c r="L362" i="2"/>
  <c r="L340" i="2"/>
  <c r="L248" i="2"/>
  <c r="L56" i="2"/>
  <c r="L607" i="2"/>
  <c r="L639" i="2"/>
  <c r="L10" i="2"/>
  <c r="L164" i="2"/>
  <c r="L671" i="2"/>
  <c r="L118" i="2"/>
  <c r="L306" i="2"/>
  <c r="L100" i="2"/>
  <c r="L496" i="2"/>
  <c r="L550" i="2"/>
  <c r="L360" i="2"/>
  <c r="L194" i="2"/>
  <c r="L159" i="2"/>
  <c r="L61" i="2"/>
  <c r="L235" i="2"/>
  <c r="L570" i="2"/>
  <c r="L638" i="2"/>
  <c r="L110" i="2"/>
  <c r="L353" i="2"/>
  <c r="L433" i="2"/>
  <c r="L177" i="2"/>
  <c r="L116" i="2"/>
  <c r="L535" i="2"/>
  <c r="L501" i="2"/>
  <c r="L117" i="2"/>
  <c r="L467" i="2"/>
  <c r="L394" i="2"/>
  <c r="L665" i="2"/>
  <c r="L430" i="2"/>
  <c r="L424" i="2"/>
  <c r="L319" i="2"/>
  <c r="L365" i="2"/>
  <c r="L242" i="2"/>
  <c r="L126" i="2"/>
  <c r="L262" i="2"/>
  <c r="L448" i="2"/>
  <c r="L81" i="2"/>
  <c r="L343" i="2"/>
  <c r="L203" i="2"/>
  <c r="L153" i="2"/>
  <c r="L162" i="2"/>
  <c r="L131" i="2"/>
  <c r="L303" i="2"/>
  <c r="L379" i="2"/>
  <c r="L487" i="2"/>
  <c r="L506" i="2"/>
  <c r="L196" i="2"/>
  <c r="L417" i="2"/>
  <c r="L668" i="2"/>
  <c r="L585" i="2"/>
  <c r="L182" i="2"/>
  <c r="L310" i="2"/>
  <c r="L666" i="2"/>
  <c r="L163" i="2"/>
  <c r="L269" i="2"/>
  <c r="L5" i="2"/>
  <c r="L327" i="2"/>
  <c r="L79" i="2"/>
  <c r="L8" i="2"/>
  <c r="L602" i="2"/>
  <c r="L475" i="2"/>
  <c r="L507" i="2"/>
  <c r="L62" i="2"/>
  <c r="L227" i="2"/>
  <c r="L102" i="2"/>
  <c r="L402" i="2"/>
  <c r="L134" i="2"/>
  <c r="L230" i="2"/>
  <c r="L244" i="2"/>
  <c r="L300" i="2"/>
  <c r="L462" i="2"/>
  <c r="L253" i="2"/>
  <c r="L45" i="2"/>
  <c r="L183" i="2"/>
  <c r="L179" i="2"/>
  <c r="L497" i="2"/>
  <c r="L443" i="2"/>
  <c r="L115" i="2"/>
  <c r="L224" i="2"/>
  <c r="L385" i="2"/>
  <c r="L459" i="2"/>
  <c r="L392" i="2"/>
  <c r="L215" i="2"/>
  <c r="L171" i="2"/>
  <c r="L716" i="2"/>
  <c r="L605" i="2"/>
  <c r="L166" i="2"/>
  <c r="L484" i="2"/>
  <c r="L660" i="2"/>
  <c r="L172" i="2"/>
  <c r="L63" i="2"/>
  <c r="L26" i="2"/>
  <c r="L37" i="2"/>
  <c r="L157" i="2"/>
  <c r="L22" i="2"/>
  <c r="L173" i="2"/>
  <c r="L308" i="2"/>
  <c r="L381" i="2"/>
  <c r="L317" i="2"/>
  <c r="L685" i="2"/>
  <c r="L555" i="2"/>
  <c r="L330" i="2"/>
  <c r="L232" i="2"/>
  <c r="L11" i="2"/>
  <c r="L536" i="2"/>
  <c r="L674" i="2"/>
  <c r="L702" i="2"/>
  <c r="L423" i="2"/>
  <c r="L283" i="2"/>
  <c r="L384" i="2"/>
  <c r="L285" i="2"/>
  <c r="L268" i="2"/>
  <c r="L324" i="2"/>
  <c r="L274" i="2"/>
  <c r="L331" i="2"/>
  <c r="L265" i="2"/>
  <c r="L98" i="2"/>
  <c r="L140" i="2"/>
  <c r="L399" i="2"/>
  <c r="L129" i="2"/>
  <c r="L264" i="2"/>
  <c r="L592" i="2"/>
  <c r="L111" i="2"/>
  <c r="L326" i="2"/>
  <c r="L523" i="2"/>
  <c r="L620" i="2"/>
  <c r="L483" i="2"/>
  <c r="L114" i="2"/>
  <c r="L375" i="2"/>
  <c r="L529" i="2"/>
  <c r="L615" i="2"/>
  <c r="L533" i="2"/>
  <c r="L549" i="2"/>
  <c r="L516" i="2"/>
  <c r="L18" i="2"/>
  <c r="L493" i="2"/>
  <c r="L245" i="2"/>
  <c r="L658" i="2"/>
  <c r="L541" i="2"/>
  <c r="L704" i="2"/>
  <c r="L543" i="2"/>
  <c r="L477" i="2"/>
  <c r="L689" i="2"/>
  <c r="L609" i="2"/>
  <c r="L270" i="2"/>
  <c r="L158" i="2"/>
  <c r="L398" i="2"/>
  <c r="L71" i="2"/>
  <c r="L571" i="2"/>
  <c r="L266" i="2"/>
  <c r="L48" i="2"/>
  <c r="L640" i="2"/>
  <c r="L209" i="2"/>
  <c r="L207" i="2"/>
  <c r="L630" i="2"/>
  <c r="L485" i="2"/>
  <c r="L657" i="2"/>
  <c r="L12" i="2"/>
  <c r="L534" i="2"/>
  <c r="L28" i="2"/>
  <c r="L619" i="2"/>
  <c r="L143" i="2"/>
  <c r="L339" i="2"/>
  <c r="L32" i="2"/>
  <c r="L400" i="2"/>
  <c r="L456" i="2"/>
  <c r="L517" i="2"/>
  <c r="L354" i="2"/>
  <c r="L69" i="2"/>
  <c r="L548" i="2"/>
  <c r="L377" i="2"/>
  <c r="L412" i="2"/>
  <c r="L538" i="2"/>
  <c r="L279" i="2"/>
  <c r="L206" i="2"/>
  <c r="L108" i="2"/>
  <c r="L96" i="2"/>
  <c r="L404" i="2"/>
  <c r="L43" i="2"/>
  <c r="L454" i="2"/>
  <c r="L488" i="2"/>
  <c r="L647" i="2"/>
  <c r="L4" i="2"/>
  <c r="L123" i="2"/>
  <c r="L564" i="2"/>
  <c r="L444" i="2"/>
  <c r="L426" i="2"/>
  <c r="L74" i="2"/>
  <c r="L151" i="2"/>
  <c r="L60" i="2"/>
  <c r="L527" i="2"/>
  <c r="L132" i="2"/>
  <c r="L395" i="2"/>
  <c r="L83" i="2"/>
  <c r="L428" i="2"/>
  <c r="L408" i="2"/>
  <c r="L263" i="2"/>
  <c r="L465" i="2"/>
  <c r="L695" i="2"/>
  <c r="L161" i="2"/>
  <c r="L281" i="2"/>
  <c r="L259" i="2"/>
  <c r="L576" i="2"/>
  <c r="L193" i="2"/>
  <c r="L403" i="2"/>
  <c r="L730" i="2"/>
  <c r="L337" i="2"/>
  <c r="L681" i="2"/>
  <c r="L59" i="2"/>
  <c r="L358" i="2"/>
  <c r="L322" i="2"/>
  <c r="L313" i="2"/>
  <c r="L323" i="2"/>
  <c r="L51" i="2"/>
  <c r="L6" i="2"/>
  <c r="L15" i="2"/>
  <c r="L29" i="2"/>
  <c r="L721" i="2"/>
  <c r="L480" i="2"/>
  <c r="L574" i="2"/>
  <c r="L530" i="2"/>
  <c r="L70" i="2"/>
  <c r="L566" i="2"/>
  <c r="L47" i="2"/>
  <c r="L218" i="2"/>
  <c r="L180" i="2"/>
  <c r="L240" i="2"/>
  <c r="L80" i="2"/>
  <c r="L700" i="2"/>
  <c r="L545" i="2"/>
  <c r="L85" i="2"/>
  <c r="L521" i="2"/>
  <c r="L518" i="2"/>
  <c r="L351" i="2"/>
  <c r="L415" i="2"/>
  <c r="L178" i="2"/>
  <c r="L366" i="2"/>
  <c r="L344" i="2"/>
  <c r="L446" i="2"/>
  <c r="L38" i="2"/>
  <c r="L359" i="2"/>
  <c r="L176" i="2"/>
  <c r="L531" i="2"/>
  <c r="L367" i="2"/>
  <c r="L54" i="2"/>
  <c r="L388" i="2"/>
  <c r="L202" i="2"/>
  <c r="L542" i="2"/>
  <c r="L461" i="2"/>
  <c r="L449" i="2"/>
  <c r="L231" i="2"/>
  <c r="L688" i="2"/>
  <c r="L479" i="2"/>
  <c r="L414" i="2"/>
  <c r="L107" i="2"/>
  <c r="L82" i="2"/>
  <c r="L237" i="2"/>
  <c r="L288" i="2"/>
  <c r="L691" i="2"/>
  <c r="L112" i="2"/>
  <c r="L147" i="2"/>
  <c r="L596" i="2"/>
  <c r="L201" i="2"/>
  <c r="L372" i="2"/>
  <c r="L578" i="2"/>
  <c r="L466" i="2"/>
  <c r="L320" i="2"/>
  <c r="L376" i="2"/>
  <c r="L87" i="2"/>
  <c r="L315" i="2"/>
  <c r="L598" i="2"/>
  <c r="L473" i="2"/>
  <c r="L544" i="2"/>
  <c r="L445" i="2"/>
  <c r="L97" i="2"/>
  <c r="L50" i="2"/>
  <c r="L89" i="2"/>
  <c r="L238" i="2"/>
  <c r="L581" i="2"/>
  <c r="L250" i="2"/>
  <c r="L9" i="2"/>
  <c r="L113" i="2"/>
  <c r="L296" i="2"/>
  <c r="L301" i="2"/>
  <c r="L420" i="2"/>
  <c r="L287" i="2"/>
  <c r="L278" i="2"/>
  <c r="L239" i="2"/>
  <c r="L211" i="2"/>
  <c r="L154" i="2"/>
  <c r="L380" i="2"/>
  <c r="L184" i="2"/>
  <c r="L106" i="2"/>
  <c r="L321" i="2"/>
  <c r="L210" i="2"/>
  <c r="L499" i="2"/>
  <c r="L138" i="2"/>
  <c r="L718" i="2"/>
  <c r="L267" i="2"/>
  <c r="L703" i="2"/>
  <c r="L634" i="2"/>
  <c r="L212" i="2"/>
  <c r="L92" i="2"/>
  <c r="L24" i="2"/>
  <c r="L294" i="2"/>
  <c r="L297" i="2"/>
  <c r="L595" i="2"/>
  <c r="L73" i="2"/>
  <c r="L223" i="2"/>
  <c r="L78" i="2"/>
  <c r="L174" i="2"/>
  <c r="L30" i="2"/>
  <c r="L478" i="2"/>
  <c r="L192" i="2"/>
  <c r="L350" i="2"/>
  <c r="L25" i="2"/>
  <c r="L241" i="2"/>
  <c r="L46" i="2"/>
  <c r="L104" i="2"/>
  <c r="L13" i="2"/>
  <c r="L723" i="2"/>
  <c r="L559" i="2"/>
  <c r="L642" i="2"/>
  <c r="L663" i="2"/>
  <c r="L7" i="2"/>
  <c r="L3" i="2"/>
  <c r="L145" i="2"/>
  <c r="L233" i="2"/>
  <c r="L567" i="2"/>
  <c r="L136" i="2"/>
  <c r="L405" i="2"/>
  <c r="L562" i="2"/>
  <c r="L588" i="2"/>
  <c r="L539" i="2"/>
  <c r="L75" i="2"/>
  <c r="L197" i="2"/>
  <c r="L328" i="2"/>
  <c r="L65" i="2"/>
  <c r="L205" i="2"/>
  <c r="L40" i="2"/>
  <c r="L155" i="2"/>
  <c r="L368" i="2"/>
  <c r="L425" i="2"/>
  <c r="L220" i="2"/>
  <c r="L617" i="2"/>
  <c r="L611" i="2"/>
  <c r="L635" i="2"/>
  <c r="L290" i="2"/>
  <c r="L273" i="2"/>
  <c r="L142" i="2"/>
  <c r="L14" i="2"/>
  <c r="L291" i="2"/>
  <c r="L148" i="2"/>
  <c r="L593" i="2"/>
  <c r="L219" i="2"/>
  <c r="L2" i="2"/>
  <c r="L188" i="2"/>
  <c r="L434" i="2"/>
  <c r="L713" i="2"/>
  <c r="L128" i="2"/>
  <c r="L275" i="2"/>
  <c r="L489" i="2"/>
  <c r="L508" i="2"/>
  <c r="L217" i="2"/>
  <c r="L165" i="2"/>
  <c r="L438" i="2"/>
  <c r="L683" i="2"/>
  <c r="L16" i="2"/>
  <c r="L169" i="2"/>
  <c r="L127" i="2"/>
  <c r="L27" i="2"/>
  <c r="L335" i="2"/>
  <c r="L139" i="2"/>
  <c r="L58" i="2"/>
  <c r="L341" i="2"/>
  <c r="L616" i="2"/>
  <c r="L260" i="2"/>
  <c r="L579" i="2"/>
  <c r="L41" i="2"/>
  <c r="L500" i="2"/>
  <c r="L243" i="2"/>
  <c r="L99" i="2"/>
  <c r="L437" i="2"/>
  <c r="L257" i="2"/>
  <c r="L553" i="2"/>
  <c r="L411" i="2"/>
  <c r="L31" i="2"/>
  <c r="L20" i="2"/>
  <c r="L52" i="2"/>
  <c r="L355" i="2"/>
  <c r="L277" i="2"/>
  <c r="L601" i="2"/>
  <c r="L302" i="2"/>
  <c r="L667" i="2"/>
  <c r="L610" i="2"/>
  <c r="L137" i="2"/>
  <c r="L271" i="2"/>
  <c r="L648" i="2"/>
  <c r="L77" i="2"/>
  <c r="L737" i="2"/>
  <c r="L67" i="2"/>
  <c r="L584" i="2"/>
  <c r="L622" i="2"/>
  <c r="L416" i="2"/>
  <c r="L471" i="2"/>
  <c r="L236" i="2"/>
  <c r="L198" i="2"/>
  <c r="L249" i="2"/>
  <c r="L122" i="2"/>
  <c r="L572" i="2"/>
  <c r="L90" i="2"/>
  <c r="L606" i="2"/>
  <c r="L68" i="2"/>
  <c r="L299" i="2"/>
  <c r="L292" i="2"/>
  <c r="L167" i="2"/>
  <c r="L333" i="2"/>
  <c r="L728" i="2"/>
  <c r="L374" i="2"/>
  <c r="L369" i="2"/>
  <c r="L711" i="2"/>
  <c r="L298" i="2"/>
  <c r="L53" i="2"/>
  <c r="L469" i="2"/>
  <c r="L519" i="2"/>
  <c r="L561" i="2"/>
  <c r="L304" i="2"/>
  <c r="L383" i="2"/>
  <c r="L190" i="2"/>
  <c r="L582" i="2"/>
  <c r="L258" i="2"/>
  <c r="L482" i="2"/>
  <c r="L705" i="2"/>
  <c r="L42" i="2"/>
  <c r="L349" i="2"/>
  <c r="L439" i="2"/>
  <c r="L222" i="2"/>
  <c r="L286" i="2"/>
  <c r="L356" i="2"/>
  <c r="L514" i="2"/>
  <c r="L33" i="2"/>
  <c r="L146" i="2"/>
  <c r="L57" i="2"/>
  <c r="L554" i="2"/>
  <c r="L329" i="2"/>
  <c r="L675" i="2"/>
  <c r="L707" i="2"/>
  <c r="L125" i="2"/>
  <c r="L305" i="2"/>
  <c r="L470" i="2"/>
  <c r="L130" i="2"/>
  <c r="L149" i="2"/>
  <c r="L255" i="2"/>
  <c r="L498" i="2"/>
  <c r="L686" i="2"/>
  <c r="L23" i="2"/>
  <c r="L650" i="2"/>
  <c r="L524" i="2"/>
  <c r="L124" i="2"/>
  <c r="L733" i="2"/>
  <c r="L17" i="2"/>
  <c r="L295" i="2"/>
  <c r="L587" i="2"/>
  <c r="L422" i="2"/>
  <c r="L346" i="2"/>
  <c r="L189" i="2"/>
  <c r="L441" i="2"/>
  <c r="L661" i="2"/>
  <c r="L577" i="2"/>
  <c r="L357" i="2"/>
  <c r="L463" i="2"/>
  <c r="L511" i="2"/>
  <c r="L39" i="2"/>
  <c r="L208" i="2"/>
  <c r="L641" i="2"/>
  <c r="L503" i="2"/>
  <c r="L464" i="2"/>
  <c r="L364" i="2"/>
  <c r="L19" i="2"/>
  <c r="L625" i="2"/>
  <c r="L181" i="2"/>
  <c r="L338" i="2"/>
  <c r="L407" i="2"/>
  <c r="L289" i="2"/>
  <c r="L540" i="2"/>
  <c r="L476" i="2"/>
  <c r="L502" i="2"/>
  <c r="L453" i="2"/>
  <c r="L168" i="2"/>
  <c r="L460" i="2"/>
  <c r="L512" i="2"/>
  <c r="L66" i="2"/>
  <c r="L447" i="2"/>
  <c r="L345" i="2"/>
  <c r="L55" i="2"/>
  <c r="L734" i="2"/>
  <c r="L583" i="2"/>
  <c r="L21" i="2"/>
  <c r="L119" i="2"/>
  <c r="L186" i="2"/>
  <c r="L655" i="2"/>
  <c r="L44" i="2"/>
  <c r="L732" i="2"/>
  <c r="L568" i="2"/>
  <c r="L612" i="2"/>
  <c r="L644" i="2"/>
  <c r="L613" i="2"/>
  <c r="L389" i="2"/>
  <c r="L76" i="2"/>
  <c r="L64" i="2"/>
  <c r="L618" i="2"/>
  <c r="L458" i="2"/>
  <c r="L504" i="2"/>
  <c r="L105" i="2"/>
  <c r="L396" i="2"/>
  <c r="L600" i="2"/>
  <c r="L318" i="2"/>
  <c r="L589" i="2"/>
  <c r="L247" i="2"/>
  <c r="L729" i="2"/>
  <c r="L229" i="2"/>
  <c r="L36" i="2"/>
  <c r="L307" i="2"/>
  <c r="L522" i="2"/>
  <c r="L490" i="2"/>
  <c r="L204" i="2"/>
  <c r="L195" i="2"/>
  <c r="L371" i="2"/>
  <c r="L199" i="2"/>
  <c r="L363" i="2"/>
  <c r="L603" i="2"/>
  <c r="L714" i="2"/>
  <c r="L678" i="2"/>
  <c r="L406" i="2"/>
  <c r="L520" i="2"/>
  <c r="L109" i="2"/>
  <c r="L687" i="2"/>
  <c r="L556" i="2"/>
  <c r="L386" i="2"/>
  <c r="L185" i="2"/>
  <c r="L49" i="2"/>
  <c r="L676" i="2"/>
  <c r="L170" i="2"/>
  <c r="L135" i="2"/>
  <c r="L336" i="2"/>
  <c r="L133" i="2"/>
  <c r="L725" i="2"/>
  <c r="L150" i="2"/>
  <c r="L680" i="2"/>
  <c r="L569" i="2"/>
  <c r="L692" i="2"/>
  <c r="L280" i="2"/>
  <c r="L429" i="2"/>
  <c r="L35" i="2"/>
  <c r="L221" i="2"/>
  <c r="L418" i="2"/>
  <c r="L34" i="2"/>
  <c r="L697" i="2"/>
  <c r="L509" i="2"/>
  <c r="L95" i="2"/>
  <c r="L93" i="2"/>
  <c r="L624" i="2"/>
  <c r="L284" i="2"/>
  <c r="L332" i="2"/>
  <c r="L120" i="2"/>
  <c r="L419" i="2"/>
  <c r="L225" i="2"/>
  <c r="L637" i="2"/>
  <c r="L557" i="2"/>
  <c r="L558" i="2"/>
  <c r="L547" i="2"/>
  <c r="L387" i="2"/>
  <c r="L670" i="2"/>
  <c r="L94" i="2"/>
  <c r="L708" i="2"/>
  <c r="L717" i="2"/>
  <c r="L254" i="2"/>
  <c r="L451" i="2"/>
  <c r="L228" i="2"/>
  <c r="L472" i="2"/>
  <c r="L491" i="2"/>
  <c r="L636" i="2"/>
  <c r="L664" i="2"/>
  <c r="L256" i="2"/>
  <c r="L347" i="2"/>
  <c r="L261" i="2"/>
  <c r="L160" i="2"/>
  <c r="L121" i="2"/>
  <c r="L252" i="2"/>
  <c r="L246" i="2"/>
  <c r="L152" i="2"/>
  <c r="L391" i="2"/>
  <c r="L649" i="2"/>
  <c r="L410" i="2"/>
  <c r="L175" i="2"/>
  <c r="L486" i="2"/>
  <c r="L101" i="2"/>
  <c r="L710" i="2"/>
  <c r="L103" i="2"/>
  <c r="L673" i="2"/>
  <c r="L645" i="2"/>
  <c r="L214" i="2"/>
  <c r="L573" i="2"/>
  <c r="L590" i="2"/>
  <c r="L86" i="2"/>
  <c r="L597" i="2"/>
  <c r="L627" i="2"/>
  <c r="L693" i="2"/>
  <c r="L731" i="2"/>
  <c r="L739" i="2"/>
  <c r="L599" i="2"/>
  <c r="L156" i="2"/>
  <c r="L413" i="2"/>
  <c r="L632" i="2"/>
  <c r="L276" i="2"/>
  <c r="L525" i="2"/>
  <c r="L226" i="2"/>
  <c r="L452" i="2"/>
  <c r="L311" i="2"/>
  <c r="L442" i="2"/>
  <c r="L84" i="2"/>
  <c r="L659" i="2"/>
  <c r="L633" i="2"/>
  <c r="L382" i="2"/>
  <c r="L234" i="2"/>
  <c r="L626" i="2"/>
  <c r="L401" i="2"/>
  <c r="L393" i="2"/>
  <c r="L378" i="2"/>
  <c r="L546" i="2"/>
  <c r="L348" i="2"/>
  <c r="L88" i="2"/>
  <c r="L481" i="2"/>
  <c r="L191" i="2"/>
  <c r="L282" i="2"/>
  <c r="L272" i="2"/>
  <c r="L309" i="2"/>
  <c r="L726" i="2"/>
  <c r="L495" i="2"/>
  <c r="L370" i="2"/>
  <c r="L560" i="2"/>
  <c r="L690" i="2"/>
  <c r="L563" i="2"/>
  <c r="L314" i="2"/>
  <c r="L213" i="2"/>
  <c r="L187" i="2"/>
  <c r="L505" i="2"/>
  <c r="L580" i="2"/>
  <c r="L361" i="2"/>
  <c r="L468" i="2"/>
  <c r="L552" i="2"/>
  <c r="L436" i="2"/>
  <c r="L643" i="2"/>
  <c r="L513" i="2"/>
  <c r="L293" i="2"/>
  <c r="L200" i="2"/>
  <c r="L316" i="2"/>
  <c r="L646" i="2"/>
  <c r="L604" i="2"/>
  <c r="L698" i="2"/>
  <c r="L427" i="2"/>
  <c r="L325" i="2"/>
  <c r="L373" i="2"/>
  <c r="L312" i="2"/>
  <c r="L715" i="2"/>
  <c r="L457" i="2"/>
  <c r="L492" i="2"/>
  <c r="L653" i="2"/>
  <c r="L440" i="2"/>
  <c r="L631" i="2"/>
  <c r="L432" i="2"/>
  <c r="L652" i="2"/>
  <c r="L699" i="2"/>
  <c r="L594" i="2"/>
  <c r="L526" i="2"/>
  <c r="L656" i="2"/>
  <c r="L628" i="2"/>
  <c r="L623" i="2"/>
  <c r="L352" i="2"/>
  <c r="L724" i="2"/>
  <c r="L694" i="2"/>
  <c r="L435" i="2"/>
  <c r="L701" i="2"/>
  <c r="L621" i="2"/>
  <c r="L474" i="2"/>
  <c r="L565" i="2"/>
  <c r="L738" i="2"/>
  <c r="L682" i="2"/>
  <c r="L608" i="2"/>
  <c r="L654" i="2"/>
  <c r="L591" i="2"/>
  <c r="L431" i="2"/>
  <c r="L575" i="2"/>
  <c r="L719" i="2"/>
  <c r="L736" i="2"/>
  <c r="L706" i="2"/>
  <c r="L684" i="2"/>
  <c r="L735" i="2"/>
  <c r="L727" i="2"/>
  <c r="L679" i="2"/>
  <c r="L720" i="2"/>
  <c r="L677" i="2"/>
  <c r="L672" i="2"/>
  <c r="L709" i="2"/>
  <c r="L722" i="2"/>
  <c r="L712" i="2"/>
  <c r="J629" i="2"/>
  <c r="J614" i="2"/>
  <c r="J662" i="2"/>
  <c r="J141" i="2"/>
  <c r="J390" i="2"/>
  <c r="J532" i="2"/>
  <c r="J450" i="2"/>
  <c r="J586" i="2"/>
  <c r="J510" i="2"/>
  <c r="J397" i="2"/>
  <c r="J421" i="2"/>
  <c r="J515" i="2"/>
  <c r="J669" i="2"/>
  <c r="J251" i="2"/>
  <c r="J144" i="2"/>
  <c r="J537" i="2"/>
  <c r="J494" i="2"/>
  <c r="J334" i="2"/>
  <c r="J696" i="2"/>
  <c r="J342" i="2"/>
  <c r="J455" i="2"/>
  <c r="J551" i="2"/>
  <c r="J409" i="2"/>
  <c r="J528" i="2"/>
  <c r="J91" i="2"/>
  <c r="J72" i="2"/>
  <c r="J651" i="2"/>
  <c r="J216" i="2"/>
  <c r="J362" i="2"/>
  <c r="J340" i="2"/>
  <c r="J248" i="2"/>
  <c r="J56" i="2"/>
  <c r="J607" i="2"/>
  <c r="J639" i="2"/>
  <c r="J10" i="2"/>
  <c r="J164" i="2"/>
  <c r="J671" i="2"/>
  <c r="J118" i="2"/>
  <c r="J306" i="2"/>
  <c r="J100" i="2"/>
  <c r="J496" i="2"/>
  <c r="J550" i="2"/>
  <c r="J360" i="2"/>
  <c r="J194" i="2"/>
  <c r="J159" i="2"/>
  <c r="J61" i="2"/>
  <c r="J235" i="2"/>
  <c r="J570" i="2"/>
  <c r="J638" i="2"/>
  <c r="J110" i="2"/>
  <c r="J353" i="2"/>
  <c r="J433" i="2"/>
  <c r="J177" i="2"/>
  <c r="J116" i="2"/>
  <c r="J535" i="2"/>
  <c r="J501" i="2"/>
  <c r="J117" i="2"/>
  <c r="J467" i="2"/>
  <c r="J394" i="2"/>
  <c r="J665" i="2"/>
  <c r="J430" i="2"/>
  <c r="J424" i="2"/>
  <c r="J319" i="2"/>
  <c r="J365" i="2"/>
  <c r="J242" i="2"/>
  <c r="J126" i="2"/>
  <c r="J262" i="2"/>
  <c r="J448" i="2"/>
  <c r="J81" i="2"/>
  <c r="J343" i="2"/>
  <c r="J203" i="2"/>
  <c r="J153" i="2"/>
  <c r="J162" i="2"/>
  <c r="J131" i="2"/>
  <c r="J303" i="2"/>
  <c r="J379" i="2"/>
  <c r="J487" i="2"/>
  <c r="J506" i="2"/>
  <c r="J196" i="2"/>
  <c r="J417" i="2"/>
  <c r="J668" i="2"/>
  <c r="J585" i="2"/>
  <c r="J182" i="2"/>
  <c r="J310" i="2"/>
  <c r="J666" i="2"/>
  <c r="J163" i="2"/>
  <c r="J269" i="2"/>
  <c r="J5" i="2"/>
  <c r="J327" i="2"/>
  <c r="J79" i="2"/>
  <c r="J8" i="2"/>
  <c r="J602" i="2"/>
  <c r="J475" i="2"/>
  <c r="J507" i="2"/>
  <c r="J62" i="2"/>
  <c r="J227" i="2"/>
  <c r="J102" i="2"/>
  <c r="J402" i="2"/>
  <c r="J134" i="2"/>
  <c r="J230" i="2"/>
  <c r="J244" i="2"/>
  <c r="J300" i="2"/>
  <c r="J462" i="2"/>
  <c r="J253" i="2"/>
  <c r="J45" i="2"/>
  <c r="J183" i="2"/>
  <c r="J179" i="2"/>
  <c r="J497" i="2"/>
  <c r="J443" i="2"/>
  <c r="J115" i="2"/>
  <c r="J224" i="2"/>
  <c r="J385" i="2"/>
  <c r="J459" i="2"/>
  <c r="J392" i="2"/>
  <c r="J215" i="2"/>
  <c r="J171" i="2"/>
  <c r="J716" i="2"/>
  <c r="J605" i="2"/>
  <c r="J166" i="2"/>
  <c r="J484" i="2"/>
  <c r="J660" i="2"/>
  <c r="J172" i="2"/>
  <c r="J63" i="2"/>
  <c r="J26" i="2"/>
  <c r="J37" i="2"/>
  <c r="J157" i="2"/>
  <c r="J22" i="2"/>
  <c r="J173" i="2"/>
  <c r="J308" i="2"/>
  <c r="J381" i="2"/>
  <c r="J317" i="2"/>
  <c r="J685" i="2"/>
  <c r="J555" i="2"/>
  <c r="J330" i="2"/>
  <c r="J232" i="2"/>
  <c r="J11" i="2"/>
  <c r="J536" i="2"/>
  <c r="J674" i="2"/>
  <c r="J702" i="2"/>
  <c r="J423" i="2"/>
  <c r="J283" i="2"/>
  <c r="J384" i="2"/>
  <c r="J285" i="2"/>
  <c r="J268" i="2"/>
  <c r="J324" i="2"/>
  <c r="J274" i="2"/>
  <c r="J331" i="2"/>
  <c r="J265" i="2"/>
  <c r="J98" i="2"/>
  <c r="J140" i="2"/>
  <c r="J399" i="2"/>
  <c r="J129" i="2"/>
  <c r="J264" i="2"/>
  <c r="J592" i="2"/>
  <c r="J111" i="2"/>
  <c r="J326" i="2"/>
  <c r="J523" i="2"/>
  <c r="J620" i="2"/>
  <c r="J483" i="2"/>
  <c r="J114" i="2"/>
  <c r="J375" i="2"/>
  <c r="J529" i="2"/>
  <c r="J615" i="2"/>
  <c r="J533" i="2"/>
  <c r="J549" i="2"/>
  <c r="J516" i="2"/>
  <c r="J18" i="2"/>
  <c r="J493" i="2"/>
  <c r="J245" i="2"/>
  <c r="J658" i="2"/>
  <c r="J541" i="2"/>
  <c r="J704" i="2"/>
  <c r="J543" i="2"/>
  <c r="J477" i="2"/>
  <c r="J689" i="2"/>
  <c r="J609" i="2"/>
  <c r="J270" i="2"/>
  <c r="J158" i="2"/>
  <c r="J398" i="2"/>
  <c r="J71" i="2"/>
  <c r="J571" i="2"/>
  <c r="J266" i="2"/>
  <c r="J48" i="2"/>
  <c r="J640" i="2"/>
  <c r="J209" i="2"/>
  <c r="J207" i="2"/>
  <c r="J630" i="2"/>
  <c r="J485" i="2"/>
  <c r="J657" i="2"/>
  <c r="J12" i="2"/>
  <c r="J534" i="2"/>
  <c r="J28" i="2"/>
  <c r="J619" i="2"/>
  <c r="J143" i="2"/>
  <c r="J339" i="2"/>
  <c r="J32" i="2"/>
  <c r="J400" i="2"/>
  <c r="J456" i="2"/>
  <c r="J517" i="2"/>
  <c r="J354" i="2"/>
  <c r="J69" i="2"/>
  <c r="J548" i="2"/>
  <c r="J377" i="2"/>
  <c r="J412" i="2"/>
  <c r="J538" i="2"/>
  <c r="J279" i="2"/>
  <c r="J206" i="2"/>
  <c r="J108" i="2"/>
  <c r="J96" i="2"/>
  <c r="J404" i="2"/>
  <c r="J43" i="2"/>
  <c r="J454" i="2"/>
  <c r="J488" i="2"/>
  <c r="J647" i="2"/>
  <c r="J4" i="2"/>
  <c r="J123" i="2"/>
  <c r="J564" i="2"/>
  <c r="J444" i="2"/>
  <c r="J426" i="2"/>
  <c r="J74" i="2"/>
  <c r="J151" i="2"/>
  <c r="J60" i="2"/>
  <c r="J527" i="2"/>
  <c r="J132" i="2"/>
  <c r="J395" i="2"/>
  <c r="J83" i="2"/>
  <c r="J428" i="2"/>
  <c r="J408" i="2"/>
  <c r="J263" i="2"/>
  <c r="J465" i="2"/>
  <c r="J695" i="2"/>
  <c r="J161" i="2"/>
  <c r="J281" i="2"/>
  <c r="J259" i="2"/>
  <c r="J576" i="2"/>
  <c r="J193" i="2"/>
  <c r="J403" i="2"/>
  <c r="J730" i="2"/>
  <c r="J337" i="2"/>
  <c r="J681" i="2"/>
  <c r="J59" i="2"/>
  <c r="J358" i="2"/>
  <c r="J322" i="2"/>
  <c r="J313" i="2"/>
  <c r="J323" i="2"/>
  <c r="J51" i="2"/>
  <c r="J6" i="2"/>
  <c r="J15" i="2"/>
  <c r="J29" i="2"/>
  <c r="J721" i="2"/>
  <c r="J480" i="2"/>
  <c r="J574" i="2"/>
  <c r="J530" i="2"/>
  <c r="J70" i="2"/>
  <c r="J566" i="2"/>
  <c r="J47" i="2"/>
  <c r="J218" i="2"/>
  <c r="J180" i="2"/>
  <c r="J240" i="2"/>
  <c r="J80" i="2"/>
  <c r="J700" i="2"/>
  <c r="J545" i="2"/>
  <c r="J85" i="2"/>
  <c r="J521" i="2"/>
  <c r="J518" i="2"/>
  <c r="J351" i="2"/>
  <c r="J415" i="2"/>
  <c r="J178" i="2"/>
  <c r="J366" i="2"/>
  <c r="J344" i="2"/>
  <c r="J446" i="2"/>
  <c r="J38" i="2"/>
  <c r="J359" i="2"/>
  <c r="J176" i="2"/>
  <c r="J531" i="2"/>
  <c r="J367" i="2"/>
  <c r="J54" i="2"/>
  <c r="J388" i="2"/>
  <c r="J202" i="2"/>
  <c r="J542" i="2"/>
  <c r="J461" i="2"/>
  <c r="J449" i="2"/>
  <c r="J231" i="2"/>
  <c r="J688" i="2"/>
  <c r="J479" i="2"/>
  <c r="J414" i="2"/>
  <c r="J107" i="2"/>
  <c r="J82" i="2"/>
  <c r="J237" i="2"/>
  <c r="J288" i="2"/>
  <c r="J691" i="2"/>
  <c r="J112" i="2"/>
  <c r="J147" i="2"/>
  <c r="J596" i="2"/>
  <c r="J201" i="2"/>
  <c r="J372" i="2"/>
  <c r="J578" i="2"/>
  <c r="J466" i="2"/>
  <c r="J320" i="2"/>
  <c r="J376" i="2"/>
  <c r="J87" i="2"/>
  <c r="J315" i="2"/>
  <c r="J598" i="2"/>
  <c r="J473" i="2"/>
  <c r="J544" i="2"/>
  <c r="J445" i="2"/>
  <c r="J97" i="2"/>
  <c r="J50" i="2"/>
  <c r="J89" i="2"/>
  <c r="J238" i="2"/>
  <c r="J581" i="2"/>
  <c r="J250" i="2"/>
  <c r="J9" i="2"/>
  <c r="J113" i="2"/>
  <c r="J296" i="2"/>
  <c r="J301" i="2"/>
  <c r="J420" i="2"/>
  <c r="J287" i="2"/>
  <c r="J278" i="2"/>
  <c r="J239" i="2"/>
  <c r="J211" i="2"/>
  <c r="J154" i="2"/>
  <c r="J380" i="2"/>
  <c r="J184" i="2"/>
  <c r="J106" i="2"/>
  <c r="J321" i="2"/>
  <c r="J210" i="2"/>
  <c r="J499" i="2"/>
  <c r="J138" i="2"/>
  <c r="J718" i="2"/>
  <c r="J267" i="2"/>
  <c r="J703" i="2"/>
  <c r="J634" i="2"/>
  <c r="J212" i="2"/>
  <c r="J92" i="2"/>
  <c r="J24" i="2"/>
  <c r="J294" i="2"/>
  <c r="J297" i="2"/>
  <c r="J595" i="2"/>
  <c r="J73" i="2"/>
  <c r="J223" i="2"/>
  <c r="J78" i="2"/>
  <c r="J174" i="2"/>
  <c r="J30" i="2"/>
  <c r="J478" i="2"/>
  <c r="J192" i="2"/>
  <c r="J350" i="2"/>
  <c r="J25" i="2"/>
  <c r="J241" i="2"/>
  <c r="J46" i="2"/>
  <c r="J104" i="2"/>
  <c r="J13" i="2"/>
  <c r="J723" i="2"/>
  <c r="J559" i="2"/>
  <c r="J642" i="2"/>
  <c r="J663" i="2"/>
  <c r="J7" i="2"/>
  <c r="J3" i="2"/>
  <c r="J145" i="2"/>
  <c r="J233" i="2"/>
  <c r="J567" i="2"/>
  <c r="J136" i="2"/>
  <c r="J405" i="2"/>
  <c r="J562" i="2"/>
  <c r="J588" i="2"/>
  <c r="J539" i="2"/>
  <c r="J75" i="2"/>
  <c r="J197" i="2"/>
  <c r="J328" i="2"/>
  <c r="J65" i="2"/>
  <c r="J205" i="2"/>
  <c r="J40" i="2"/>
  <c r="J155" i="2"/>
  <c r="J368" i="2"/>
  <c r="J425" i="2"/>
  <c r="J220" i="2"/>
  <c r="J617" i="2"/>
  <c r="J611" i="2"/>
  <c r="J635" i="2"/>
  <c r="J290" i="2"/>
  <c r="J273" i="2"/>
  <c r="J142" i="2"/>
  <c r="J14" i="2"/>
  <c r="J291" i="2"/>
  <c r="J148" i="2"/>
  <c r="J593" i="2"/>
  <c r="J219" i="2"/>
  <c r="J2" i="2"/>
  <c r="J188" i="2"/>
  <c r="J434" i="2"/>
  <c r="J713" i="2"/>
  <c r="J128" i="2"/>
  <c r="J275" i="2"/>
  <c r="J489" i="2"/>
  <c r="J508" i="2"/>
  <c r="J217" i="2"/>
  <c r="J165" i="2"/>
  <c r="J438" i="2"/>
  <c r="J683" i="2"/>
  <c r="J16" i="2"/>
  <c r="J169" i="2"/>
  <c r="J127" i="2"/>
  <c r="J27" i="2"/>
  <c r="J335" i="2"/>
  <c r="J139" i="2"/>
  <c r="J58" i="2"/>
  <c r="J341" i="2"/>
  <c r="J616" i="2"/>
  <c r="J260" i="2"/>
  <c r="J579" i="2"/>
  <c r="J41" i="2"/>
  <c r="J500" i="2"/>
  <c r="J243" i="2"/>
  <c r="J99" i="2"/>
  <c r="J437" i="2"/>
  <c r="J257" i="2"/>
  <c r="J553" i="2"/>
  <c r="J411" i="2"/>
  <c r="J31" i="2"/>
  <c r="J20" i="2"/>
  <c r="J52" i="2"/>
  <c r="J355" i="2"/>
  <c r="J277" i="2"/>
  <c r="J601" i="2"/>
  <c r="J302" i="2"/>
  <c r="J667" i="2"/>
  <c r="J610" i="2"/>
  <c r="J137" i="2"/>
  <c r="J271" i="2"/>
  <c r="J648" i="2"/>
  <c r="J77" i="2"/>
  <c r="J737" i="2"/>
  <c r="J67" i="2"/>
  <c r="J584" i="2"/>
  <c r="J622" i="2"/>
  <c r="J416" i="2"/>
  <c r="J471" i="2"/>
  <c r="J236" i="2"/>
  <c r="J198" i="2"/>
  <c r="J249" i="2"/>
  <c r="J122" i="2"/>
  <c r="J572" i="2"/>
  <c r="J90" i="2"/>
  <c r="J606" i="2"/>
  <c r="J68" i="2"/>
  <c r="J299" i="2"/>
  <c r="J292" i="2"/>
  <c r="J167" i="2"/>
  <c r="J333" i="2"/>
  <c r="J728" i="2"/>
  <c r="J374" i="2"/>
  <c r="J369" i="2"/>
  <c r="J711" i="2"/>
  <c r="J298" i="2"/>
  <c r="J53" i="2"/>
  <c r="J469" i="2"/>
  <c r="J519" i="2"/>
  <c r="J561" i="2"/>
  <c r="J304" i="2"/>
  <c r="J383" i="2"/>
  <c r="J190" i="2"/>
  <c r="J582" i="2"/>
  <c r="J258" i="2"/>
  <c r="J482" i="2"/>
  <c r="J705" i="2"/>
  <c r="J42" i="2"/>
  <c r="J349" i="2"/>
  <c r="J439" i="2"/>
  <c r="J222" i="2"/>
  <c r="J286" i="2"/>
  <c r="J356" i="2"/>
  <c r="J514" i="2"/>
  <c r="J33" i="2"/>
  <c r="J146" i="2"/>
  <c r="J57" i="2"/>
  <c r="J554" i="2"/>
  <c r="J329" i="2"/>
  <c r="J675" i="2"/>
  <c r="J707" i="2"/>
  <c r="J125" i="2"/>
  <c r="J305" i="2"/>
  <c r="J470" i="2"/>
  <c r="J130" i="2"/>
  <c r="J149" i="2"/>
  <c r="J255" i="2"/>
  <c r="J498" i="2"/>
  <c r="J686" i="2"/>
  <c r="J23" i="2"/>
  <c r="J650" i="2"/>
  <c r="J524" i="2"/>
  <c r="J124" i="2"/>
  <c r="J733" i="2"/>
  <c r="J17" i="2"/>
  <c r="J295" i="2"/>
  <c r="J587" i="2"/>
  <c r="J422" i="2"/>
  <c r="J346" i="2"/>
  <c r="J189" i="2"/>
  <c r="J441" i="2"/>
  <c r="J661" i="2"/>
  <c r="J577" i="2"/>
  <c r="J357" i="2"/>
  <c r="J463" i="2"/>
  <c r="J511" i="2"/>
  <c r="J39" i="2"/>
  <c r="J208" i="2"/>
  <c r="J641" i="2"/>
  <c r="J503" i="2"/>
  <c r="J464" i="2"/>
  <c r="J364" i="2"/>
  <c r="J19" i="2"/>
  <c r="J625" i="2"/>
  <c r="J181" i="2"/>
  <c r="J338" i="2"/>
  <c r="J407" i="2"/>
  <c r="J289" i="2"/>
  <c r="J540" i="2"/>
  <c r="J476" i="2"/>
  <c r="J502" i="2"/>
  <c r="J453" i="2"/>
  <c r="J168" i="2"/>
  <c r="J460" i="2"/>
  <c r="J512" i="2"/>
  <c r="J66" i="2"/>
  <c r="J447" i="2"/>
  <c r="J345" i="2"/>
  <c r="J55" i="2"/>
  <c r="J734" i="2"/>
  <c r="J583" i="2"/>
  <c r="J21" i="2"/>
  <c r="J119" i="2"/>
  <c r="J186" i="2"/>
  <c r="J655" i="2"/>
  <c r="J44" i="2"/>
  <c r="J732" i="2"/>
  <c r="J568" i="2"/>
  <c r="J612" i="2"/>
  <c r="J644" i="2"/>
  <c r="J613" i="2"/>
  <c r="J389" i="2"/>
  <c r="J76" i="2"/>
  <c r="J64" i="2"/>
  <c r="J618" i="2"/>
  <c r="J458" i="2"/>
  <c r="J504" i="2"/>
  <c r="J105" i="2"/>
  <c r="J396" i="2"/>
  <c r="J600" i="2"/>
  <c r="J318" i="2"/>
  <c r="J589" i="2"/>
  <c r="J247" i="2"/>
  <c r="J729" i="2"/>
  <c r="J229" i="2"/>
  <c r="J36" i="2"/>
  <c r="J307" i="2"/>
  <c r="J522" i="2"/>
  <c r="J490" i="2"/>
  <c r="J204" i="2"/>
  <c r="J195" i="2"/>
  <c r="J371" i="2"/>
  <c r="J199" i="2"/>
  <c r="J363" i="2"/>
  <c r="J603" i="2"/>
  <c r="J714" i="2"/>
  <c r="J678" i="2"/>
  <c r="J406" i="2"/>
  <c r="J520" i="2"/>
  <c r="J109" i="2"/>
  <c r="J687" i="2"/>
  <c r="J556" i="2"/>
  <c r="J386" i="2"/>
  <c r="J185" i="2"/>
  <c r="J49" i="2"/>
  <c r="J676" i="2"/>
  <c r="J170" i="2"/>
  <c r="J135" i="2"/>
  <c r="J336" i="2"/>
  <c r="J133" i="2"/>
  <c r="J725" i="2"/>
  <c r="J150" i="2"/>
  <c r="J680" i="2"/>
  <c r="J569" i="2"/>
  <c r="J692" i="2"/>
  <c r="J280" i="2"/>
  <c r="J429" i="2"/>
  <c r="J35" i="2"/>
  <c r="J221" i="2"/>
  <c r="J418" i="2"/>
  <c r="J34" i="2"/>
  <c r="J697" i="2"/>
  <c r="J509" i="2"/>
  <c r="J95" i="2"/>
  <c r="J93" i="2"/>
  <c r="J624" i="2"/>
  <c r="J284" i="2"/>
  <c r="J332" i="2"/>
  <c r="J120" i="2"/>
  <c r="J419" i="2"/>
  <c r="J225" i="2"/>
  <c r="J637" i="2"/>
  <c r="J557" i="2"/>
  <c r="J558" i="2"/>
  <c r="J547" i="2"/>
  <c r="J387" i="2"/>
  <c r="J670" i="2"/>
  <c r="J94" i="2"/>
  <c r="J708" i="2"/>
  <c r="J717" i="2"/>
  <c r="J254" i="2"/>
  <c r="J451" i="2"/>
  <c r="J228" i="2"/>
  <c r="J472" i="2"/>
  <c r="J491" i="2"/>
  <c r="J636" i="2"/>
  <c r="J664" i="2"/>
  <c r="J256" i="2"/>
  <c r="J347" i="2"/>
  <c r="J261" i="2"/>
  <c r="J160" i="2"/>
  <c r="J121" i="2"/>
  <c r="J252" i="2"/>
  <c r="J246" i="2"/>
  <c r="J152" i="2"/>
  <c r="J391" i="2"/>
  <c r="J649" i="2"/>
  <c r="J410" i="2"/>
  <c r="J175" i="2"/>
  <c r="J486" i="2"/>
  <c r="J101" i="2"/>
  <c r="J710" i="2"/>
  <c r="J103" i="2"/>
  <c r="J673" i="2"/>
  <c r="J645" i="2"/>
  <c r="J214" i="2"/>
  <c r="J573" i="2"/>
  <c r="J590" i="2"/>
  <c r="J86" i="2"/>
  <c r="J597" i="2"/>
  <c r="J627" i="2"/>
  <c r="J693" i="2"/>
  <c r="J731" i="2"/>
  <c r="J739" i="2"/>
  <c r="J599" i="2"/>
  <c r="J156" i="2"/>
  <c r="J413" i="2"/>
  <c r="J632" i="2"/>
  <c r="J276" i="2"/>
  <c r="J525" i="2"/>
  <c r="J226" i="2"/>
  <c r="J452" i="2"/>
  <c r="J311" i="2"/>
  <c r="J442" i="2"/>
  <c r="J84" i="2"/>
  <c r="J659" i="2"/>
  <c r="J633" i="2"/>
  <c r="J382" i="2"/>
  <c r="J234" i="2"/>
  <c r="J626" i="2"/>
  <c r="J401" i="2"/>
  <c r="J393" i="2"/>
  <c r="J378" i="2"/>
  <c r="J546" i="2"/>
  <c r="J348" i="2"/>
  <c r="J88" i="2"/>
  <c r="J481" i="2"/>
  <c r="J191" i="2"/>
  <c r="J282" i="2"/>
  <c r="J272" i="2"/>
  <c r="J309" i="2"/>
  <c r="J726" i="2"/>
  <c r="J495" i="2"/>
  <c r="J370" i="2"/>
  <c r="J560" i="2"/>
  <c r="J690" i="2"/>
  <c r="J563" i="2"/>
  <c r="J314" i="2"/>
  <c r="J213" i="2"/>
  <c r="J187" i="2"/>
  <c r="J505" i="2"/>
  <c r="J580" i="2"/>
  <c r="J361" i="2"/>
  <c r="J468" i="2"/>
  <c r="J552" i="2"/>
  <c r="J436" i="2"/>
  <c r="J643" i="2"/>
  <c r="J513" i="2"/>
  <c r="J293" i="2"/>
  <c r="J200" i="2"/>
  <c r="J316" i="2"/>
  <c r="J646" i="2"/>
  <c r="J604" i="2"/>
  <c r="J698" i="2"/>
  <c r="J427" i="2"/>
  <c r="J325" i="2"/>
  <c r="J373" i="2"/>
  <c r="J312" i="2"/>
  <c r="J715" i="2"/>
  <c r="J457" i="2"/>
  <c r="J492" i="2"/>
  <c r="J653" i="2"/>
  <c r="J440" i="2"/>
  <c r="J631" i="2"/>
  <c r="J432" i="2"/>
  <c r="J652" i="2"/>
  <c r="J699" i="2"/>
  <c r="J594" i="2"/>
  <c r="J526" i="2"/>
  <c r="J656" i="2"/>
  <c r="J628" i="2"/>
  <c r="J623" i="2"/>
  <c r="J352" i="2"/>
  <c r="J724" i="2"/>
  <c r="J694" i="2"/>
  <c r="J435" i="2"/>
  <c r="J701" i="2"/>
  <c r="J621" i="2"/>
  <c r="J474" i="2"/>
  <c r="J565" i="2"/>
  <c r="J738" i="2"/>
  <c r="J682" i="2"/>
  <c r="J608" i="2"/>
  <c r="J654" i="2"/>
  <c r="J591" i="2"/>
  <c r="J431" i="2"/>
  <c r="J575" i="2"/>
  <c r="J719" i="2"/>
  <c r="J736" i="2"/>
  <c r="J706" i="2"/>
  <c r="J684" i="2"/>
  <c r="J735" i="2"/>
  <c r="J727" i="2"/>
  <c r="J679" i="2"/>
  <c r="J720" i="2"/>
  <c r="J677" i="2"/>
  <c r="J672" i="2"/>
  <c r="J709" i="2"/>
  <c r="J722" i="2"/>
  <c r="J712" i="2"/>
  <c r="H629" i="2"/>
  <c r="H614" i="2"/>
  <c r="H662" i="2"/>
  <c r="H141" i="2"/>
  <c r="H390" i="2"/>
  <c r="H532" i="2"/>
  <c r="H450" i="2"/>
  <c r="H586" i="2"/>
  <c r="H510" i="2"/>
  <c r="H397" i="2"/>
  <c r="H421" i="2"/>
  <c r="H515" i="2"/>
  <c r="H669" i="2"/>
  <c r="H251" i="2"/>
  <c r="H144" i="2"/>
  <c r="H537" i="2"/>
  <c r="H494" i="2"/>
  <c r="H334" i="2"/>
  <c r="H696" i="2"/>
  <c r="H342" i="2"/>
  <c r="H455" i="2"/>
  <c r="H551" i="2"/>
  <c r="H409" i="2"/>
  <c r="H528" i="2"/>
  <c r="H91" i="2"/>
  <c r="H72" i="2"/>
  <c r="H651" i="2"/>
  <c r="H216" i="2"/>
  <c r="H362" i="2"/>
  <c r="H340" i="2"/>
  <c r="H248" i="2"/>
  <c r="H56" i="2"/>
  <c r="H607" i="2"/>
  <c r="H639" i="2"/>
  <c r="H10" i="2"/>
  <c r="H164" i="2"/>
  <c r="H671" i="2"/>
  <c r="H118" i="2"/>
  <c r="H306" i="2"/>
  <c r="H100" i="2"/>
  <c r="H496" i="2"/>
  <c r="H550" i="2"/>
  <c r="H360" i="2"/>
  <c r="H194" i="2"/>
  <c r="H159" i="2"/>
  <c r="H61" i="2"/>
  <c r="H235" i="2"/>
  <c r="H570" i="2"/>
  <c r="H638" i="2"/>
  <c r="H110" i="2"/>
  <c r="H353" i="2"/>
  <c r="H433" i="2"/>
  <c r="H177" i="2"/>
  <c r="H116" i="2"/>
  <c r="H535" i="2"/>
  <c r="H501" i="2"/>
  <c r="H117" i="2"/>
  <c r="H467" i="2"/>
  <c r="H394" i="2"/>
  <c r="H665" i="2"/>
  <c r="H430" i="2"/>
  <c r="H424" i="2"/>
  <c r="H319" i="2"/>
  <c r="H365" i="2"/>
  <c r="H242" i="2"/>
  <c r="H126" i="2"/>
  <c r="H262" i="2"/>
  <c r="H448" i="2"/>
  <c r="H81" i="2"/>
  <c r="H343" i="2"/>
  <c r="H203" i="2"/>
  <c r="H153" i="2"/>
  <c r="H162" i="2"/>
  <c r="H131" i="2"/>
  <c r="H303" i="2"/>
  <c r="H379" i="2"/>
  <c r="H487" i="2"/>
  <c r="H506" i="2"/>
  <c r="H196" i="2"/>
  <c r="H417" i="2"/>
  <c r="H668" i="2"/>
  <c r="H585" i="2"/>
  <c r="H182" i="2"/>
  <c r="H310" i="2"/>
  <c r="H666" i="2"/>
  <c r="H163" i="2"/>
  <c r="H269" i="2"/>
  <c r="H5" i="2"/>
  <c r="H327" i="2"/>
  <c r="H79" i="2"/>
  <c r="H8" i="2"/>
  <c r="H602" i="2"/>
  <c r="H475" i="2"/>
  <c r="H507" i="2"/>
  <c r="H62" i="2"/>
  <c r="H227" i="2"/>
  <c r="H102" i="2"/>
  <c r="H402" i="2"/>
  <c r="H134" i="2"/>
  <c r="H230" i="2"/>
  <c r="H244" i="2"/>
  <c r="H300" i="2"/>
  <c r="H462" i="2"/>
  <c r="H253" i="2"/>
  <c r="H45" i="2"/>
  <c r="H183" i="2"/>
  <c r="H179" i="2"/>
  <c r="H497" i="2"/>
  <c r="H443" i="2"/>
  <c r="H115" i="2"/>
  <c r="H224" i="2"/>
  <c r="H385" i="2"/>
  <c r="H459" i="2"/>
  <c r="H392" i="2"/>
  <c r="H215" i="2"/>
  <c r="H171" i="2"/>
  <c r="H716" i="2"/>
  <c r="H605" i="2"/>
  <c r="H166" i="2"/>
  <c r="H484" i="2"/>
  <c r="H660" i="2"/>
  <c r="H172" i="2"/>
  <c r="H63" i="2"/>
  <c r="H26" i="2"/>
  <c r="H37" i="2"/>
  <c r="H157" i="2"/>
  <c r="H22" i="2"/>
  <c r="H173" i="2"/>
  <c r="H308" i="2"/>
  <c r="H381" i="2"/>
  <c r="H317" i="2"/>
  <c r="H685" i="2"/>
  <c r="H555" i="2"/>
  <c r="H330" i="2"/>
  <c r="H232" i="2"/>
  <c r="H11" i="2"/>
  <c r="H536" i="2"/>
  <c r="H674" i="2"/>
  <c r="H702" i="2"/>
  <c r="H423" i="2"/>
  <c r="H283" i="2"/>
  <c r="H384" i="2"/>
  <c r="H285" i="2"/>
  <c r="H268" i="2"/>
  <c r="H324" i="2"/>
  <c r="H274" i="2"/>
  <c r="H331" i="2"/>
  <c r="H265" i="2"/>
  <c r="H98" i="2"/>
  <c r="H140" i="2"/>
  <c r="H399" i="2"/>
  <c r="H129" i="2"/>
  <c r="H264" i="2"/>
  <c r="H592" i="2"/>
  <c r="H111" i="2"/>
  <c r="H326" i="2"/>
  <c r="H523" i="2"/>
  <c r="H620" i="2"/>
  <c r="H483" i="2"/>
  <c r="H114" i="2"/>
  <c r="H375" i="2"/>
  <c r="H529" i="2"/>
  <c r="H615" i="2"/>
  <c r="H533" i="2"/>
  <c r="H549" i="2"/>
  <c r="H516" i="2"/>
  <c r="H18" i="2"/>
  <c r="H493" i="2"/>
  <c r="H245" i="2"/>
  <c r="H658" i="2"/>
  <c r="H541" i="2"/>
  <c r="H704" i="2"/>
  <c r="H543" i="2"/>
  <c r="H477" i="2"/>
  <c r="H689" i="2"/>
  <c r="H609" i="2"/>
  <c r="H270" i="2"/>
  <c r="H158" i="2"/>
  <c r="H398" i="2"/>
  <c r="H71" i="2"/>
  <c r="H571" i="2"/>
  <c r="H266" i="2"/>
  <c r="H48" i="2"/>
  <c r="H640" i="2"/>
  <c r="H209" i="2"/>
  <c r="H207" i="2"/>
  <c r="H630" i="2"/>
  <c r="H485" i="2"/>
  <c r="H657" i="2"/>
  <c r="H12" i="2"/>
  <c r="H534" i="2"/>
  <c r="H28" i="2"/>
  <c r="H619" i="2"/>
  <c r="H143" i="2"/>
  <c r="H339" i="2"/>
  <c r="H32" i="2"/>
  <c r="H400" i="2"/>
  <c r="H456" i="2"/>
  <c r="H517" i="2"/>
  <c r="H354" i="2"/>
  <c r="H69" i="2"/>
  <c r="H548" i="2"/>
  <c r="H377" i="2"/>
  <c r="H412" i="2"/>
  <c r="H538" i="2"/>
  <c r="H279" i="2"/>
  <c r="H206" i="2"/>
  <c r="H108" i="2"/>
  <c r="H96" i="2"/>
  <c r="H404" i="2"/>
  <c r="H43" i="2"/>
  <c r="H454" i="2"/>
  <c r="H488" i="2"/>
  <c r="H647" i="2"/>
  <c r="H4" i="2"/>
  <c r="H123" i="2"/>
  <c r="H564" i="2"/>
  <c r="H444" i="2"/>
  <c r="H426" i="2"/>
  <c r="H74" i="2"/>
  <c r="H151" i="2"/>
  <c r="H60" i="2"/>
  <c r="H527" i="2"/>
  <c r="H132" i="2"/>
  <c r="H395" i="2"/>
  <c r="H83" i="2"/>
  <c r="H428" i="2"/>
  <c r="H408" i="2"/>
  <c r="H263" i="2"/>
  <c r="H465" i="2"/>
  <c r="H695" i="2"/>
  <c r="H161" i="2"/>
  <c r="H281" i="2"/>
  <c r="H259" i="2"/>
  <c r="H576" i="2"/>
  <c r="H193" i="2"/>
  <c r="H403" i="2"/>
  <c r="H730" i="2"/>
  <c r="H337" i="2"/>
  <c r="H681" i="2"/>
  <c r="H59" i="2"/>
  <c r="H358" i="2"/>
  <c r="H322" i="2"/>
  <c r="H313" i="2"/>
  <c r="H323" i="2"/>
  <c r="H51" i="2"/>
  <c r="H6" i="2"/>
  <c r="H15" i="2"/>
  <c r="H29" i="2"/>
  <c r="H721" i="2"/>
  <c r="H480" i="2"/>
  <c r="H574" i="2"/>
  <c r="H530" i="2"/>
  <c r="H70" i="2"/>
  <c r="H566" i="2"/>
  <c r="H47" i="2"/>
  <c r="H218" i="2"/>
  <c r="H180" i="2"/>
  <c r="H240" i="2"/>
  <c r="H80" i="2"/>
  <c r="H700" i="2"/>
  <c r="H545" i="2"/>
  <c r="H85" i="2"/>
  <c r="H521" i="2"/>
  <c r="H518" i="2"/>
  <c r="H351" i="2"/>
  <c r="H415" i="2"/>
  <c r="H178" i="2"/>
  <c r="H366" i="2"/>
  <c r="H344" i="2"/>
  <c r="H446" i="2"/>
  <c r="H38" i="2"/>
  <c r="H359" i="2"/>
  <c r="H176" i="2"/>
  <c r="H531" i="2"/>
  <c r="H367" i="2"/>
  <c r="H54" i="2"/>
  <c r="H388" i="2"/>
  <c r="H202" i="2"/>
  <c r="H542" i="2"/>
  <c r="H461" i="2"/>
  <c r="H449" i="2"/>
  <c r="H231" i="2"/>
  <c r="H688" i="2"/>
  <c r="H479" i="2"/>
  <c r="H414" i="2"/>
  <c r="H107" i="2"/>
  <c r="H82" i="2"/>
  <c r="H237" i="2"/>
  <c r="H288" i="2"/>
  <c r="H691" i="2"/>
  <c r="H112" i="2"/>
  <c r="H147" i="2"/>
  <c r="H596" i="2"/>
  <c r="H201" i="2"/>
  <c r="H372" i="2"/>
  <c r="H578" i="2"/>
  <c r="H466" i="2"/>
  <c r="H320" i="2"/>
  <c r="H376" i="2"/>
  <c r="H87" i="2"/>
  <c r="H315" i="2"/>
  <c r="H598" i="2"/>
  <c r="H473" i="2"/>
  <c r="H544" i="2"/>
  <c r="H445" i="2"/>
  <c r="H97" i="2"/>
  <c r="H50" i="2"/>
  <c r="H89" i="2"/>
  <c r="H238" i="2"/>
  <c r="H581" i="2"/>
  <c r="H250" i="2"/>
  <c r="H9" i="2"/>
  <c r="H113" i="2"/>
  <c r="H296" i="2"/>
  <c r="H301" i="2"/>
  <c r="H420" i="2"/>
  <c r="H287" i="2"/>
  <c r="H278" i="2"/>
  <c r="H239" i="2"/>
  <c r="H211" i="2"/>
  <c r="H154" i="2"/>
  <c r="H380" i="2"/>
  <c r="H184" i="2"/>
  <c r="H106" i="2"/>
  <c r="H321" i="2"/>
  <c r="H210" i="2"/>
  <c r="H499" i="2"/>
  <c r="H138" i="2"/>
  <c r="H718" i="2"/>
  <c r="H267" i="2"/>
  <c r="H703" i="2"/>
  <c r="H634" i="2"/>
  <c r="H212" i="2"/>
  <c r="H92" i="2"/>
  <c r="H24" i="2"/>
  <c r="H294" i="2"/>
  <c r="H297" i="2"/>
  <c r="H595" i="2"/>
  <c r="H73" i="2"/>
  <c r="H223" i="2"/>
  <c r="H78" i="2"/>
  <c r="H174" i="2"/>
  <c r="H30" i="2"/>
  <c r="H478" i="2"/>
  <c r="H192" i="2"/>
  <c r="H350" i="2"/>
  <c r="H25" i="2"/>
  <c r="H241" i="2"/>
  <c r="H46" i="2"/>
  <c r="H104" i="2"/>
  <c r="H13" i="2"/>
  <c r="H723" i="2"/>
  <c r="H559" i="2"/>
  <c r="H642" i="2"/>
  <c r="H663" i="2"/>
  <c r="H7" i="2"/>
  <c r="H3" i="2"/>
  <c r="H145" i="2"/>
  <c r="H233" i="2"/>
  <c r="H567" i="2"/>
  <c r="H136" i="2"/>
  <c r="H405" i="2"/>
  <c r="H562" i="2"/>
  <c r="H588" i="2"/>
  <c r="H539" i="2"/>
  <c r="H75" i="2"/>
  <c r="H197" i="2"/>
  <c r="H328" i="2"/>
  <c r="H65" i="2"/>
  <c r="H205" i="2"/>
  <c r="H40" i="2"/>
  <c r="H155" i="2"/>
  <c r="H368" i="2"/>
  <c r="H425" i="2"/>
  <c r="H220" i="2"/>
  <c r="H617" i="2"/>
  <c r="H611" i="2"/>
  <c r="H635" i="2"/>
  <c r="H290" i="2"/>
  <c r="H273" i="2"/>
  <c r="H142" i="2"/>
  <c r="H14" i="2"/>
  <c r="H291" i="2"/>
  <c r="H148" i="2"/>
  <c r="H593" i="2"/>
  <c r="H219" i="2"/>
  <c r="H2" i="2"/>
  <c r="H188" i="2"/>
  <c r="H434" i="2"/>
  <c r="H713" i="2"/>
  <c r="H128" i="2"/>
  <c r="H275" i="2"/>
  <c r="H489" i="2"/>
  <c r="H508" i="2"/>
  <c r="H217" i="2"/>
  <c r="H165" i="2"/>
  <c r="H438" i="2"/>
  <c r="H683" i="2"/>
  <c r="H16" i="2"/>
  <c r="H169" i="2"/>
  <c r="H127" i="2"/>
  <c r="H27" i="2"/>
  <c r="H335" i="2"/>
  <c r="H139" i="2"/>
  <c r="H58" i="2"/>
  <c r="H341" i="2"/>
  <c r="H616" i="2"/>
  <c r="H260" i="2"/>
  <c r="H579" i="2"/>
  <c r="H41" i="2"/>
  <c r="H500" i="2"/>
  <c r="H243" i="2"/>
  <c r="H99" i="2"/>
  <c r="H437" i="2"/>
  <c r="H257" i="2"/>
  <c r="H553" i="2"/>
  <c r="H411" i="2"/>
  <c r="H31" i="2"/>
  <c r="H20" i="2"/>
  <c r="H52" i="2"/>
  <c r="H355" i="2"/>
  <c r="H277" i="2"/>
  <c r="H601" i="2"/>
  <c r="H302" i="2"/>
  <c r="H667" i="2"/>
  <c r="H610" i="2"/>
  <c r="H137" i="2"/>
  <c r="H271" i="2"/>
  <c r="H648" i="2"/>
  <c r="H77" i="2"/>
  <c r="H737" i="2"/>
  <c r="H67" i="2"/>
  <c r="H584" i="2"/>
  <c r="H622" i="2"/>
  <c r="H416" i="2"/>
  <c r="H471" i="2"/>
  <c r="H236" i="2"/>
  <c r="H198" i="2"/>
  <c r="H249" i="2"/>
  <c r="H122" i="2"/>
  <c r="H572" i="2"/>
  <c r="H90" i="2"/>
  <c r="H606" i="2"/>
  <c r="H68" i="2"/>
  <c r="H299" i="2"/>
  <c r="H292" i="2"/>
  <c r="H167" i="2"/>
  <c r="H333" i="2"/>
  <c r="H728" i="2"/>
  <c r="H374" i="2"/>
  <c r="H369" i="2"/>
  <c r="H711" i="2"/>
  <c r="H298" i="2"/>
  <c r="H53" i="2"/>
  <c r="H469" i="2"/>
  <c r="H519" i="2"/>
  <c r="H561" i="2"/>
  <c r="H304" i="2"/>
  <c r="H383" i="2"/>
  <c r="H190" i="2"/>
  <c r="H582" i="2"/>
  <c r="H258" i="2"/>
  <c r="H482" i="2"/>
  <c r="H705" i="2"/>
  <c r="H42" i="2"/>
  <c r="H349" i="2"/>
  <c r="H439" i="2"/>
  <c r="H222" i="2"/>
  <c r="H286" i="2"/>
  <c r="H356" i="2"/>
  <c r="H514" i="2"/>
  <c r="H33" i="2"/>
  <c r="H146" i="2"/>
  <c r="H57" i="2"/>
  <c r="H554" i="2"/>
  <c r="H329" i="2"/>
  <c r="H675" i="2"/>
  <c r="H707" i="2"/>
  <c r="H125" i="2"/>
  <c r="H305" i="2"/>
  <c r="H470" i="2"/>
  <c r="H130" i="2"/>
  <c r="H149" i="2"/>
  <c r="H255" i="2"/>
  <c r="H498" i="2"/>
  <c r="H686" i="2"/>
  <c r="H23" i="2"/>
  <c r="H650" i="2"/>
  <c r="H524" i="2"/>
  <c r="H124" i="2"/>
  <c r="H733" i="2"/>
  <c r="H17" i="2"/>
  <c r="H295" i="2"/>
  <c r="H587" i="2"/>
  <c r="H422" i="2"/>
  <c r="H346" i="2"/>
  <c r="H189" i="2"/>
  <c r="H441" i="2"/>
  <c r="H661" i="2"/>
  <c r="H577" i="2"/>
  <c r="H357" i="2"/>
  <c r="H463" i="2"/>
  <c r="H511" i="2"/>
  <c r="H39" i="2"/>
  <c r="H208" i="2"/>
  <c r="H641" i="2"/>
  <c r="H503" i="2"/>
  <c r="H464" i="2"/>
  <c r="H364" i="2"/>
  <c r="H19" i="2"/>
  <c r="H625" i="2"/>
  <c r="H181" i="2"/>
  <c r="H338" i="2"/>
  <c r="H407" i="2"/>
  <c r="H289" i="2"/>
  <c r="H540" i="2"/>
  <c r="H476" i="2"/>
  <c r="H502" i="2"/>
  <c r="H453" i="2"/>
  <c r="H168" i="2"/>
  <c r="H460" i="2"/>
  <c r="H512" i="2"/>
  <c r="H66" i="2"/>
  <c r="H447" i="2"/>
  <c r="H345" i="2"/>
  <c r="H55" i="2"/>
  <c r="H734" i="2"/>
  <c r="H583" i="2"/>
  <c r="H21" i="2"/>
  <c r="H119" i="2"/>
  <c r="H186" i="2"/>
  <c r="H655" i="2"/>
  <c r="H44" i="2"/>
  <c r="H732" i="2"/>
  <c r="H568" i="2"/>
  <c r="H612" i="2"/>
  <c r="H644" i="2"/>
  <c r="H613" i="2"/>
  <c r="H389" i="2"/>
  <c r="H76" i="2"/>
  <c r="H64" i="2"/>
  <c r="H618" i="2"/>
  <c r="H458" i="2"/>
  <c r="H504" i="2"/>
  <c r="H105" i="2"/>
  <c r="H396" i="2"/>
  <c r="H600" i="2"/>
  <c r="H318" i="2"/>
  <c r="H589" i="2"/>
  <c r="H247" i="2"/>
  <c r="H729" i="2"/>
  <c r="H229" i="2"/>
  <c r="H36" i="2"/>
  <c r="H307" i="2"/>
  <c r="H522" i="2"/>
  <c r="H490" i="2"/>
  <c r="H204" i="2"/>
  <c r="H195" i="2"/>
  <c r="H371" i="2"/>
  <c r="H199" i="2"/>
  <c r="H363" i="2"/>
  <c r="H603" i="2"/>
  <c r="H714" i="2"/>
  <c r="H678" i="2"/>
  <c r="H406" i="2"/>
  <c r="H520" i="2"/>
  <c r="H109" i="2"/>
  <c r="H687" i="2"/>
  <c r="H556" i="2"/>
  <c r="H386" i="2"/>
  <c r="H185" i="2"/>
  <c r="H49" i="2"/>
  <c r="H676" i="2"/>
  <c r="H170" i="2"/>
  <c r="H135" i="2"/>
  <c r="H336" i="2"/>
  <c r="H133" i="2"/>
  <c r="H725" i="2"/>
  <c r="H150" i="2"/>
  <c r="H680" i="2"/>
  <c r="H569" i="2"/>
  <c r="H692" i="2"/>
  <c r="H280" i="2"/>
  <c r="H429" i="2"/>
  <c r="H35" i="2"/>
  <c r="H221" i="2"/>
  <c r="H418" i="2"/>
  <c r="H34" i="2"/>
  <c r="H697" i="2"/>
  <c r="H509" i="2"/>
  <c r="H95" i="2"/>
  <c r="H93" i="2"/>
  <c r="H624" i="2"/>
  <c r="H284" i="2"/>
  <c r="H332" i="2"/>
  <c r="H120" i="2"/>
  <c r="H419" i="2"/>
  <c r="H225" i="2"/>
  <c r="H637" i="2"/>
  <c r="H557" i="2"/>
  <c r="H558" i="2"/>
  <c r="H547" i="2"/>
  <c r="H387" i="2"/>
  <c r="H670" i="2"/>
  <c r="H94" i="2"/>
  <c r="H708" i="2"/>
  <c r="H717" i="2"/>
  <c r="H254" i="2"/>
  <c r="H451" i="2"/>
  <c r="H228" i="2"/>
  <c r="H472" i="2"/>
  <c r="H491" i="2"/>
  <c r="H636" i="2"/>
  <c r="H664" i="2"/>
  <c r="H256" i="2"/>
  <c r="H347" i="2"/>
  <c r="H261" i="2"/>
  <c r="H160" i="2"/>
  <c r="H121" i="2"/>
  <c r="H252" i="2"/>
  <c r="H246" i="2"/>
  <c r="H152" i="2"/>
  <c r="H391" i="2"/>
  <c r="H649" i="2"/>
  <c r="H410" i="2"/>
  <c r="H175" i="2"/>
  <c r="H486" i="2"/>
  <c r="H101" i="2"/>
  <c r="H710" i="2"/>
  <c r="H103" i="2"/>
  <c r="H673" i="2"/>
  <c r="H645" i="2"/>
  <c r="H214" i="2"/>
  <c r="H573" i="2"/>
  <c r="H590" i="2"/>
  <c r="H86" i="2"/>
  <c r="H597" i="2"/>
  <c r="H627" i="2"/>
  <c r="H693" i="2"/>
  <c r="H731" i="2"/>
  <c r="H739" i="2"/>
  <c r="H599" i="2"/>
  <c r="H156" i="2"/>
  <c r="H413" i="2"/>
  <c r="H632" i="2"/>
  <c r="H276" i="2"/>
  <c r="H525" i="2"/>
  <c r="H226" i="2"/>
  <c r="H452" i="2"/>
  <c r="H311" i="2"/>
  <c r="H442" i="2"/>
  <c r="H84" i="2"/>
  <c r="H659" i="2"/>
  <c r="H633" i="2"/>
  <c r="H382" i="2"/>
  <c r="H234" i="2"/>
  <c r="H626" i="2"/>
  <c r="H401" i="2"/>
  <c r="H393" i="2"/>
  <c r="H378" i="2"/>
  <c r="H546" i="2"/>
  <c r="H348" i="2"/>
  <c r="H88" i="2"/>
  <c r="H481" i="2"/>
  <c r="H191" i="2"/>
  <c r="H282" i="2"/>
  <c r="H272" i="2"/>
  <c r="H309" i="2"/>
  <c r="H726" i="2"/>
  <c r="H495" i="2"/>
  <c r="H370" i="2"/>
  <c r="H560" i="2"/>
  <c r="H690" i="2"/>
  <c r="H563" i="2"/>
  <c r="H314" i="2"/>
  <c r="H213" i="2"/>
  <c r="H187" i="2"/>
  <c r="H505" i="2"/>
  <c r="H580" i="2"/>
  <c r="H361" i="2"/>
  <c r="H468" i="2"/>
  <c r="H552" i="2"/>
  <c r="H436" i="2"/>
  <c r="H643" i="2"/>
  <c r="H513" i="2"/>
  <c r="H293" i="2"/>
  <c r="H200" i="2"/>
  <c r="H316" i="2"/>
  <c r="H646" i="2"/>
  <c r="H604" i="2"/>
  <c r="H698" i="2"/>
  <c r="H427" i="2"/>
  <c r="H325" i="2"/>
  <c r="H373" i="2"/>
  <c r="H312" i="2"/>
  <c r="H715" i="2"/>
  <c r="H457" i="2"/>
  <c r="H492" i="2"/>
  <c r="H653" i="2"/>
  <c r="H440" i="2"/>
  <c r="H631" i="2"/>
  <c r="H432" i="2"/>
  <c r="H652" i="2"/>
  <c r="H699" i="2"/>
  <c r="H594" i="2"/>
  <c r="H526" i="2"/>
  <c r="H656" i="2"/>
  <c r="H628" i="2"/>
  <c r="H623" i="2"/>
  <c r="H352" i="2"/>
  <c r="H724" i="2"/>
  <c r="H694" i="2"/>
  <c r="H435" i="2"/>
  <c r="H701" i="2"/>
  <c r="H621" i="2"/>
  <c r="H474" i="2"/>
  <c r="H565" i="2"/>
  <c r="H738" i="2"/>
  <c r="H682" i="2"/>
  <c r="H608" i="2"/>
  <c r="H654" i="2"/>
  <c r="H591" i="2"/>
  <c r="H431" i="2"/>
  <c r="H575" i="2"/>
  <c r="H719" i="2"/>
  <c r="H736" i="2"/>
  <c r="H706" i="2"/>
  <c r="H684" i="2"/>
  <c r="H735" i="2"/>
  <c r="H727" i="2"/>
  <c r="H679" i="2"/>
  <c r="H720" i="2"/>
  <c r="H677" i="2"/>
  <c r="H672" i="2"/>
  <c r="H709" i="2"/>
  <c r="H722" i="2"/>
  <c r="H71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6" i="3" l="1"/>
  <c r="J40" i="3"/>
  <c r="C6" i="3"/>
  <c r="C63" i="3"/>
  <c r="C94" i="3"/>
  <c r="K40" i="3"/>
  <c r="C41" i="3"/>
  <c r="C18" i="3"/>
  <c r="K32" i="3"/>
  <c r="M19" i="3"/>
  <c r="J50" i="3"/>
  <c r="C50" i="3"/>
  <c r="C79" i="3"/>
  <c r="C36" i="3"/>
  <c r="C48" i="3"/>
  <c r="D120" i="3"/>
  <c r="J85" i="3"/>
  <c r="L4" i="3"/>
  <c r="C39" i="3"/>
  <c r="C67" i="3"/>
  <c r="C4" i="3"/>
  <c r="C13" i="3"/>
  <c r="D67" i="3"/>
  <c r="L104" i="3"/>
  <c r="C62" i="3"/>
  <c r="D119" i="3"/>
  <c r="D114" i="3"/>
  <c r="J52" i="3"/>
  <c r="C26" i="3"/>
  <c r="C3" i="3"/>
  <c r="D50" i="3"/>
  <c r="E16" i="3"/>
  <c r="J83" i="3"/>
  <c r="C83" i="3"/>
  <c r="E26" i="3"/>
  <c r="L54" i="3"/>
  <c r="C91" i="3"/>
  <c r="C54" i="3"/>
  <c r="D79" i="3"/>
  <c r="E3" i="3"/>
  <c r="K119" i="3"/>
  <c r="C20" i="3"/>
  <c r="D53" i="3"/>
  <c r="E93" i="3"/>
  <c r="E35" i="3"/>
  <c r="J105" i="3"/>
  <c r="C66" i="3"/>
  <c r="C87" i="3"/>
  <c r="D7" i="3"/>
  <c r="F58" i="3"/>
  <c r="J88" i="3"/>
  <c r="C7" i="3"/>
  <c r="D90" i="3"/>
  <c r="F93" i="3"/>
  <c r="C43" i="3"/>
  <c r="C44" i="3"/>
  <c r="C116" i="3"/>
  <c r="C99" i="3"/>
  <c r="D93" i="3"/>
  <c r="G97" i="3"/>
  <c r="K53" i="3"/>
  <c r="C22" i="3"/>
  <c r="C69" i="3"/>
  <c r="C105" i="3"/>
  <c r="F106" i="3"/>
  <c r="F19" i="3"/>
  <c r="H112" i="3"/>
  <c r="I59" i="3"/>
  <c r="N22" i="3"/>
  <c r="L65" i="3"/>
  <c r="D16" i="3"/>
  <c r="D18" i="3"/>
  <c r="E44" i="3"/>
  <c r="F120" i="3"/>
  <c r="F6" i="3"/>
  <c r="G117" i="3"/>
  <c r="H74" i="3"/>
  <c r="I25" i="3"/>
  <c r="C113" i="3"/>
  <c r="J42" i="3"/>
  <c r="C114" i="3"/>
  <c r="D42" i="3"/>
  <c r="D6" i="3"/>
  <c r="E31" i="3"/>
  <c r="E100" i="3"/>
  <c r="F23" i="3"/>
  <c r="F78" i="3"/>
  <c r="G106" i="3"/>
  <c r="G66" i="3"/>
  <c r="H31" i="3"/>
  <c r="C103" i="3"/>
  <c r="C24" i="3"/>
  <c r="D112" i="3"/>
  <c r="D27" i="3"/>
  <c r="D3" i="3"/>
  <c r="D65" i="3"/>
  <c r="E22" i="3"/>
  <c r="E108" i="3"/>
  <c r="F25" i="3"/>
  <c r="F88" i="3"/>
  <c r="G103" i="3"/>
  <c r="G19" i="3"/>
  <c r="H22" i="3"/>
  <c r="C9" i="3"/>
  <c r="F30" i="3"/>
  <c r="G59" i="3"/>
  <c r="G3" i="3"/>
  <c r="H19" i="3"/>
  <c r="I117" i="3"/>
  <c r="K2" i="3"/>
  <c r="C112" i="3"/>
  <c r="C42" i="3"/>
  <c r="C101" i="3"/>
  <c r="C35" i="3"/>
  <c r="E117" i="3"/>
  <c r="E37" i="3"/>
  <c r="F74" i="3"/>
  <c r="G25" i="3"/>
  <c r="G30" i="3"/>
  <c r="H30" i="3"/>
  <c r="C80" i="3"/>
  <c r="D103" i="3"/>
  <c r="D22" i="3"/>
  <c r="D44" i="3"/>
  <c r="E120" i="3"/>
  <c r="E7" i="3"/>
  <c r="E8" i="3"/>
  <c r="F16" i="3"/>
  <c r="F100" i="3"/>
  <c r="G50" i="3"/>
  <c r="G44" i="3"/>
  <c r="H93" i="3"/>
  <c r="C29" i="3"/>
  <c r="C70" i="3"/>
  <c r="C120" i="3"/>
  <c r="C115" i="3"/>
  <c r="D26" i="3"/>
  <c r="D24" i="3"/>
  <c r="E25" i="3"/>
  <c r="E66" i="3"/>
  <c r="E67" i="3"/>
  <c r="F31" i="3"/>
  <c r="F108" i="3"/>
  <c r="H37" i="3"/>
  <c r="C76" i="3"/>
  <c r="D108" i="3"/>
  <c r="E58" i="3"/>
  <c r="E19" i="3"/>
  <c r="E20" i="3"/>
  <c r="F22" i="3"/>
  <c r="F37" i="3"/>
  <c r="G74" i="3"/>
  <c r="G35" i="3"/>
  <c r="H10" i="3"/>
  <c r="J111" i="3"/>
  <c r="J102" i="3"/>
  <c r="J32" i="3"/>
  <c r="C61" i="3"/>
  <c r="D58" i="3"/>
  <c r="D35" i="3"/>
  <c r="E50" i="3"/>
  <c r="E6" i="3"/>
  <c r="E10" i="3"/>
  <c r="F86" i="3"/>
  <c r="F8" i="3"/>
  <c r="G42" i="3"/>
  <c r="G37" i="3"/>
  <c r="H65" i="3"/>
  <c r="J80" i="3"/>
  <c r="J99" i="3"/>
  <c r="K41" i="3"/>
  <c r="J87" i="3"/>
  <c r="K64" i="3"/>
  <c r="J4" i="3"/>
  <c r="C64" i="3"/>
  <c r="E57" i="3"/>
  <c r="E65" i="3"/>
  <c r="F18" i="3"/>
  <c r="G31" i="3"/>
  <c r="G8" i="3"/>
  <c r="C58" i="3"/>
  <c r="C93" i="3"/>
  <c r="D66" i="3"/>
  <c r="D8" i="3"/>
  <c r="E30" i="3"/>
  <c r="E114" i="3"/>
  <c r="F7" i="3"/>
  <c r="G26" i="3"/>
  <c r="G114" i="3"/>
  <c r="V47" i="3"/>
  <c r="U47" i="3"/>
  <c r="T47" i="3"/>
  <c r="S47" i="3"/>
  <c r="R47" i="3"/>
  <c r="L47" i="3"/>
  <c r="Q47" i="3"/>
  <c r="P47" i="3"/>
  <c r="I47" i="3"/>
  <c r="N47" i="3"/>
  <c r="M47" i="3"/>
  <c r="G47" i="3"/>
  <c r="F47" i="3"/>
  <c r="C47" i="3"/>
  <c r="D51" i="3"/>
  <c r="U5" i="3"/>
  <c r="T5" i="3"/>
  <c r="S5" i="3"/>
  <c r="R5" i="3"/>
  <c r="Q5" i="3"/>
  <c r="P5" i="3"/>
  <c r="M5" i="3"/>
  <c r="K5" i="3"/>
  <c r="J5" i="3"/>
  <c r="V5" i="3"/>
  <c r="N5" i="3"/>
  <c r="L5" i="3"/>
  <c r="H5" i="3"/>
  <c r="G5" i="3"/>
  <c r="F5" i="3"/>
  <c r="I5" i="3"/>
  <c r="E5" i="3"/>
  <c r="D5" i="3"/>
  <c r="U115" i="3"/>
  <c r="T115" i="3"/>
  <c r="S115" i="3"/>
  <c r="Q115" i="3"/>
  <c r="R115" i="3"/>
  <c r="P115" i="3"/>
  <c r="K115" i="3"/>
  <c r="V115" i="3"/>
  <c r="M115" i="3"/>
  <c r="J115" i="3"/>
  <c r="N115" i="3"/>
  <c r="I115" i="3"/>
  <c r="H115" i="3"/>
  <c r="L115" i="3"/>
  <c r="G115" i="3"/>
  <c r="F115" i="3"/>
  <c r="E115" i="3"/>
  <c r="D115" i="3"/>
  <c r="T33" i="3"/>
  <c r="V33" i="3"/>
  <c r="R33" i="3"/>
  <c r="Q33" i="3"/>
  <c r="P33" i="3"/>
  <c r="S33" i="3"/>
  <c r="J33" i="3"/>
  <c r="I33" i="3"/>
  <c r="N33" i="3"/>
  <c r="M33" i="3"/>
  <c r="U33" i="3"/>
  <c r="L33" i="3"/>
  <c r="G33" i="3"/>
  <c r="F33" i="3"/>
  <c r="E33" i="3"/>
  <c r="D33" i="3"/>
  <c r="C33" i="3"/>
  <c r="H33" i="3"/>
  <c r="K33" i="3"/>
  <c r="T73" i="3"/>
  <c r="S73" i="3"/>
  <c r="R73" i="3"/>
  <c r="Q73" i="3"/>
  <c r="U73" i="3"/>
  <c r="P73" i="3"/>
  <c r="J73" i="3"/>
  <c r="I73" i="3"/>
  <c r="V73" i="3"/>
  <c r="N73" i="3"/>
  <c r="G73" i="3"/>
  <c r="F73" i="3"/>
  <c r="M73" i="3"/>
  <c r="K73" i="3"/>
  <c r="E73" i="3"/>
  <c r="D73" i="3"/>
  <c r="C73" i="3"/>
  <c r="T56" i="3"/>
  <c r="U56" i="3"/>
  <c r="S56" i="3"/>
  <c r="R56" i="3"/>
  <c r="Q56" i="3"/>
  <c r="P56" i="3"/>
  <c r="V56" i="3"/>
  <c r="N56" i="3"/>
  <c r="J56" i="3"/>
  <c r="I56" i="3"/>
  <c r="M56" i="3"/>
  <c r="K56" i="3"/>
  <c r="H56" i="3"/>
  <c r="G56" i="3"/>
  <c r="F56" i="3"/>
  <c r="E56" i="3"/>
  <c r="D56" i="3"/>
  <c r="L56" i="3"/>
  <c r="C56" i="3"/>
  <c r="T89" i="3"/>
  <c r="R89" i="3"/>
  <c r="V89" i="3"/>
  <c r="Q89" i="3"/>
  <c r="S89" i="3"/>
  <c r="P89" i="3"/>
  <c r="J89" i="3"/>
  <c r="I89" i="3"/>
  <c r="N89" i="3"/>
  <c r="U89" i="3"/>
  <c r="M89" i="3"/>
  <c r="L89" i="3"/>
  <c r="G89" i="3"/>
  <c r="F89" i="3"/>
  <c r="E89" i="3"/>
  <c r="D89" i="3"/>
  <c r="H89" i="3"/>
  <c r="C89" i="3"/>
  <c r="K89" i="3"/>
  <c r="T45" i="3"/>
  <c r="R45" i="3"/>
  <c r="S45" i="3"/>
  <c r="V45" i="3"/>
  <c r="U45" i="3"/>
  <c r="Q45" i="3"/>
  <c r="P45" i="3"/>
  <c r="J45" i="3"/>
  <c r="I45" i="3"/>
  <c r="N45" i="3"/>
  <c r="M45" i="3"/>
  <c r="K45" i="3"/>
  <c r="H45" i="3"/>
  <c r="G45" i="3"/>
  <c r="F45" i="3"/>
  <c r="E45" i="3"/>
  <c r="D45" i="3"/>
  <c r="L45" i="3"/>
  <c r="C45" i="3"/>
  <c r="T34" i="3"/>
  <c r="R34" i="3"/>
  <c r="V34" i="3"/>
  <c r="S34" i="3"/>
  <c r="Q34" i="3"/>
  <c r="P34" i="3"/>
  <c r="J34" i="3"/>
  <c r="I34" i="3"/>
  <c r="U34" i="3"/>
  <c r="M34" i="3"/>
  <c r="N34" i="3"/>
  <c r="G34" i="3"/>
  <c r="L34" i="3"/>
  <c r="F34" i="3"/>
  <c r="E34" i="3"/>
  <c r="D34" i="3"/>
  <c r="H34" i="3"/>
  <c r="C34" i="3"/>
  <c r="K34" i="3"/>
  <c r="T38" i="3"/>
  <c r="S38" i="3"/>
  <c r="R38" i="3"/>
  <c r="Q38" i="3"/>
  <c r="U38" i="3"/>
  <c r="P38" i="3"/>
  <c r="V38" i="3"/>
  <c r="M38" i="3"/>
  <c r="J38" i="3"/>
  <c r="I38" i="3"/>
  <c r="N38" i="3"/>
  <c r="L38" i="3"/>
  <c r="G38" i="3"/>
  <c r="K38" i="3"/>
  <c r="F38" i="3"/>
  <c r="E38" i="3"/>
  <c r="D38" i="3"/>
  <c r="C38" i="3"/>
  <c r="T118" i="3"/>
  <c r="S118" i="3"/>
  <c r="R118" i="3"/>
  <c r="U118" i="3"/>
  <c r="Q118" i="3"/>
  <c r="P118" i="3"/>
  <c r="V118" i="3"/>
  <c r="J118" i="3"/>
  <c r="L118" i="3"/>
  <c r="I118" i="3"/>
  <c r="M118" i="3"/>
  <c r="N118" i="3"/>
  <c r="K118" i="3"/>
  <c r="H118" i="3"/>
  <c r="F118" i="3"/>
  <c r="G118" i="3"/>
  <c r="E118" i="3"/>
  <c r="D118" i="3"/>
  <c r="C118" i="3"/>
  <c r="C86" i="3"/>
  <c r="E62" i="3"/>
  <c r="F116" i="3"/>
  <c r="I36" i="3"/>
  <c r="L78" i="3"/>
  <c r="V55" i="3"/>
  <c r="U55" i="3"/>
  <c r="T55" i="3"/>
  <c r="R55" i="3"/>
  <c r="N55" i="3"/>
  <c r="L55" i="3"/>
  <c r="M55" i="3"/>
  <c r="S55" i="3"/>
  <c r="I55" i="3"/>
  <c r="P55" i="3"/>
  <c r="H55" i="3"/>
  <c r="Q55" i="3"/>
  <c r="K55" i="3"/>
  <c r="J55" i="3"/>
  <c r="G55" i="3"/>
  <c r="F55" i="3"/>
  <c r="C55" i="3"/>
  <c r="V68" i="3"/>
  <c r="U68" i="3"/>
  <c r="T68" i="3"/>
  <c r="S68" i="3"/>
  <c r="P68" i="3"/>
  <c r="L68" i="3"/>
  <c r="I68" i="3"/>
  <c r="R68" i="3"/>
  <c r="Q68" i="3"/>
  <c r="M68" i="3"/>
  <c r="K68" i="3"/>
  <c r="N68" i="3"/>
  <c r="H68" i="3"/>
  <c r="F68" i="3"/>
  <c r="G68" i="3"/>
  <c r="J68" i="3"/>
  <c r="C68" i="3"/>
  <c r="U61" i="3"/>
  <c r="T61" i="3"/>
  <c r="S61" i="3"/>
  <c r="V61" i="3"/>
  <c r="R61" i="3"/>
  <c r="Q61" i="3"/>
  <c r="P61" i="3"/>
  <c r="K61" i="3"/>
  <c r="J61" i="3"/>
  <c r="N61" i="3"/>
  <c r="M61" i="3"/>
  <c r="I61" i="3"/>
  <c r="L61" i="3"/>
  <c r="G61" i="3"/>
  <c r="F61" i="3"/>
  <c r="E61" i="3"/>
  <c r="D61" i="3"/>
  <c r="U29" i="3"/>
  <c r="T29" i="3"/>
  <c r="S29" i="3"/>
  <c r="V29" i="3"/>
  <c r="R29" i="3"/>
  <c r="Q29" i="3"/>
  <c r="P29" i="3"/>
  <c r="K29" i="3"/>
  <c r="J29" i="3"/>
  <c r="M29" i="3"/>
  <c r="N29" i="3"/>
  <c r="G29" i="3"/>
  <c r="L29" i="3"/>
  <c r="F29" i="3"/>
  <c r="E29" i="3"/>
  <c r="I29" i="3"/>
  <c r="D29" i="3"/>
  <c r="H29" i="3"/>
  <c r="C57" i="3"/>
  <c r="D2" i="3"/>
  <c r="E91" i="3"/>
  <c r="T95" i="3"/>
  <c r="V95" i="3"/>
  <c r="U95" i="3"/>
  <c r="R95" i="3"/>
  <c r="Q95" i="3"/>
  <c r="P95" i="3"/>
  <c r="S95" i="3"/>
  <c r="I95" i="3"/>
  <c r="M95" i="3"/>
  <c r="N95" i="3"/>
  <c r="K95" i="3"/>
  <c r="G95" i="3"/>
  <c r="F95" i="3"/>
  <c r="E95" i="3"/>
  <c r="H95" i="3"/>
  <c r="D95" i="3"/>
  <c r="L95" i="3"/>
  <c r="C95" i="3"/>
  <c r="T104" i="3"/>
  <c r="V104" i="3"/>
  <c r="R104" i="3"/>
  <c r="Q104" i="3"/>
  <c r="U104" i="3"/>
  <c r="P104" i="3"/>
  <c r="J104" i="3"/>
  <c r="I104" i="3"/>
  <c r="S104" i="3"/>
  <c r="G104" i="3"/>
  <c r="K104" i="3"/>
  <c r="F104" i="3"/>
  <c r="E104" i="3"/>
  <c r="D104" i="3"/>
  <c r="C104" i="3"/>
  <c r="N104" i="3"/>
  <c r="C5" i="3"/>
  <c r="C49" i="3"/>
  <c r="D72" i="3"/>
  <c r="E107" i="3"/>
  <c r="E12" i="3"/>
  <c r="H47" i="3"/>
  <c r="V109" i="3"/>
  <c r="U109" i="3"/>
  <c r="T109" i="3"/>
  <c r="S109" i="3"/>
  <c r="R109" i="3"/>
  <c r="L109" i="3"/>
  <c r="N109" i="3"/>
  <c r="I109" i="3"/>
  <c r="Q109" i="3"/>
  <c r="M109" i="3"/>
  <c r="P109" i="3"/>
  <c r="K109" i="3"/>
  <c r="J109" i="3"/>
  <c r="H109" i="3"/>
  <c r="G109" i="3"/>
  <c r="F109" i="3"/>
  <c r="C109" i="3"/>
  <c r="V11" i="3"/>
  <c r="U11" i="3"/>
  <c r="T11" i="3"/>
  <c r="S11" i="3"/>
  <c r="L11" i="3"/>
  <c r="M11" i="3"/>
  <c r="I11" i="3"/>
  <c r="N11" i="3"/>
  <c r="P11" i="3"/>
  <c r="R11" i="3"/>
  <c r="H11" i="3"/>
  <c r="Q11" i="3"/>
  <c r="J11" i="3"/>
  <c r="K11" i="3"/>
  <c r="G11" i="3"/>
  <c r="F11" i="3"/>
  <c r="C11" i="3"/>
  <c r="E47" i="3"/>
  <c r="E68" i="3"/>
  <c r="U96" i="3"/>
  <c r="T96" i="3"/>
  <c r="S96" i="3"/>
  <c r="R96" i="3"/>
  <c r="V96" i="3"/>
  <c r="Q96" i="3"/>
  <c r="P96" i="3"/>
  <c r="K96" i="3"/>
  <c r="J96" i="3"/>
  <c r="N96" i="3"/>
  <c r="M96" i="3"/>
  <c r="L96" i="3"/>
  <c r="I96" i="3"/>
  <c r="G96" i="3"/>
  <c r="F96" i="3"/>
  <c r="E96" i="3"/>
  <c r="D96" i="3"/>
  <c r="H96" i="3"/>
  <c r="U70" i="3"/>
  <c r="T70" i="3"/>
  <c r="S70" i="3"/>
  <c r="Q70" i="3"/>
  <c r="P70" i="3"/>
  <c r="V70" i="3"/>
  <c r="R70" i="3"/>
  <c r="K70" i="3"/>
  <c r="J70" i="3"/>
  <c r="L70" i="3"/>
  <c r="M70" i="3"/>
  <c r="N70" i="3"/>
  <c r="H70" i="3"/>
  <c r="I70" i="3"/>
  <c r="F70" i="3"/>
  <c r="G70" i="3"/>
  <c r="E70" i="3"/>
  <c r="D70" i="3"/>
  <c r="C51" i="3"/>
  <c r="C75" i="3"/>
  <c r="D11" i="3"/>
  <c r="E55" i="3"/>
  <c r="F63" i="3"/>
  <c r="F91" i="3"/>
  <c r="H104" i="3"/>
  <c r="M113" i="3"/>
  <c r="V110" i="3"/>
  <c r="U110" i="3"/>
  <c r="T110" i="3"/>
  <c r="S110" i="3"/>
  <c r="R110" i="3"/>
  <c r="L110" i="3"/>
  <c r="M110" i="3"/>
  <c r="P110" i="3"/>
  <c r="I110" i="3"/>
  <c r="N110" i="3"/>
  <c r="H110" i="3"/>
  <c r="Q110" i="3"/>
  <c r="K110" i="3"/>
  <c r="G110" i="3"/>
  <c r="F110" i="3"/>
  <c r="J110" i="3"/>
  <c r="C110" i="3"/>
  <c r="V84" i="3"/>
  <c r="U84" i="3"/>
  <c r="T84" i="3"/>
  <c r="S84" i="3"/>
  <c r="R84" i="3"/>
  <c r="P84" i="3"/>
  <c r="L84" i="3"/>
  <c r="Q84" i="3"/>
  <c r="I84" i="3"/>
  <c r="G84" i="3"/>
  <c r="N84" i="3"/>
  <c r="M84" i="3"/>
  <c r="F84" i="3"/>
  <c r="J84" i="3"/>
  <c r="C84" i="3"/>
  <c r="U15" i="3"/>
  <c r="T15" i="3"/>
  <c r="S15" i="3"/>
  <c r="V15" i="3"/>
  <c r="R15" i="3"/>
  <c r="Q15" i="3"/>
  <c r="P15" i="3"/>
  <c r="K15" i="3"/>
  <c r="J15" i="3"/>
  <c r="M15" i="3"/>
  <c r="N15" i="3"/>
  <c r="G15" i="3"/>
  <c r="F15" i="3"/>
  <c r="E15" i="3"/>
  <c r="H15" i="3"/>
  <c r="D15" i="3"/>
  <c r="L15" i="3"/>
  <c r="I15" i="3"/>
  <c r="U13" i="3"/>
  <c r="T13" i="3"/>
  <c r="S13" i="3"/>
  <c r="R13" i="3"/>
  <c r="Q13" i="3"/>
  <c r="P13" i="3"/>
  <c r="V13" i="3"/>
  <c r="K13" i="3"/>
  <c r="N13" i="3"/>
  <c r="J13" i="3"/>
  <c r="M13" i="3"/>
  <c r="H13" i="3"/>
  <c r="G13" i="3"/>
  <c r="F13" i="3"/>
  <c r="E13" i="3"/>
  <c r="D13" i="3"/>
  <c r="L13" i="3"/>
  <c r="C15" i="3"/>
  <c r="E113" i="3"/>
  <c r="V60" i="3"/>
  <c r="U60" i="3"/>
  <c r="R60" i="3"/>
  <c r="T60" i="3"/>
  <c r="Q60" i="3"/>
  <c r="S60" i="3"/>
  <c r="M60" i="3"/>
  <c r="P60" i="3"/>
  <c r="L60" i="3"/>
  <c r="N60" i="3"/>
  <c r="K60" i="3"/>
  <c r="E60" i="3"/>
  <c r="D60" i="3"/>
  <c r="H60" i="3"/>
  <c r="C60" i="3"/>
  <c r="I60" i="3"/>
  <c r="J60" i="3"/>
  <c r="V23" i="3"/>
  <c r="U23" i="3"/>
  <c r="R23" i="3"/>
  <c r="Q23" i="3"/>
  <c r="M23" i="3"/>
  <c r="S23" i="3"/>
  <c r="T23" i="3"/>
  <c r="N23" i="3"/>
  <c r="P23" i="3"/>
  <c r="L23" i="3"/>
  <c r="K23" i="3"/>
  <c r="J23" i="3"/>
  <c r="E23" i="3"/>
  <c r="D23" i="3"/>
  <c r="C23" i="3"/>
  <c r="H23" i="3"/>
  <c r="I23" i="3"/>
  <c r="V122" i="3"/>
  <c r="U122" i="3"/>
  <c r="R122" i="3"/>
  <c r="T122" i="3"/>
  <c r="Q122" i="3"/>
  <c r="M122" i="3"/>
  <c r="P122" i="3"/>
  <c r="N122" i="3"/>
  <c r="L122" i="3"/>
  <c r="S122" i="3"/>
  <c r="K122" i="3"/>
  <c r="E122" i="3"/>
  <c r="I122" i="3"/>
  <c r="D122" i="3"/>
  <c r="C122" i="3"/>
  <c r="J122" i="3"/>
  <c r="V28" i="3"/>
  <c r="U28" i="3"/>
  <c r="S28" i="3"/>
  <c r="R28" i="3"/>
  <c r="Q28" i="3"/>
  <c r="M28" i="3"/>
  <c r="T28" i="3"/>
  <c r="P28" i="3"/>
  <c r="L28" i="3"/>
  <c r="K28" i="3"/>
  <c r="J28" i="3"/>
  <c r="H28" i="3"/>
  <c r="E28" i="3"/>
  <c r="D28" i="3"/>
  <c r="C28" i="3"/>
  <c r="I28" i="3"/>
  <c r="V97" i="3"/>
  <c r="U97" i="3"/>
  <c r="R97" i="3"/>
  <c r="T97" i="3"/>
  <c r="Q97" i="3"/>
  <c r="S97" i="3"/>
  <c r="M97" i="3"/>
  <c r="P97" i="3"/>
  <c r="N97" i="3"/>
  <c r="L97" i="3"/>
  <c r="K97" i="3"/>
  <c r="I97" i="3"/>
  <c r="E97" i="3"/>
  <c r="D97" i="3"/>
  <c r="C97" i="3"/>
  <c r="H97" i="3"/>
  <c r="J97" i="3"/>
  <c r="V92" i="3"/>
  <c r="U92" i="3"/>
  <c r="T92" i="3"/>
  <c r="R92" i="3"/>
  <c r="Q92" i="3"/>
  <c r="S92" i="3"/>
  <c r="M92" i="3"/>
  <c r="L92" i="3"/>
  <c r="P92" i="3"/>
  <c r="K92" i="3"/>
  <c r="N92" i="3"/>
  <c r="J92" i="3"/>
  <c r="E92" i="3"/>
  <c r="D92" i="3"/>
  <c r="C92" i="3"/>
  <c r="I92" i="3"/>
  <c r="V88" i="3"/>
  <c r="U88" i="3"/>
  <c r="T88" i="3"/>
  <c r="R88" i="3"/>
  <c r="Q88" i="3"/>
  <c r="M88" i="3"/>
  <c r="N88" i="3"/>
  <c r="P88" i="3"/>
  <c r="L88" i="3"/>
  <c r="K88" i="3"/>
  <c r="H88" i="3"/>
  <c r="E88" i="3"/>
  <c r="D88" i="3"/>
  <c r="C88" i="3"/>
  <c r="S88" i="3"/>
  <c r="V71" i="3"/>
  <c r="U71" i="3"/>
  <c r="T71" i="3"/>
  <c r="S71" i="3"/>
  <c r="Q71" i="3"/>
  <c r="R71" i="3"/>
  <c r="M71" i="3"/>
  <c r="N71" i="3"/>
  <c r="L71" i="3"/>
  <c r="K71" i="3"/>
  <c r="E71" i="3"/>
  <c r="D71" i="3"/>
  <c r="J71" i="3"/>
  <c r="I71" i="3"/>
  <c r="C71" i="3"/>
  <c r="H71" i="3"/>
  <c r="P71" i="3"/>
  <c r="V85" i="3"/>
  <c r="U85" i="3"/>
  <c r="T85" i="3"/>
  <c r="Q85" i="3"/>
  <c r="S85" i="3"/>
  <c r="R85" i="3"/>
  <c r="M85" i="3"/>
  <c r="L85" i="3"/>
  <c r="N85" i="3"/>
  <c r="P85" i="3"/>
  <c r="K85" i="3"/>
  <c r="G85" i="3"/>
  <c r="E85" i="3"/>
  <c r="D85" i="3"/>
  <c r="C85" i="3"/>
  <c r="V21" i="3"/>
  <c r="U21" i="3"/>
  <c r="T21" i="3"/>
  <c r="Q21" i="3"/>
  <c r="R21" i="3"/>
  <c r="M21" i="3"/>
  <c r="L21" i="3"/>
  <c r="P21" i="3"/>
  <c r="S21" i="3"/>
  <c r="N21" i="3"/>
  <c r="K21" i="3"/>
  <c r="H21" i="3"/>
  <c r="I21" i="3"/>
  <c r="E21" i="3"/>
  <c r="G21" i="3"/>
  <c r="D21" i="3"/>
  <c r="C21" i="3"/>
  <c r="J21" i="3"/>
  <c r="C96" i="3"/>
  <c r="C78" i="3"/>
  <c r="C72" i="3"/>
  <c r="D113" i="3"/>
  <c r="E54" i="3"/>
  <c r="F71" i="3"/>
  <c r="G116" i="3"/>
  <c r="H113" i="3"/>
  <c r="H92" i="3"/>
  <c r="J107" i="3"/>
  <c r="M104" i="3"/>
  <c r="V2" i="3"/>
  <c r="U2" i="3"/>
  <c r="T2" i="3"/>
  <c r="R2" i="3"/>
  <c r="S2" i="3"/>
  <c r="L2" i="3"/>
  <c r="Q2" i="3"/>
  <c r="I2" i="3"/>
  <c r="N2" i="3"/>
  <c r="P2" i="3"/>
  <c r="J2" i="3"/>
  <c r="G2" i="3"/>
  <c r="M2" i="3"/>
  <c r="F2" i="3"/>
  <c r="C2" i="3"/>
  <c r="V82" i="3"/>
  <c r="U82" i="3"/>
  <c r="T82" i="3"/>
  <c r="S82" i="3"/>
  <c r="R82" i="3"/>
  <c r="L82" i="3"/>
  <c r="I82" i="3"/>
  <c r="P82" i="3"/>
  <c r="Q82" i="3"/>
  <c r="N82" i="3"/>
  <c r="M82" i="3"/>
  <c r="K82" i="3"/>
  <c r="J82" i="3"/>
  <c r="H82" i="3"/>
  <c r="G82" i="3"/>
  <c r="F82" i="3"/>
  <c r="C82" i="3"/>
  <c r="D84" i="3"/>
  <c r="U101" i="3"/>
  <c r="T101" i="3"/>
  <c r="S101" i="3"/>
  <c r="V101" i="3"/>
  <c r="R101" i="3"/>
  <c r="Q101" i="3"/>
  <c r="P101" i="3"/>
  <c r="M101" i="3"/>
  <c r="K101" i="3"/>
  <c r="J101" i="3"/>
  <c r="L101" i="3"/>
  <c r="H101" i="3"/>
  <c r="G101" i="3"/>
  <c r="F101" i="3"/>
  <c r="E101" i="3"/>
  <c r="D101" i="3"/>
  <c r="D55" i="3"/>
  <c r="C98" i="3"/>
  <c r="C17" i="3"/>
  <c r="D63" i="3"/>
  <c r="D82" i="3"/>
  <c r="E109" i="3"/>
  <c r="E17" i="3"/>
  <c r="F60" i="3"/>
  <c r="G113" i="3"/>
  <c r="J95" i="3"/>
  <c r="K47" i="3"/>
  <c r="V107" i="3"/>
  <c r="U107" i="3"/>
  <c r="T107" i="3"/>
  <c r="R107" i="3"/>
  <c r="N107" i="3"/>
  <c r="L107" i="3"/>
  <c r="S107" i="3"/>
  <c r="P107" i="3"/>
  <c r="I107" i="3"/>
  <c r="M107" i="3"/>
  <c r="Q107" i="3"/>
  <c r="K107" i="3"/>
  <c r="G107" i="3"/>
  <c r="F107" i="3"/>
  <c r="C107" i="3"/>
  <c r="U14" i="3"/>
  <c r="T14" i="3"/>
  <c r="S14" i="3"/>
  <c r="V14" i="3"/>
  <c r="R14" i="3"/>
  <c r="Q14" i="3"/>
  <c r="P14" i="3"/>
  <c r="K14" i="3"/>
  <c r="J14" i="3"/>
  <c r="N14" i="3"/>
  <c r="M14" i="3"/>
  <c r="I14" i="3"/>
  <c r="H14" i="3"/>
  <c r="G14" i="3"/>
  <c r="F14" i="3"/>
  <c r="E14" i="3"/>
  <c r="D14" i="3"/>
  <c r="L14" i="3"/>
  <c r="C27" i="3"/>
  <c r="C14" i="3"/>
  <c r="D107" i="3"/>
  <c r="D110" i="3"/>
  <c r="D47" i="3"/>
  <c r="E11" i="3"/>
  <c r="F92" i="3"/>
  <c r="G122" i="3"/>
  <c r="G88" i="3"/>
  <c r="N28" i="3"/>
  <c r="H2" i="3"/>
  <c r="I13" i="3"/>
  <c r="K84" i="3"/>
  <c r="N101" i="3"/>
  <c r="V51" i="3"/>
  <c r="U51" i="3"/>
  <c r="T51" i="3"/>
  <c r="P51" i="3"/>
  <c r="S51" i="3"/>
  <c r="N51" i="3"/>
  <c r="R51" i="3"/>
  <c r="M51" i="3"/>
  <c r="L51" i="3"/>
  <c r="K51" i="3"/>
  <c r="Q51" i="3"/>
  <c r="I51" i="3"/>
  <c r="H51" i="3"/>
  <c r="J51" i="3"/>
  <c r="F51" i="3"/>
  <c r="E2" i="3"/>
  <c r="V63" i="3"/>
  <c r="U63" i="3"/>
  <c r="T63" i="3"/>
  <c r="S63" i="3"/>
  <c r="N63" i="3"/>
  <c r="R63" i="3"/>
  <c r="L63" i="3"/>
  <c r="K63" i="3"/>
  <c r="P63" i="3"/>
  <c r="J63" i="3"/>
  <c r="H63" i="3"/>
  <c r="M63" i="3"/>
  <c r="Q63" i="3"/>
  <c r="I63" i="3"/>
  <c r="E63" i="3"/>
  <c r="V103" i="3"/>
  <c r="U103" i="3"/>
  <c r="T103" i="3"/>
  <c r="S103" i="3"/>
  <c r="N103" i="3"/>
  <c r="L103" i="3"/>
  <c r="K103" i="3"/>
  <c r="Q103" i="3"/>
  <c r="J103" i="3"/>
  <c r="H103" i="3"/>
  <c r="R103" i="3"/>
  <c r="I103" i="3"/>
  <c r="P103" i="3"/>
  <c r="M103" i="3"/>
  <c r="E103" i="3"/>
  <c r="V116" i="3"/>
  <c r="U116" i="3"/>
  <c r="T116" i="3"/>
  <c r="N116" i="3"/>
  <c r="S116" i="3"/>
  <c r="Q116" i="3"/>
  <c r="M116" i="3"/>
  <c r="L116" i="3"/>
  <c r="K116" i="3"/>
  <c r="P116" i="3"/>
  <c r="J116" i="3"/>
  <c r="R116" i="3"/>
  <c r="H116" i="3"/>
  <c r="I116" i="3"/>
  <c r="E116" i="3"/>
  <c r="V27" i="3"/>
  <c r="U27" i="3"/>
  <c r="T27" i="3"/>
  <c r="N27" i="3"/>
  <c r="S27" i="3"/>
  <c r="R27" i="3"/>
  <c r="L27" i="3"/>
  <c r="K27" i="3"/>
  <c r="J27" i="3"/>
  <c r="M27" i="3"/>
  <c r="H27" i="3"/>
  <c r="Q27" i="3"/>
  <c r="I27" i="3"/>
  <c r="P27" i="3"/>
  <c r="G27" i="3"/>
  <c r="E27" i="3"/>
  <c r="V86" i="3"/>
  <c r="U86" i="3"/>
  <c r="T86" i="3"/>
  <c r="N86" i="3"/>
  <c r="S86" i="3"/>
  <c r="L86" i="3"/>
  <c r="Q86" i="3"/>
  <c r="K86" i="3"/>
  <c r="P86" i="3"/>
  <c r="J86" i="3"/>
  <c r="H86" i="3"/>
  <c r="M86" i="3"/>
  <c r="I86" i="3"/>
  <c r="G86" i="3"/>
  <c r="E86" i="3"/>
  <c r="R86" i="3"/>
  <c r="V90" i="3"/>
  <c r="U90" i="3"/>
  <c r="T90" i="3"/>
  <c r="N90" i="3"/>
  <c r="Q90" i="3"/>
  <c r="P90" i="3"/>
  <c r="M90" i="3"/>
  <c r="L90" i="3"/>
  <c r="S90" i="3"/>
  <c r="K90" i="3"/>
  <c r="J90" i="3"/>
  <c r="R90" i="3"/>
  <c r="H90" i="3"/>
  <c r="G90" i="3"/>
  <c r="E90" i="3"/>
  <c r="V75" i="3"/>
  <c r="U75" i="3"/>
  <c r="T75" i="3"/>
  <c r="N75" i="3"/>
  <c r="S75" i="3"/>
  <c r="R75" i="3"/>
  <c r="L75" i="3"/>
  <c r="K75" i="3"/>
  <c r="J75" i="3"/>
  <c r="P75" i="3"/>
  <c r="M75" i="3"/>
  <c r="H75" i="3"/>
  <c r="Q75" i="3"/>
  <c r="I75" i="3"/>
  <c r="G75" i="3"/>
  <c r="E75" i="3"/>
  <c r="V36" i="3"/>
  <c r="U36" i="3"/>
  <c r="T36" i="3"/>
  <c r="N36" i="3"/>
  <c r="S36" i="3"/>
  <c r="R36" i="3"/>
  <c r="P36" i="3"/>
  <c r="L36" i="3"/>
  <c r="Q36" i="3"/>
  <c r="K36" i="3"/>
  <c r="J36" i="3"/>
  <c r="H36" i="3"/>
  <c r="G36" i="3"/>
  <c r="M36" i="3"/>
  <c r="E36" i="3"/>
  <c r="V72" i="3"/>
  <c r="U72" i="3"/>
  <c r="T72" i="3"/>
  <c r="N72" i="3"/>
  <c r="M72" i="3"/>
  <c r="S72" i="3"/>
  <c r="Q72" i="3"/>
  <c r="L72" i="3"/>
  <c r="K72" i="3"/>
  <c r="J72" i="3"/>
  <c r="H72" i="3"/>
  <c r="P72" i="3"/>
  <c r="I72" i="3"/>
  <c r="R72" i="3"/>
  <c r="G72" i="3"/>
  <c r="E72" i="3"/>
  <c r="V18" i="3"/>
  <c r="U18" i="3"/>
  <c r="T18" i="3"/>
  <c r="S18" i="3"/>
  <c r="R18" i="3"/>
  <c r="N18" i="3"/>
  <c r="M18" i="3"/>
  <c r="P18" i="3"/>
  <c r="K18" i="3"/>
  <c r="J18" i="3"/>
  <c r="L18" i="3"/>
  <c r="H18" i="3"/>
  <c r="Q18" i="3"/>
  <c r="I18" i="3"/>
  <c r="E18" i="3"/>
  <c r="C90" i="3"/>
  <c r="D68" i="3"/>
  <c r="E82" i="3"/>
  <c r="F103" i="3"/>
  <c r="F28" i="3"/>
  <c r="G60" i="3"/>
  <c r="H61" i="3"/>
  <c r="H84" i="3"/>
  <c r="J47" i="3"/>
  <c r="V113" i="3"/>
  <c r="U113" i="3"/>
  <c r="P113" i="3"/>
  <c r="S113" i="3"/>
  <c r="N113" i="3"/>
  <c r="T113" i="3"/>
  <c r="R113" i="3"/>
  <c r="L113" i="3"/>
  <c r="K113" i="3"/>
  <c r="I113" i="3"/>
  <c r="J113" i="3"/>
  <c r="F113" i="3"/>
  <c r="V62" i="3"/>
  <c r="U62" i="3"/>
  <c r="T62" i="3"/>
  <c r="N62" i="3"/>
  <c r="R62" i="3"/>
  <c r="S62" i="3"/>
  <c r="P62" i="3"/>
  <c r="J62" i="3"/>
  <c r="I62" i="3"/>
  <c r="M62" i="3"/>
  <c r="Q62" i="3"/>
  <c r="K62" i="3"/>
  <c r="G62" i="3"/>
  <c r="H62" i="3"/>
  <c r="D62" i="3"/>
  <c r="V98" i="3"/>
  <c r="U98" i="3"/>
  <c r="T98" i="3"/>
  <c r="S98" i="3"/>
  <c r="M98" i="3"/>
  <c r="Q98" i="3"/>
  <c r="J98" i="3"/>
  <c r="I98" i="3"/>
  <c r="N98" i="3"/>
  <c r="R98" i="3"/>
  <c r="K98" i="3"/>
  <c r="H98" i="3"/>
  <c r="P98" i="3"/>
  <c r="L98" i="3"/>
  <c r="G98" i="3"/>
  <c r="D98" i="3"/>
  <c r="V57" i="3"/>
  <c r="U57" i="3"/>
  <c r="T57" i="3"/>
  <c r="M57" i="3"/>
  <c r="S57" i="3"/>
  <c r="P57" i="3"/>
  <c r="J57" i="3"/>
  <c r="I57" i="3"/>
  <c r="R57" i="3"/>
  <c r="N57" i="3"/>
  <c r="L57" i="3"/>
  <c r="H57" i="3"/>
  <c r="Q57" i="3"/>
  <c r="K57" i="3"/>
  <c r="G57" i="3"/>
  <c r="D57" i="3"/>
  <c r="V54" i="3"/>
  <c r="U54" i="3"/>
  <c r="T54" i="3"/>
  <c r="S54" i="3"/>
  <c r="M54" i="3"/>
  <c r="R54" i="3"/>
  <c r="N54" i="3"/>
  <c r="J54" i="3"/>
  <c r="I54" i="3"/>
  <c r="Q54" i="3"/>
  <c r="P54" i="3"/>
  <c r="K54" i="3"/>
  <c r="H54" i="3"/>
  <c r="G54" i="3"/>
  <c r="D54" i="3"/>
  <c r="V49" i="3"/>
  <c r="U49" i="3"/>
  <c r="T49" i="3"/>
  <c r="S49" i="3"/>
  <c r="M49" i="3"/>
  <c r="Q49" i="3"/>
  <c r="K49" i="3"/>
  <c r="P49" i="3"/>
  <c r="J49" i="3"/>
  <c r="I49" i="3"/>
  <c r="N49" i="3"/>
  <c r="L49" i="3"/>
  <c r="G49" i="3"/>
  <c r="R49" i="3"/>
  <c r="H49" i="3"/>
  <c r="D49" i="3"/>
  <c r="V12" i="3"/>
  <c r="U12" i="3"/>
  <c r="T12" i="3"/>
  <c r="S12" i="3"/>
  <c r="M12" i="3"/>
  <c r="N12" i="3"/>
  <c r="K12" i="3"/>
  <c r="J12" i="3"/>
  <c r="I12" i="3"/>
  <c r="R12" i="3"/>
  <c r="P12" i="3"/>
  <c r="L12" i="3"/>
  <c r="H12" i="3"/>
  <c r="Q12" i="3"/>
  <c r="G12" i="3"/>
  <c r="D12" i="3"/>
  <c r="V78" i="3"/>
  <c r="U78" i="3"/>
  <c r="T78" i="3"/>
  <c r="S78" i="3"/>
  <c r="M78" i="3"/>
  <c r="R78" i="3"/>
  <c r="K78" i="3"/>
  <c r="J78" i="3"/>
  <c r="I78" i="3"/>
  <c r="P78" i="3"/>
  <c r="Q78" i="3"/>
  <c r="N78" i="3"/>
  <c r="H78" i="3"/>
  <c r="G78" i="3"/>
  <c r="D78" i="3"/>
  <c r="V91" i="3"/>
  <c r="U91" i="3"/>
  <c r="T91" i="3"/>
  <c r="S91" i="3"/>
  <c r="M91" i="3"/>
  <c r="N91" i="3"/>
  <c r="P91" i="3"/>
  <c r="L91" i="3"/>
  <c r="Q91" i="3"/>
  <c r="K91" i="3"/>
  <c r="J91" i="3"/>
  <c r="I91" i="3"/>
  <c r="G91" i="3"/>
  <c r="H91" i="3"/>
  <c r="D91" i="3"/>
  <c r="V17" i="3"/>
  <c r="U17" i="3"/>
  <c r="T17" i="3"/>
  <c r="S17" i="3"/>
  <c r="N17" i="3"/>
  <c r="M17" i="3"/>
  <c r="L17" i="3"/>
  <c r="K17" i="3"/>
  <c r="J17" i="3"/>
  <c r="I17" i="3"/>
  <c r="P17" i="3"/>
  <c r="R17" i="3"/>
  <c r="H17" i="3"/>
  <c r="Q17" i="3"/>
  <c r="G17" i="3"/>
  <c r="D17" i="3"/>
  <c r="V20" i="3"/>
  <c r="U20" i="3"/>
  <c r="T20" i="3"/>
  <c r="S20" i="3"/>
  <c r="N20" i="3"/>
  <c r="M20" i="3"/>
  <c r="P20" i="3"/>
  <c r="K20" i="3"/>
  <c r="J20" i="3"/>
  <c r="L20" i="3"/>
  <c r="I20" i="3"/>
  <c r="R20" i="3"/>
  <c r="Q20" i="3"/>
  <c r="G20" i="3"/>
  <c r="H20" i="3"/>
  <c r="D20" i="3"/>
  <c r="C12" i="3"/>
  <c r="D36" i="3"/>
  <c r="E49" i="3"/>
  <c r="F98" i="3"/>
  <c r="F75" i="3"/>
  <c r="F85" i="3"/>
  <c r="G28" i="3"/>
  <c r="G71" i="3"/>
  <c r="H73" i="3"/>
  <c r="H38" i="3"/>
  <c r="L62" i="3"/>
  <c r="G51" i="3"/>
  <c r="H122" i="3"/>
  <c r="H85" i="3"/>
  <c r="I90" i="3"/>
  <c r="L73" i="3"/>
  <c r="Q113" i="3"/>
  <c r="R91" i="3"/>
  <c r="V112" i="3"/>
  <c r="U112" i="3"/>
  <c r="T112" i="3"/>
  <c r="R112" i="3"/>
  <c r="Q112" i="3"/>
  <c r="L112" i="3"/>
  <c r="K112" i="3"/>
  <c r="S112" i="3"/>
  <c r="P112" i="3"/>
  <c r="M112" i="3"/>
  <c r="V76" i="3"/>
  <c r="U76" i="3"/>
  <c r="T76" i="3"/>
  <c r="S76" i="3"/>
  <c r="R76" i="3"/>
  <c r="Q76" i="3"/>
  <c r="L76" i="3"/>
  <c r="K76" i="3"/>
  <c r="N76" i="3"/>
  <c r="P76" i="3"/>
  <c r="V83" i="3"/>
  <c r="U83" i="3"/>
  <c r="T83" i="3"/>
  <c r="S83" i="3"/>
  <c r="R83" i="3"/>
  <c r="Q83" i="3"/>
  <c r="L83" i="3"/>
  <c r="M83" i="3"/>
  <c r="K83" i="3"/>
  <c r="P83" i="3"/>
  <c r="N83" i="3"/>
  <c r="V79" i="3"/>
  <c r="U79" i="3"/>
  <c r="T79" i="3"/>
  <c r="S79" i="3"/>
  <c r="R79" i="3"/>
  <c r="Q79" i="3"/>
  <c r="L79" i="3"/>
  <c r="K79" i="3"/>
  <c r="N79" i="3"/>
  <c r="H79" i="3"/>
  <c r="M79" i="3"/>
  <c r="P79" i="3"/>
  <c r="V69" i="3"/>
  <c r="U69" i="3"/>
  <c r="T69" i="3"/>
  <c r="S69" i="3"/>
  <c r="R69" i="3"/>
  <c r="Q69" i="3"/>
  <c r="L69" i="3"/>
  <c r="K69" i="3"/>
  <c r="P69" i="3"/>
  <c r="H69" i="3"/>
  <c r="N69" i="3"/>
  <c r="V94" i="3"/>
  <c r="U94" i="3"/>
  <c r="T94" i="3"/>
  <c r="S94" i="3"/>
  <c r="R94" i="3"/>
  <c r="Q94" i="3"/>
  <c r="N94" i="3"/>
  <c r="L94" i="3"/>
  <c r="M94" i="3"/>
  <c r="K94" i="3"/>
  <c r="H94" i="3"/>
  <c r="P94" i="3"/>
  <c r="V48" i="3"/>
  <c r="U48" i="3"/>
  <c r="T48" i="3"/>
  <c r="S48" i="3"/>
  <c r="R48" i="3"/>
  <c r="Q48" i="3"/>
  <c r="L48" i="3"/>
  <c r="K48" i="3"/>
  <c r="P48" i="3"/>
  <c r="H48" i="3"/>
  <c r="N48" i="3"/>
  <c r="M48" i="3"/>
  <c r="V24" i="3"/>
  <c r="U24" i="3"/>
  <c r="T24" i="3"/>
  <c r="S24" i="3"/>
  <c r="R24" i="3"/>
  <c r="Q24" i="3"/>
  <c r="L24" i="3"/>
  <c r="K24" i="3"/>
  <c r="H24" i="3"/>
  <c r="V43" i="3"/>
  <c r="U43" i="3"/>
  <c r="T43" i="3"/>
  <c r="S43" i="3"/>
  <c r="Q43" i="3"/>
  <c r="R43" i="3"/>
  <c r="L43" i="3"/>
  <c r="K43" i="3"/>
  <c r="M43" i="3"/>
  <c r="N43" i="3"/>
  <c r="H43" i="3"/>
  <c r="P43" i="3"/>
  <c r="V105" i="3"/>
  <c r="U105" i="3"/>
  <c r="T105" i="3"/>
  <c r="S105" i="3"/>
  <c r="Q105" i="3"/>
  <c r="P105" i="3"/>
  <c r="K105" i="3"/>
  <c r="L105" i="3"/>
  <c r="H105" i="3"/>
  <c r="R105" i="3"/>
  <c r="M105" i="3"/>
  <c r="F42" i="3"/>
  <c r="F67" i="3"/>
  <c r="G58" i="3"/>
  <c r="G16" i="3"/>
  <c r="G22" i="3"/>
  <c r="G6" i="3"/>
  <c r="H76" i="3"/>
  <c r="H99" i="3"/>
  <c r="H121" i="3"/>
  <c r="H39" i="3"/>
  <c r="I94" i="3"/>
  <c r="J112" i="3"/>
  <c r="J69" i="3"/>
  <c r="J64" i="3"/>
  <c r="K4" i="3"/>
  <c r="L102" i="3"/>
  <c r="L46" i="3"/>
  <c r="M46" i="3"/>
  <c r="I24" i="3"/>
  <c r="K59" i="3"/>
  <c r="V111" i="3"/>
  <c r="U111" i="3"/>
  <c r="R111" i="3"/>
  <c r="T111" i="3"/>
  <c r="Q111" i="3"/>
  <c r="S111" i="3"/>
  <c r="N111" i="3"/>
  <c r="P111" i="3"/>
  <c r="H111" i="3"/>
  <c r="M111" i="3"/>
  <c r="V119" i="3"/>
  <c r="R119" i="3"/>
  <c r="Q119" i="3"/>
  <c r="N119" i="3"/>
  <c r="H119" i="3"/>
  <c r="T119" i="3"/>
  <c r="M119" i="3"/>
  <c r="P119" i="3"/>
  <c r="U119" i="3"/>
  <c r="V102" i="3"/>
  <c r="R102" i="3"/>
  <c r="T102" i="3"/>
  <c r="Q102" i="3"/>
  <c r="U102" i="3"/>
  <c r="N102" i="3"/>
  <c r="P102" i="3"/>
  <c r="H102" i="3"/>
  <c r="V53" i="3"/>
  <c r="U53" i="3"/>
  <c r="S53" i="3"/>
  <c r="R53" i="3"/>
  <c r="Q53" i="3"/>
  <c r="N53" i="3"/>
  <c r="H53" i="3"/>
  <c r="M53" i="3"/>
  <c r="T53" i="3"/>
  <c r="P53" i="3"/>
  <c r="V52" i="3"/>
  <c r="R52" i="3"/>
  <c r="T52" i="3"/>
  <c r="Q52" i="3"/>
  <c r="S52" i="3"/>
  <c r="P52" i="3"/>
  <c r="N52" i="3"/>
  <c r="H52" i="3"/>
  <c r="U52" i="3"/>
  <c r="M52" i="3"/>
  <c r="V46" i="3"/>
  <c r="R46" i="3"/>
  <c r="Q46" i="3"/>
  <c r="U46" i="3"/>
  <c r="P46" i="3"/>
  <c r="N46" i="3"/>
  <c r="S46" i="3"/>
  <c r="T46" i="3"/>
  <c r="H46" i="3"/>
  <c r="V40" i="3"/>
  <c r="U40" i="3"/>
  <c r="R40" i="3"/>
  <c r="Q40" i="3"/>
  <c r="P40" i="3"/>
  <c r="T40" i="3"/>
  <c r="N40" i="3"/>
  <c r="S40" i="3"/>
  <c r="H40" i="3"/>
  <c r="M40" i="3"/>
  <c r="V81" i="3"/>
  <c r="T81" i="3"/>
  <c r="S81" i="3"/>
  <c r="Q81" i="3"/>
  <c r="R81" i="3"/>
  <c r="P81" i="3"/>
  <c r="N81" i="3"/>
  <c r="H81" i="3"/>
  <c r="U81" i="3"/>
  <c r="M81" i="3"/>
  <c r="V77" i="3"/>
  <c r="Q77" i="3"/>
  <c r="U77" i="3"/>
  <c r="P77" i="3"/>
  <c r="S77" i="3"/>
  <c r="R77" i="3"/>
  <c r="N77" i="3"/>
  <c r="H77" i="3"/>
  <c r="S32" i="3"/>
  <c r="V32" i="3"/>
  <c r="U32" i="3"/>
  <c r="Q32" i="3"/>
  <c r="P32" i="3"/>
  <c r="T32" i="3"/>
  <c r="R32" i="3"/>
  <c r="N32" i="3"/>
  <c r="L32" i="3"/>
  <c r="H32" i="3"/>
  <c r="M32" i="3"/>
  <c r="E112" i="3"/>
  <c r="E76" i="3"/>
  <c r="E83" i="3"/>
  <c r="E79" i="3"/>
  <c r="E69" i="3"/>
  <c r="E94" i="3"/>
  <c r="E48" i="3"/>
  <c r="E24" i="3"/>
  <c r="E43" i="3"/>
  <c r="E105" i="3"/>
  <c r="G105" i="3"/>
  <c r="I111" i="3"/>
  <c r="I83" i="3"/>
  <c r="J24" i="3"/>
  <c r="K52" i="3"/>
  <c r="K81" i="3"/>
  <c r="S119" i="3"/>
  <c r="V80" i="3"/>
  <c r="U80" i="3"/>
  <c r="R80" i="3"/>
  <c r="T80" i="3"/>
  <c r="P80" i="3"/>
  <c r="S80" i="3"/>
  <c r="N80" i="3"/>
  <c r="M80" i="3"/>
  <c r="Q80" i="3"/>
  <c r="L80" i="3"/>
  <c r="V59" i="3"/>
  <c r="U59" i="3"/>
  <c r="R59" i="3"/>
  <c r="P59" i="3"/>
  <c r="N59" i="3"/>
  <c r="M59" i="3"/>
  <c r="S59" i="3"/>
  <c r="Q59" i="3"/>
  <c r="T59" i="3"/>
  <c r="L59" i="3"/>
  <c r="V99" i="3"/>
  <c r="U99" i="3"/>
  <c r="R99" i="3"/>
  <c r="T99" i="3"/>
  <c r="Q99" i="3"/>
  <c r="P99" i="3"/>
  <c r="N99" i="3"/>
  <c r="M99" i="3"/>
  <c r="L99" i="3"/>
  <c r="S99" i="3"/>
  <c r="V41" i="3"/>
  <c r="U41" i="3"/>
  <c r="S41" i="3"/>
  <c r="R41" i="3"/>
  <c r="Q41" i="3"/>
  <c r="P41" i="3"/>
  <c r="N41" i="3"/>
  <c r="M41" i="3"/>
  <c r="T41" i="3"/>
  <c r="L41" i="3"/>
  <c r="V87" i="3"/>
  <c r="U87" i="3"/>
  <c r="R87" i="3"/>
  <c r="T87" i="3"/>
  <c r="Q87" i="3"/>
  <c r="S87" i="3"/>
  <c r="P87" i="3"/>
  <c r="N87" i="3"/>
  <c r="M87" i="3"/>
  <c r="L87" i="3"/>
  <c r="V121" i="3"/>
  <c r="U121" i="3"/>
  <c r="R121" i="3"/>
  <c r="Q121" i="3"/>
  <c r="P121" i="3"/>
  <c r="N121" i="3"/>
  <c r="S121" i="3"/>
  <c r="M121" i="3"/>
  <c r="T121" i="3"/>
  <c r="L121" i="3"/>
  <c r="V64" i="3"/>
  <c r="U64" i="3"/>
  <c r="R64" i="3"/>
  <c r="Q64" i="3"/>
  <c r="P64" i="3"/>
  <c r="T64" i="3"/>
  <c r="N64" i="3"/>
  <c r="M64" i="3"/>
  <c r="S64" i="3"/>
  <c r="L64" i="3"/>
  <c r="V9" i="3"/>
  <c r="U9" i="3"/>
  <c r="T9" i="3"/>
  <c r="S9" i="3"/>
  <c r="Q9" i="3"/>
  <c r="R9" i="3"/>
  <c r="P9" i="3"/>
  <c r="N9" i="3"/>
  <c r="M9" i="3"/>
  <c r="L9" i="3"/>
  <c r="V39" i="3"/>
  <c r="U39" i="3"/>
  <c r="Q39" i="3"/>
  <c r="P39" i="3"/>
  <c r="S39" i="3"/>
  <c r="R39" i="3"/>
  <c r="N39" i="3"/>
  <c r="M39" i="3"/>
  <c r="G39" i="3"/>
  <c r="L39" i="3"/>
  <c r="V4" i="3"/>
  <c r="U4" i="3"/>
  <c r="Q4" i="3"/>
  <c r="P4" i="3"/>
  <c r="T4" i="3"/>
  <c r="R4" i="3"/>
  <c r="N4" i="3"/>
  <c r="M4" i="3"/>
  <c r="G4" i="3"/>
  <c r="S4" i="3"/>
  <c r="C111" i="3"/>
  <c r="C119" i="3"/>
  <c r="C102" i="3"/>
  <c r="C53" i="3"/>
  <c r="C52" i="3"/>
  <c r="C46" i="3"/>
  <c r="C40" i="3"/>
  <c r="C81" i="3"/>
  <c r="C77" i="3"/>
  <c r="C32" i="3"/>
  <c r="F112" i="3"/>
  <c r="F76" i="3"/>
  <c r="F83" i="3"/>
  <c r="F79" i="3"/>
  <c r="F69" i="3"/>
  <c r="F94" i="3"/>
  <c r="F48" i="3"/>
  <c r="F24" i="3"/>
  <c r="F43" i="3"/>
  <c r="F105" i="3"/>
  <c r="H87" i="3"/>
  <c r="H9" i="3"/>
  <c r="I80" i="3"/>
  <c r="I81" i="3"/>
  <c r="I105" i="3"/>
  <c r="J81" i="3"/>
  <c r="K87" i="3"/>
  <c r="K9" i="3"/>
  <c r="L111" i="3"/>
  <c r="L53" i="3"/>
  <c r="L40" i="3"/>
  <c r="M76" i="3"/>
  <c r="M24" i="3"/>
  <c r="N24" i="3"/>
  <c r="S102" i="3"/>
  <c r="D46" i="3"/>
  <c r="D40" i="3"/>
  <c r="D81" i="3"/>
  <c r="D77" i="3"/>
  <c r="D32" i="3"/>
  <c r="G112" i="3"/>
  <c r="G76" i="3"/>
  <c r="G83" i="3"/>
  <c r="G79" i="3"/>
  <c r="G69" i="3"/>
  <c r="G94" i="3"/>
  <c r="G48" i="3"/>
  <c r="G24" i="3"/>
  <c r="G43" i="3"/>
  <c r="H80" i="3"/>
  <c r="I102" i="3"/>
  <c r="I69" i="3"/>
  <c r="I9" i="3"/>
  <c r="J94" i="3"/>
  <c r="J9" i="3"/>
  <c r="M77" i="3"/>
  <c r="V106" i="3"/>
  <c r="U106" i="3"/>
  <c r="R106" i="3"/>
  <c r="T106" i="3"/>
  <c r="Q106" i="3"/>
  <c r="P106" i="3"/>
  <c r="S106" i="3"/>
  <c r="N106" i="3"/>
  <c r="M106" i="3"/>
  <c r="L106" i="3"/>
  <c r="K106" i="3"/>
  <c r="J106" i="3"/>
  <c r="V25" i="3"/>
  <c r="R25" i="3"/>
  <c r="Q25" i="3"/>
  <c r="P25" i="3"/>
  <c r="N25" i="3"/>
  <c r="S25" i="3"/>
  <c r="T25" i="3"/>
  <c r="U25" i="3"/>
  <c r="M25" i="3"/>
  <c r="L25" i="3"/>
  <c r="K25" i="3"/>
  <c r="J25" i="3"/>
  <c r="V74" i="3"/>
  <c r="R74" i="3"/>
  <c r="T74" i="3"/>
  <c r="Q74" i="3"/>
  <c r="P74" i="3"/>
  <c r="U74" i="3"/>
  <c r="N74" i="3"/>
  <c r="S74" i="3"/>
  <c r="L74" i="3"/>
  <c r="K74" i="3"/>
  <c r="J74" i="3"/>
  <c r="V31" i="3"/>
  <c r="U31" i="3"/>
  <c r="R31" i="3"/>
  <c r="Q31" i="3"/>
  <c r="P31" i="3"/>
  <c r="N31" i="3"/>
  <c r="T31" i="3"/>
  <c r="M31" i="3"/>
  <c r="L31" i="3"/>
  <c r="S31" i="3"/>
  <c r="K31" i="3"/>
  <c r="J31" i="3"/>
  <c r="V117" i="3"/>
  <c r="R117" i="3"/>
  <c r="T117" i="3"/>
  <c r="Q117" i="3"/>
  <c r="S117" i="3"/>
  <c r="P117" i="3"/>
  <c r="N117" i="3"/>
  <c r="U117" i="3"/>
  <c r="M117" i="3"/>
  <c r="L117" i="3"/>
  <c r="K117" i="3"/>
  <c r="J117" i="3"/>
  <c r="V19" i="3"/>
  <c r="T19" i="3"/>
  <c r="R19" i="3"/>
  <c r="Q19" i="3"/>
  <c r="P19" i="3"/>
  <c r="U19" i="3"/>
  <c r="N19" i="3"/>
  <c r="S19" i="3"/>
  <c r="L19" i="3"/>
  <c r="K19" i="3"/>
  <c r="J19" i="3"/>
  <c r="V30" i="3"/>
  <c r="T30" i="3"/>
  <c r="U30" i="3"/>
  <c r="R30" i="3"/>
  <c r="Q30" i="3"/>
  <c r="P30" i="3"/>
  <c r="N30" i="3"/>
  <c r="S30" i="3"/>
  <c r="M30" i="3"/>
  <c r="L30" i="3"/>
  <c r="K30" i="3"/>
  <c r="J30" i="3"/>
  <c r="V100" i="3"/>
  <c r="T100" i="3"/>
  <c r="Q100" i="3"/>
  <c r="R100" i="3"/>
  <c r="P100" i="3"/>
  <c r="N100" i="3"/>
  <c r="U100" i="3"/>
  <c r="M100" i="3"/>
  <c r="L100" i="3"/>
  <c r="K100" i="3"/>
  <c r="J100" i="3"/>
  <c r="V37" i="3"/>
  <c r="U37" i="3"/>
  <c r="T37" i="3"/>
  <c r="Q37" i="3"/>
  <c r="P37" i="3"/>
  <c r="S37" i="3"/>
  <c r="R37" i="3"/>
  <c r="N37" i="3"/>
  <c r="L37" i="3"/>
  <c r="K37" i="3"/>
  <c r="J37" i="3"/>
  <c r="V10" i="3"/>
  <c r="U10" i="3"/>
  <c r="T10" i="3"/>
  <c r="Q10" i="3"/>
  <c r="P10" i="3"/>
  <c r="R10" i="3"/>
  <c r="N10" i="3"/>
  <c r="L10" i="3"/>
  <c r="S10" i="3"/>
  <c r="M10" i="3"/>
  <c r="K10" i="3"/>
  <c r="J10" i="3"/>
  <c r="D80" i="3"/>
  <c r="D59" i="3"/>
  <c r="D99" i="3"/>
  <c r="D41" i="3"/>
  <c r="D87" i="3"/>
  <c r="D121" i="3"/>
  <c r="D64" i="3"/>
  <c r="D9" i="3"/>
  <c r="D39" i="3"/>
  <c r="D4" i="3"/>
  <c r="E111" i="3"/>
  <c r="E119" i="3"/>
  <c r="E102" i="3"/>
  <c r="E53" i="3"/>
  <c r="E52" i="3"/>
  <c r="E46" i="3"/>
  <c r="E40" i="3"/>
  <c r="E81" i="3"/>
  <c r="E77" i="3"/>
  <c r="E32" i="3"/>
  <c r="G32" i="3"/>
  <c r="H117" i="3"/>
  <c r="H100" i="3"/>
  <c r="I106" i="3"/>
  <c r="I99" i="3"/>
  <c r="I32" i="3"/>
  <c r="J46" i="3"/>
  <c r="K102" i="3"/>
  <c r="M102" i="3"/>
  <c r="M37" i="3"/>
  <c r="N105" i="3"/>
  <c r="S100" i="3"/>
  <c r="V120" i="3"/>
  <c r="U120" i="3"/>
  <c r="T120" i="3"/>
  <c r="Q120" i="3"/>
  <c r="P120" i="3"/>
  <c r="S120" i="3"/>
  <c r="M120" i="3"/>
  <c r="R120" i="3"/>
  <c r="L120" i="3"/>
  <c r="K120" i="3"/>
  <c r="N120" i="3"/>
  <c r="J120" i="3"/>
  <c r="I120" i="3"/>
  <c r="V58" i="3"/>
  <c r="Q58" i="3"/>
  <c r="P58" i="3"/>
  <c r="M58" i="3"/>
  <c r="S58" i="3"/>
  <c r="T58" i="3"/>
  <c r="U58" i="3"/>
  <c r="N58" i="3"/>
  <c r="L58" i="3"/>
  <c r="K58" i="3"/>
  <c r="J58" i="3"/>
  <c r="I58" i="3"/>
  <c r="R58" i="3"/>
  <c r="V16" i="3"/>
  <c r="T16" i="3"/>
  <c r="Q16" i="3"/>
  <c r="P16" i="3"/>
  <c r="U16" i="3"/>
  <c r="M16" i="3"/>
  <c r="S16" i="3"/>
  <c r="R16" i="3"/>
  <c r="N16" i="3"/>
  <c r="L16" i="3"/>
  <c r="K16" i="3"/>
  <c r="J16" i="3"/>
  <c r="I16" i="3"/>
  <c r="V22" i="3"/>
  <c r="U22" i="3"/>
  <c r="Q22" i="3"/>
  <c r="P22" i="3"/>
  <c r="M22" i="3"/>
  <c r="T22" i="3"/>
  <c r="R22" i="3"/>
  <c r="L22" i="3"/>
  <c r="S22" i="3"/>
  <c r="K22" i="3"/>
  <c r="J22" i="3"/>
  <c r="I22" i="3"/>
  <c r="V7" i="3"/>
  <c r="T7" i="3"/>
  <c r="Q7" i="3"/>
  <c r="S7" i="3"/>
  <c r="P7" i="3"/>
  <c r="M7" i="3"/>
  <c r="U7" i="3"/>
  <c r="N7" i="3"/>
  <c r="L7" i="3"/>
  <c r="K7" i="3"/>
  <c r="J7" i="3"/>
  <c r="I7" i="3"/>
  <c r="R7" i="3"/>
  <c r="V6" i="3"/>
  <c r="Q6" i="3"/>
  <c r="P6" i="3"/>
  <c r="U6" i="3"/>
  <c r="S6" i="3"/>
  <c r="M6" i="3"/>
  <c r="T6" i="3"/>
  <c r="R6" i="3"/>
  <c r="L6" i="3"/>
  <c r="K6" i="3"/>
  <c r="J6" i="3"/>
  <c r="N6" i="3"/>
  <c r="I6" i="3"/>
  <c r="V93" i="3"/>
  <c r="U93" i="3"/>
  <c r="R93" i="3"/>
  <c r="Q93" i="3"/>
  <c r="P93" i="3"/>
  <c r="T93" i="3"/>
  <c r="M93" i="3"/>
  <c r="S93" i="3"/>
  <c r="N93" i="3"/>
  <c r="L93" i="3"/>
  <c r="K93" i="3"/>
  <c r="J93" i="3"/>
  <c r="I93" i="3"/>
  <c r="V108" i="3"/>
  <c r="T108" i="3"/>
  <c r="Q108" i="3"/>
  <c r="R108" i="3"/>
  <c r="P108" i="3"/>
  <c r="M108" i="3"/>
  <c r="U108" i="3"/>
  <c r="L108" i="3"/>
  <c r="N108" i="3"/>
  <c r="K108" i="3"/>
  <c r="J108" i="3"/>
  <c r="I108" i="3"/>
  <c r="S108" i="3"/>
  <c r="V8" i="3"/>
  <c r="U8" i="3"/>
  <c r="Q8" i="3"/>
  <c r="P8" i="3"/>
  <c r="S8" i="3"/>
  <c r="R8" i="3"/>
  <c r="M8" i="3"/>
  <c r="T8" i="3"/>
  <c r="N8" i="3"/>
  <c r="K8" i="3"/>
  <c r="L8" i="3"/>
  <c r="J8" i="3"/>
  <c r="I8" i="3"/>
  <c r="V65" i="3"/>
  <c r="U65" i="3"/>
  <c r="Q65" i="3"/>
  <c r="P65" i="3"/>
  <c r="R65" i="3"/>
  <c r="T65" i="3"/>
  <c r="M65" i="3"/>
  <c r="S65" i="3"/>
  <c r="N65" i="3"/>
  <c r="K65" i="3"/>
  <c r="J65" i="3"/>
  <c r="I65" i="3"/>
  <c r="C106" i="3"/>
  <c r="C25" i="3"/>
  <c r="C74" i="3"/>
  <c r="C31" i="3"/>
  <c r="C117" i="3"/>
  <c r="C19" i="3"/>
  <c r="C30" i="3"/>
  <c r="C100" i="3"/>
  <c r="C37" i="3"/>
  <c r="C10" i="3"/>
  <c r="E80" i="3"/>
  <c r="E59" i="3"/>
  <c r="E99" i="3"/>
  <c r="E41" i="3"/>
  <c r="E87" i="3"/>
  <c r="E121" i="3"/>
  <c r="E64" i="3"/>
  <c r="E9" i="3"/>
  <c r="E39" i="3"/>
  <c r="E4" i="3"/>
  <c r="F111" i="3"/>
  <c r="F119" i="3"/>
  <c r="F102" i="3"/>
  <c r="F53" i="3"/>
  <c r="F52" i="3"/>
  <c r="F46" i="3"/>
  <c r="F40" i="3"/>
  <c r="F81" i="3"/>
  <c r="F77" i="3"/>
  <c r="F32" i="3"/>
  <c r="H106" i="3"/>
  <c r="H7" i="3"/>
  <c r="H108" i="3"/>
  <c r="I52" i="3"/>
  <c r="I48" i="3"/>
  <c r="I100" i="3"/>
  <c r="I4" i="3"/>
  <c r="J76" i="3"/>
  <c r="J79" i="3"/>
  <c r="J121" i="3"/>
  <c r="K99" i="3"/>
  <c r="K46" i="3"/>
  <c r="K77" i="3"/>
  <c r="L81" i="3"/>
  <c r="M74" i="3"/>
  <c r="N112" i="3"/>
  <c r="T77" i="3"/>
  <c r="V50" i="3"/>
  <c r="U50" i="3"/>
  <c r="P50" i="3"/>
  <c r="N50" i="3"/>
  <c r="S50" i="3"/>
  <c r="T50" i="3"/>
  <c r="Q50" i="3"/>
  <c r="M50" i="3"/>
  <c r="L50" i="3"/>
  <c r="K50" i="3"/>
  <c r="I50" i="3"/>
  <c r="R50" i="3"/>
  <c r="H50" i="3"/>
  <c r="V42" i="3"/>
  <c r="U42" i="3"/>
  <c r="T42" i="3"/>
  <c r="P42" i="3"/>
  <c r="N42" i="3"/>
  <c r="S42" i="3"/>
  <c r="R42" i="3"/>
  <c r="L42" i="3"/>
  <c r="K42" i="3"/>
  <c r="I42" i="3"/>
  <c r="M42" i="3"/>
  <c r="H42" i="3"/>
  <c r="Q42" i="3"/>
  <c r="V26" i="3"/>
  <c r="U26" i="3"/>
  <c r="P26" i="3"/>
  <c r="N26" i="3"/>
  <c r="T26" i="3"/>
  <c r="R26" i="3"/>
  <c r="M26" i="3"/>
  <c r="L26" i="3"/>
  <c r="S26" i="3"/>
  <c r="Q26" i="3"/>
  <c r="K26" i="3"/>
  <c r="J26" i="3"/>
  <c r="I26" i="3"/>
  <c r="H26" i="3"/>
  <c r="V66" i="3"/>
  <c r="U66" i="3"/>
  <c r="T66" i="3"/>
  <c r="S66" i="3"/>
  <c r="P66" i="3"/>
  <c r="N66" i="3"/>
  <c r="Q66" i="3"/>
  <c r="M66" i="3"/>
  <c r="L66" i="3"/>
  <c r="K66" i="3"/>
  <c r="J66" i="3"/>
  <c r="I66" i="3"/>
  <c r="R66" i="3"/>
  <c r="H66" i="3"/>
  <c r="V3" i="3"/>
  <c r="U3" i="3"/>
  <c r="P3" i="3"/>
  <c r="N3" i="3"/>
  <c r="S3" i="3"/>
  <c r="T3" i="3"/>
  <c r="R3" i="3"/>
  <c r="L3" i="3"/>
  <c r="K3" i="3"/>
  <c r="J3" i="3"/>
  <c r="I3" i="3"/>
  <c r="M3" i="3"/>
  <c r="H3" i="3"/>
  <c r="Q3" i="3"/>
  <c r="V44" i="3"/>
  <c r="U44" i="3"/>
  <c r="P44" i="3"/>
  <c r="N44" i="3"/>
  <c r="T44" i="3"/>
  <c r="S44" i="3"/>
  <c r="M44" i="3"/>
  <c r="R44" i="3"/>
  <c r="L44" i="3"/>
  <c r="Q44" i="3"/>
  <c r="K44" i="3"/>
  <c r="J44" i="3"/>
  <c r="I44" i="3"/>
  <c r="H44" i="3"/>
  <c r="V35" i="3"/>
  <c r="U35" i="3"/>
  <c r="T35" i="3"/>
  <c r="R35" i="3"/>
  <c r="P35" i="3"/>
  <c r="N35" i="3"/>
  <c r="Q35" i="3"/>
  <c r="M35" i="3"/>
  <c r="L35" i="3"/>
  <c r="K35" i="3"/>
  <c r="J35" i="3"/>
  <c r="I35" i="3"/>
  <c r="S35" i="3"/>
  <c r="H35" i="3"/>
  <c r="V67" i="3"/>
  <c r="U67" i="3"/>
  <c r="P67" i="3"/>
  <c r="S67" i="3"/>
  <c r="R67" i="3"/>
  <c r="N67" i="3"/>
  <c r="L67" i="3"/>
  <c r="T67" i="3"/>
  <c r="K67" i="3"/>
  <c r="J67" i="3"/>
  <c r="I67" i="3"/>
  <c r="H67" i="3"/>
  <c r="Q67" i="3"/>
  <c r="M67" i="3"/>
  <c r="V114" i="3"/>
  <c r="U114" i="3"/>
  <c r="P114" i="3"/>
  <c r="R114" i="3"/>
  <c r="N114" i="3"/>
  <c r="T114" i="3"/>
  <c r="L114" i="3"/>
  <c r="S114" i="3"/>
  <c r="M114" i="3"/>
  <c r="Q114" i="3"/>
  <c r="K114" i="3"/>
  <c r="J114" i="3"/>
  <c r="I114" i="3"/>
  <c r="H114" i="3"/>
  <c r="C108" i="3"/>
  <c r="C8" i="3"/>
  <c r="C65" i="3"/>
  <c r="D106" i="3"/>
  <c r="D25" i="3"/>
  <c r="D74" i="3"/>
  <c r="D31" i="3"/>
  <c r="D117" i="3"/>
  <c r="D19" i="3"/>
  <c r="D30" i="3"/>
  <c r="D100" i="3"/>
  <c r="D37" i="3"/>
  <c r="D10" i="3"/>
  <c r="F80" i="3"/>
  <c r="F59" i="3"/>
  <c r="F99" i="3"/>
  <c r="F41" i="3"/>
  <c r="F87" i="3"/>
  <c r="F121" i="3"/>
  <c r="F64" i="3"/>
  <c r="F9" i="3"/>
  <c r="F39" i="3"/>
  <c r="F4" i="3"/>
  <c r="G111" i="3"/>
  <c r="G119" i="3"/>
  <c r="G102" i="3"/>
  <c r="G53" i="3"/>
  <c r="G52" i="3"/>
  <c r="G46" i="3"/>
  <c r="G40" i="3"/>
  <c r="G81" i="3"/>
  <c r="G77" i="3"/>
  <c r="G10" i="3"/>
  <c r="H120" i="3"/>
  <c r="H41" i="3"/>
  <c r="H64" i="3"/>
  <c r="H4" i="3"/>
  <c r="I76" i="3"/>
  <c r="I74" i="3"/>
  <c r="I87" i="3"/>
  <c r="J119" i="3"/>
  <c r="J53" i="3"/>
  <c r="J43" i="3"/>
  <c r="K111" i="3"/>
  <c r="K121" i="3"/>
  <c r="K39" i="3"/>
  <c r="L119" i="3"/>
  <c r="L52" i="3"/>
  <c r="T39" i="3"/>
  <c r="G41" i="3"/>
  <c r="G87" i="3"/>
  <c r="G121" i="3"/>
  <c r="G64" i="3"/>
  <c r="G9" i="3"/>
  <c r="G65" i="3"/>
  <c r="H83" i="3"/>
  <c r="I40" i="3"/>
  <c r="I43" i="3"/>
  <c r="I10" i="3"/>
  <c r="J59" i="3"/>
  <c r="J41" i="3"/>
  <c r="J77" i="3"/>
  <c r="K80" i="3"/>
  <c r="I64" i="3"/>
  <c r="J48" i="3"/>
  <c r="J39" i="3"/>
  <c r="L77" i="3"/>
  <c r="M69" i="3"/>
  <c r="AS720" i="2"/>
  <c r="AS608" i="2"/>
  <c r="AS628" i="2"/>
  <c r="AS735" i="2"/>
  <c r="AS565" i="2"/>
  <c r="AS594" i="2"/>
  <c r="AT735" i="2"/>
  <c r="AU735" i="2"/>
  <c r="AS632" i="2"/>
  <c r="AS644" i="2"/>
  <c r="AS572" i="2"/>
  <c r="AS192" i="2"/>
  <c r="AS721" i="2"/>
  <c r="AS592" i="2"/>
  <c r="AS467" i="2"/>
  <c r="AS361" i="2"/>
  <c r="AS120" i="2"/>
  <c r="AS181" i="2"/>
  <c r="AS271" i="2"/>
  <c r="AS478" i="2"/>
  <c r="AS700" i="2"/>
  <c r="AS270" i="2"/>
  <c r="AS475" i="2"/>
  <c r="AS510" i="2"/>
  <c r="AT684" i="2"/>
  <c r="AT699" i="2"/>
  <c r="AT361" i="2"/>
  <c r="AT234" i="2"/>
  <c r="AT645" i="2"/>
  <c r="AT254" i="2"/>
  <c r="AT429" i="2"/>
  <c r="AT199" i="2"/>
  <c r="AT612" i="2"/>
  <c r="AT181" i="2"/>
  <c r="AT650" i="2"/>
  <c r="AT705" i="2"/>
  <c r="AT122" i="2"/>
  <c r="AT271" i="2"/>
  <c r="AT553" i="2"/>
  <c r="AT139" i="2"/>
  <c r="AT275" i="2"/>
  <c r="AT273" i="2"/>
  <c r="AT328" i="2"/>
  <c r="AT7" i="2"/>
  <c r="AT478" i="2"/>
  <c r="AT634" i="2"/>
  <c r="AT211" i="2"/>
  <c r="AT89" i="2"/>
  <c r="AT578" i="2"/>
  <c r="AT479" i="2"/>
  <c r="AT359" i="2"/>
  <c r="AT700" i="2"/>
  <c r="AT29" i="2"/>
  <c r="AT403" i="2"/>
  <c r="AT395" i="2"/>
  <c r="AT488" i="2"/>
  <c r="AT69" i="2"/>
  <c r="AT657" i="2"/>
  <c r="AT270" i="2"/>
  <c r="AT549" i="2"/>
  <c r="AT264" i="2"/>
  <c r="AT283" i="2"/>
  <c r="AT308" i="2"/>
  <c r="AS451" i="2"/>
  <c r="AS357" i="2"/>
  <c r="AS58" i="2"/>
  <c r="AS238" i="2"/>
  <c r="AS647" i="2"/>
  <c r="AS605" i="2"/>
  <c r="AS551" i="2"/>
  <c r="AS234" i="2"/>
  <c r="AS49" i="2"/>
  <c r="AS650" i="2"/>
  <c r="AS139" i="2"/>
  <c r="AS211" i="2"/>
  <c r="AS403" i="2"/>
  <c r="AS264" i="2"/>
  <c r="AR264" i="2"/>
  <c r="AS81" i="2"/>
  <c r="AT474" i="2"/>
  <c r="AT427" i="2"/>
  <c r="AT309" i="2"/>
  <c r="AT413" i="2"/>
  <c r="AT252" i="2"/>
  <c r="AT120" i="2"/>
  <c r="AT49" i="2"/>
  <c r="AT318" i="2"/>
  <c r="AT447" i="2"/>
  <c r="AT577" i="2"/>
  <c r="AT329" i="2"/>
  <c r="AT711" i="2"/>
  <c r="AS706" i="2"/>
  <c r="AS621" i="2"/>
  <c r="AS652" i="2"/>
  <c r="AS698" i="2"/>
  <c r="AS580" i="2"/>
  <c r="AS272" i="2"/>
  <c r="AS382" i="2"/>
  <c r="AS156" i="2"/>
  <c r="AS673" i="2"/>
  <c r="AS121" i="2"/>
  <c r="AS717" i="2"/>
  <c r="AS332" i="2"/>
  <c r="AS280" i="2"/>
  <c r="AS185" i="2"/>
  <c r="AS371" i="2"/>
  <c r="AS600" i="2"/>
  <c r="AS568" i="2"/>
  <c r="AS66" i="2"/>
  <c r="AS625" i="2"/>
  <c r="AS661" i="2"/>
  <c r="AS23" i="2"/>
  <c r="AS554" i="2"/>
  <c r="AS482" i="2"/>
  <c r="AS369" i="2"/>
  <c r="AS249" i="2"/>
  <c r="AS137" i="2"/>
  <c r="AS257" i="2"/>
  <c r="AS335" i="2"/>
  <c r="AS128" i="2"/>
  <c r="AS726" i="2"/>
  <c r="AS363" i="2"/>
  <c r="AS42" i="2"/>
  <c r="AS65" i="2"/>
  <c r="AS176" i="2"/>
  <c r="AS158" i="2"/>
  <c r="AS585" i="2"/>
  <c r="AS699" i="2"/>
  <c r="AS252" i="2"/>
  <c r="AS612" i="2"/>
  <c r="AS711" i="2"/>
  <c r="AS328" i="2"/>
  <c r="AS479" i="2"/>
  <c r="AS69" i="2"/>
  <c r="AS716" i="2"/>
  <c r="AS607" i="2"/>
  <c r="AS736" i="2"/>
  <c r="AS701" i="2"/>
  <c r="AS432" i="2"/>
  <c r="AS604" i="2"/>
  <c r="AS505" i="2"/>
  <c r="AS282" i="2"/>
  <c r="AR282" i="2"/>
  <c r="AS633" i="2"/>
  <c r="AS599" i="2"/>
  <c r="AS103" i="2"/>
  <c r="AS160" i="2"/>
  <c r="AS708" i="2"/>
  <c r="AS284" i="2"/>
  <c r="AS692" i="2"/>
  <c r="AS386" i="2"/>
  <c r="AS195" i="2"/>
  <c r="AS396" i="2"/>
  <c r="AS732" i="2"/>
  <c r="AS512" i="2"/>
  <c r="AS19" i="2"/>
  <c r="AS441" i="2"/>
  <c r="AS686" i="2"/>
  <c r="AS57" i="2"/>
  <c r="AS258" i="2"/>
  <c r="AS325" i="2"/>
  <c r="AS35" i="2"/>
  <c r="AS524" i="2"/>
  <c r="AS489" i="2"/>
  <c r="AS466" i="2"/>
  <c r="AS548" i="2"/>
  <c r="AS183" i="2"/>
  <c r="AS397" i="2"/>
  <c r="AS684" i="2"/>
  <c r="AS413" i="2"/>
  <c r="AS199" i="2"/>
  <c r="AS329" i="2"/>
  <c r="AS275" i="2"/>
  <c r="AS578" i="2"/>
  <c r="AS488" i="2"/>
  <c r="AS308" i="2"/>
  <c r="AS117" i="2"/>
  <c r="AS435" i="2"/>
  <c r="AS191" i="2"/>
  <c r="AS261" i="2"/>
  <c r="AS556" i="2"/>
  <c r="AS460" i="2"/>
  <c r="AS146" i="2"/>
  <c r="AS667" i="2"/>
  <c r="AS611" i="2"/>
  <c r="AS718" i="2"/>
  <c r="AS287" i="2"/>
  <c r="AS445" i="2"/>
  <c r="AS596" i="2"/>
  <c r="AS449" i="2"/>
  <c r="AS344" i="2"/>
  <c r="AS180" i="2"/>
  <c r="AS51" i="2"/>
  <c r="AS259" i="2"/>
  <c r="AS60" i="2"/>
  <c r="AS404" i="2"/>
  <c r="AS456" i="2"/>
  <c r="AS207" i="2"/>
  <c r="AS477" i="2"/>
  <c r="AS529" i="2"/>
  <c r="AS140" i="2"/>
  <c r="AS674" i="2"/>
  <c r="AS157" i="2"/>
  <c r="AS392" i="2"/>
  <c r="AS300" i="2"/>
  <c r="AS79" i="2"/>
  <c r="AS506" i="2"/>
  <c r="AS126" i="2"/>
  <c r="AS116" i="2"/>
  <c r="AS550" i="2"/>
  <c r="AS340" i="2"/>
  <c r="AS334" i="2"/>
  <c r="AS532" i="2"/>
  <c r="AS214" i="2"/>
  <c r="AS345" i="2"/>
  <c r="AS648" i="2"/>
  <c r="AS212" i="2"/>
  <c r="AS730" i="2"/>
  <c r="AS384" i="2"/>
  <c r="AS61" i="2"/>
  <c r="AS309" i="2"/>
  <c r="AS429" i="2"/>
  <c r="AS577" i="2"/>
  <c r="AS553" i="2"/>
  <c r="AS634" i="2"/>
  <c r="AS29" i="2"/>
  <c r="AS549" i="2"/>
  <c r="AR549" i="2"/>
  <c r="AS668" i="2"/>
  <c r="AS719" i="2"/>
  <c r="AS187" i="2"/>
  <c r="AS710" i="2"/>
  <c r="AS569" i="2"/>
  <c r="AS44" i="2"/>
  <c r="AS498" i="2"/>
  <c r="AS236" i="2"/>
  <c r="AS434" i="2"/>
  <c r="AS78" i="2"/>
  <c r="AS694" i="2"/>
  <c r="AS213" i="2"/>
  <c r="AS731" i="2"/>
  <c r="AS670" i="2"/>
  <c r="AS93" i="2"/>
  <c r="AS680" i="2"/>
  <c r="AS687" i="2"/>
  <c r="AS490" i="2"/>
  <c r="AS504" i="2"/>
  <c r="AS655" i="2"/>
  <c r="AS168" i="2"/>
  <c r="AS464" i="2"/>
  <c r="AS346" i="2"/>
  <c r="AS255" i="2"/>
  <c r="AS33" i="2"/>
  <c r="AS190" i="2"/>
  <c r="AS333" i="2"/>
  <c r="AS471" i="2"/>
  <c r="AS302" i="2"/>
  <c r="AS243" i="2"/>
  <c r="AS169" i="2"/>
  <c r="AS188" i="2"/>
  <c r="AS617" i="2"/>
  <c r="AS588" i="2"/>
  <c r="AS723" i="2"/>
  <c r="AS223" i="2"/>
  <c r="AS138" i="2"/>
  <c r="AS420" i="2"/>
  <c r="AS544" i="2"/>
  <c r="AS147" i="2"/>
  <c r="AS461" i="2"/>
  <c r="AS366" i="2"/>
  <c r="AS218" i="2"/>
  <c r="AS323" i="2"/>
  <c r="AS281" i="2"/>
  <c r="AS151" i="2"/>
  <c r="AS96" i="2"/>
  <c r="AS400" i="2"/>
  <c r="AS209" i="2"/>
  <c r="AS543" i="2"/>
  <c r="AS375" i="2"/>
  <c r="AS98" i="2"/>
  <c r="AS536" i="2"/>
  <c r="AS37" i="2"/>
  <c r="AS459" i="2"/>
  <c r="AS244" i="2"/>
  <c r="AS327" i="2"/>
  <c r="AS487" i="2"/>
  <c r="AS242" i="2"/>
  <c r="AS177" i="2"/>
  <c r="AS496" i="2"/>
  <c r="AS362" i="2"/>
  <c r="AS494" i="2"/>
  <c r="AS390" i="2"/>
  <c r="AS626" i="2"/>
  <c r="AS589" i="2"/>
  <c r="AS298" i="2"/>
  <c r="AS3" i="2"/>
  <c r="AS545" i="2"/>
  <c r="AS516" i="2"/>
  <c r="AS343" i="2"/>
  <c r="AS427" i="2"/>
  <c r="AS254" i="2"/>
  <c r="AS447" i="2"/>
  <c r="AR447" i="2"/>
  <c r="AS122" i="2"/>
  <c r="AS7" i="2"/>
  <c r="AR7" i="2"/>
  <c r="AS359" i="2"/>
  <c r="AS657" i="2"/>
  <c r="AS45" i="2"/>
  <c r="AS455" i="2"/>
  <c r="AS712" i="2"/>
  <c r="AS646" i="2"/>
  <c r="AS739" i="2"/>
  <c r="AS624" i="2"/>
  <c r="AS105" i="2"/>
  <c r="AS189" i="2"/>
  <c r="AS728" i="2"/>
  <c r="AS127" i="2"/>
  <c r="AS559" i="2"/>
  <c r="AS575" i="2"/>
  <c r="AR575" i="2"/>
  <c r="AS316" i="2"/>
  <c r="AS84" i="2"/>
  <c r="AS347" i="2"/>
  <c r="AS431" i="2"/>
  <c r="AS653" i="2"/>
  <c r="AS314" i="2"/>
  <c r="AS442" i="2"/>
  <c r="AS486" i="2"/>
  <c r="AS387" i="2"/>
  <c r="AS150" i="2"/>
  <c r="AS522" i="2"/>
  <c r="AS186" i="2"/>
  <c r="AS503" i="2"/>
  <c r="AS149" i="2"/>
  <c r="AS383" i="2"/>
  <c r="AS416" i="2"/>
  <c r="AS500" i="2"/>
  <c r="AS2" i="2"/>
  <c r="AS562" i="2"/>
  <c r="AS73" i="2"/>
  <c r="AS499" i="2"/>
  <c r="AS473" i="2"/>
  <c r="AS112" i="2"/>
  <c r="AS542" i="2"/>
  <c r="AS178" i="2"/>
  <c r="AS47" i="2"/>
  <c r="AS313" i="2"/>
  <c r="AS161" i="2"/>
  <c r="AS74" i="2"/>
  <c r="AS108" i="2"/>
  <c r="AS32" i="2"/>
  <c r="AS640" i="2"/>
  <c r="AS704" i="2"/>
  <c r="AS114" i="2"/>
  <c r="AS265" i="2"/>
  <c r="AS11" i="2"/>
  <c r="AS26" i="2"/>
  <c r="AS385" i="2"/>
  <c r="AS230" i="2"/>
  <c r="AS5" i="2"/>
  <c r="AS379" i="2"/>
  <c r="AS365" i="2"/>
  <c r="AS433" i="2"/>
  <c r="AS100" i="2"/>
  <c r="AS216" i="2"/>
  <c r="AS537" i="2"/>
  <c r="AS141" i="2"/>
  <c r="AS468" i="2"/>
  <c r="AS676" i="2"/>
  <c r="AS675" i="2"/>
  <c r="AS142" i="2"/>
  <c r="AS414" i="2"/>
  <c r="AS12" i="2"/>
  <c r="AS507" i="2"/>
  <c r="AS474" i="2"/>
  <c r="AS645" i="2"/>
  <c r="AS318" i="2"/>
  <c r="AS705" i="2"/>
  <c r="AS273" i="2"/>
  <c r="AS89" i="2"/>
  <c r="AS395" i="2"/>
  <c r="AS283" i="2"/>
  <c r="AS159" i="2"/>
  <c r="AS631" i="2"/>
  <c r="AS659" i="2"/>
  <c r="AS94" i="2"/>
  <c r="AS204" i="2"/>
  <c r="AS364" i="2"/>
  <c r="AS582" i="2"/>
  <c r="AS99" i="2"/>
  <c r="AS539" i="2"/>
  <c r="AS722" i="2"/>
  <c r="AS440" i="2"/>
  <c r="AS481" i="2"/>
  <c r="AS101" i="2"/>
  <c r="AS709" i="2"/>
  <c r="AS724" i="2"/>
  <c r="AS200" i="2"/>
  <c r="AS88" i="2"/>
  <c r="AS693" i="2"/>
  <c r="AS256" i="2"/>
  <c r="AS95" i="2"/>
  <c r="AS109" i="2"/>
  <c r="AS458" i="2"/>
  <c r="AS453" i="2"/>
  <c r="AS422" i="2"/>
  <c r="AS514" i="2"/>
  <c r="AS167" i="2"/>
  <c r="AS601" i="2"/>
  <c r="AS16" i="2"/>
  <c r="AS220" i="2"/>
  <c r="AS13" i="2"/>
  <c r="AS301" i="2"/>
  <c r="AS672" i="2"/>
  <c r="AS591" i="2"/>
  <c r="AS352" i="2"/>
  <c r="AS492" i="2"/>
  <c r="AS293" i="2"/>
  <c r="AS563" i="2"/>
  <c r="AS348" i="2"/>
  <c r="AS311" i="2"/>
  <c r="AS627" i="2"/>
  <c r="AS175" i="2"/>
  <c r="AS664" i="2"/>
  <c r="AS547" i="2"/>
  <c r="AS509" i="2"/>
  <c r="AS725" i="2"/>
  <c r="AS520" i="2"/>
  <c r="AS307" i="2"/>
  <c r="AS618" i="2"/>
  <c r="AS119" i="2"/>
  <c r="AS502" i="2"/>
  <c r="AS641" i="2"/>
  <c r="AS587" i="2"/>
  <c r="AS130" i="2"/>
  <c r="AS356" i="2"/>
  <c r="AS304" i="2"/>
  <c r="AS292" i="2"/>
  <c r="AS622" i="2"/>
  <c r="AS277" i="2"/>
  <c r="AS41" i="2"/>
  <c r="AS683" i="2"/>
  <c r="AS219" i="2"/>
  <c r="AS425" i="2"/>
  <c r="AS405" i="2"/>
  <c r="AS104" i="2"/>
  <c r="AS595" i="2"/>
  <c r="AS210" i="2"/>
  <c r="AS296" i="2"/>
  <c r="AS419" i="2"/>
  <c r="AS677" i="2"/>
  <c r="AS654" i="2"/>
  <c r="AS623" i="2"/>
  <c r="AS457" i="2"/>
  <c r="AS513" i="2"/>
  <c r="AS690" i="2"/>
  <c r="AS546" i="2"/>
  <c r="AS452" i="2"/>
  <c r="AS597" i="2"/>
  <c r="AS410" i="2"/>
  <c r="AS636" i="2"/>
  <c r="AR636" i="2"/>
  <c r="AS558" i="2"/>
  <c r="AS697" i="2"/>
  <c r="AS133" i="2"/>
  <c r="AS406" i="2"/>
  <c r="AS36" i="2"/>
  <c r="AS64" i="2"/>
  <c r="AS21" i="2"/>
  <c r="AS476" i="2"/>
  <c r="AS208" i="2"/>
  <c r="AS295" i="2"/>
  <c r="AS470" i="2"/>
  <c r="AS286" i="2"/>
  <c r="AS561" i="2"/>
  <c r="AS299" i="2"/>
  <c r="AS584" i="2"/>
  <c r="AS355" i="2"/>
  <c r="AS579" i="2"/>
  <c r="AS438" i="2"/>
  <c r="AS593" i="2"/>
  <c r="AS368" i="2"/>
  <c r="AS136" i="2"/>
  <c r="AS46" i="2"/>
  <c r="AS297" i="2"/>
  <c r="AS321" i="2"/>
  <c r="AS113" i="2"/>
  <c r="AS315" i="2"/>
  <c r="AS288" i="2"/>
  <c r="AS388" i="2"/>
  <c r="AS351" i="2"/>
  <c r="AS70" i="2"/>
  <c r="AS358" i="2"/>
  <c r="AS465" i="2"/>
  <c r="AS444" i="2"/>
  <c r="AS279" i="2"/>
  <c r="AS143" i="2"/>
  <c r="AS266" i="2"/>
  <c r="AS658" i="2"/>
  <c r="AS620" i="2"/>
  <c r="AS274" i="2"/>
  <c r="AS330" i="2"/>
  <c r="AS172" i="2"/>
  <c r="AS115" i="2"/>
  <c r="AS402" i="2"/>
  <c r="AS163" i="2"/>
  <c r="AS131" i="2"/>
  <c r="AS424" i="2"/>
  <c r="AS110" i="2"/>
  <c r="AS118" i="2"/>
  <c r="AS72" i="2"/>
  <c r="AS251" i="2"/>
  <c r="AS614" i="2"/>
  <c r="AS560" i="2"/>
  <c r="AS86" i="2"/>
  <c r="AS557" i="2"/>
  <c r="AS678" i="2"/>
  <c r="AS229" i="2"/>
  <c r="AS76" i="2"/>
  <c r="AS583" i="2"/>
  <c r="AS540" i="2"/>
  <c r="AS39" i="2"/>
  <c r="AS17" i="2"/>
  <c r="AS305" i="2"/>
  <c r="AS222" i="2"/>
  <c r="AS519" i="2"/>
  <c r="AS68" i="2"/>
  <c r="AS67" i="2"/>
  <c r="AS52" i="2"/>
  <c r="AS260" i="2"/>
  <c r="AS165" i="2"/>
  <c r="AS148" i="2"/>
  <c r="AS155" i="2"/>
  <c r="AS567" i="2"/>
  <c r="AS241" i="2"/>
  <c r="AS294" i="2"/>
  <c r="AS106" i="2"/>
  <c r="AS9" i="2"/>
  <c r="AS87" i="2"/>
  <c r="AS237" i="2"/>
  <c r="AS54" i="2"/>
  <c r="AS518" i="2"/>
  <c r="AS530" i="2"/>
  <c r="AS59" i="2"/>
  <c r="AS263" i="2"/>
  <c r="AS564" i="2"/>
  <c r="AS538" i="2"/>
  <c r="AS619" i="2"/>
  <c r="AS571" i="2"/>
  <c r="AS245" i="2"/>
  <c r="AS523" i="2"/>
  <c r="AS324" i="2"/>
  <c r="AS555" i="2"/>
  <c r="AS660" i="2"/>
  <c r="AS443" i="2"/>
  <c r="AS102" i="2"/>
  <c r="AS666" i="2"/>
  <c r="AS162" i="2"/>
  <c r="AS430" i="2"/>
  <c r="AS638" i="2"/>
  <c r="AS671" i="2"/>
  <c r="AS91" i="2"/>
  <c r="AS669" i="2"/>
  <c r="AS629" i="2"/>
  <c r="AS643" i="2"/>
  <c r="AS226" i="2"/>
  <c r="AS491" i="2"/>
  <c r="AS34" i="2"/>
  <c r="AS679" i="2"/>
  <c r="AS656" i="2"/>
  <c r="AS436" i="2"/>
  <c r="AS393" i="2"/>
  <c r="AS590" i="2"/>
  <c r="AS472" i="2"/>
  <c r="AS418" i="2"/>
  <c r="AS714" i="2"/>
  <c r="AS389" i="2"/>
  <c r="AS289" i="2"/>
  <c r="AS733" i="2"/>
  <c r="AS439" i="2"/>
  <c r="AS606" i="2"/>
  <c r="AS20" i="2"/>
  <c r="AS217" i="2"/>
  <c r="AS40" i="2"/>
  <c r="AS25" i="2"/>
  <c r="AS184" i="2"/>
  <c r="AS376" i="2"/>
  <c r="AS367" i="2"/>
  <c r="AS574" i="2"/>
  <c r="AS408" i="2"/>
  <c r="AS412" i="2"/>
  <c r="AS71" i="2"/>
  <c r="AS326" i="2"/>
  <c r="AS685" i="2"/>
  <c r="AS497" i="2"/>
  <c r="AS310" i="2"/>
  <c r="AS665" i="2"/>
  <c r="AS164" i="2"/>
  <c r="AS515" i="2"/>
  <c r="AT679" i="2"/>
  <c r="AT682" i="2"/>
  <c r="AT656" i="2"/>
  <c r="AT312" i="2"/>
  <c r="AT436" i="2"/>
  <c r="AT370" i="2"/>
  <c r="AT393" i="2"/>
  <c r="AT525" i="2"/>
  <c r="AS715" i="2"/>
  <c r="AS378" i="2"/>
  <c r="AS649" i="2"/>
  <c r="AS336" i="2"/>
  <c r="AS682" i="2"/>
  <c r="AS312" i="2"/>
  <c r="AS370" i="2"/>
  <c r="AS525" i="2"/>
  <c r="AS391" i="2"/>
  <c r="AS637" i="2"/>
  <c r="AS135" i="2"/>
  <c r="AS729" i="2"/>
  <c r="AS734" i="2"/>
  <c r="AS511" i="2"/>
  <c r="AS125" i="2"/>
  <c r="AS469" i="2"/>
  <c r="AS737" i="2"/>
  <c r="AS616" i="2"/>
  <c r="AS291" i="2"/>
  <c r="AS233" i="2"/>
  <c r="AS24" i="2"/>
  <c r="AS250" i="2"/>
  <c r="AS82" i="2"/>
  <c r="AS521" i="2"/>
  <c r="AS681" i="2"/>
  <c r="AS123" i="2"/>
  <c r="AS28" i="2"/>
  <c r="AS493" i="2"/>
  <c r="AS268" i="2"/>
  <c r="AS484" i="2"/>
  <c r="AS227" i="2"/>
  <c r="AS153" i="2"/>
  <c r="AS570" i="2"/>
  <c r="AS528" i="2"/>
  <c r="AS727" i="2"/>
  <c r="AS738" i="2"/>
  <c r="AS526" i="2"/>
  <c r="AS373" i="2"/>
  <c r="AS552" i="2"/>
  <c r="AS495" i="2"/>
  <c r="AS401" i="2"/>
  <c r="AS276" i="2"/>
  <c r="AS573" i="2"/>
  <c r="AS152" i="2"/>
  <c r="AS228" i="2"/>
  <c r="AS225" i="2"/>
  <c r="AS221" i="2"/>
  <c r="AS170" i="2"/>
  <c r="AS603" i="2"/>
  <c r="AS247" i="2"/>
  <c r="AS613" i="2"/>
  <c r="AS55" i="2"/>
  <c r="AS407" i="2"/>
  <c r="AS463" i="2"/>
  <c r="AS124" i="2"/>
  <c r="AS707" i="2"/>
  <c r="AS349" i="2"/>
  <c r="AS53" i="2"/>
  <c r="AS90" i="2"/>
  <c r="AS77" i="2"/>
  <c r="AS31" i="2"/>
  <c r="AS341" i="2"/>
  <c r="AS508" i="2"/>
  <c r="AS14" i="2"/>
  <c r="AS205" i="2"/>
  <c r="AS145" i="2"/>
  <c r="AS350" i="2"/>
  <c r="AS92" i="2"/>
  <c r="AS380" i="2"/>
  <c r="AS581" i="2"/>
  <c r="AS320" i="2"/>
  <c r="AS107" i="2"/>
  <c r="AS531" i="2"/>
  <c r="AS85" i="2"/>
  <c r="AS480" i="2"/>
  <c r="AS337" i="2"/>
  <c r="AS428" i="2"/>
  <c r="AS4" i="2"/>
  <c r="AS377" i="2"/>
  <c r="AS246" i="2"/>
  <c r="AS338" i="2"/>
  <c r="AS411" i="2"/>
  <c r="AS154" i="2"/>
  <c r="AS83" i="2"/>
  <c r="AS381" i="2"/>
  <c r="AS639" i="2"/>
  <c r="AT565" i="2"/>
  <c r="AT594" i="2"/>
  <c r="AT325" i="2"/>
  <c r="AT468" i="2"/>
  <c r="AT726" i="2"/>
  <c r="AT626" i="2"/>
  <c r="AT632" i="2"/>
  <c r="AT214" i="2"/>
  <c r="AT246" i="2"/>
  <c r="AT451" i="2"/>
  <c r="AT419" i="2"/>
  <c r="AT35" i="2"/>
  <c r="AT676" i="2"/>
  <c r="AT363" i="2"/>
  <c r="AT589" i="2"/>
  <c r="AT644" i="2"/>
  <c r="AT345" i="2"/>
  <c r="AT338" i="2"/>
  <c r="AT357" i="2"/>
  <c r="AT524" i="2"/>
  <c r="AT675" i="2"/>
  <c r="AT42" i="2"/>
  <c r="AT298" i="2"/>
  <c r="AT572" i="2"/>
  <c r="AT648" i="2"/>
  <c r="AT411" i="2"/>
  <c r="AT58" i="2"/>
  <c r="AT489" i="2"/>
  <c r="AT142" i="2"/>
  <c r="AT65" i="2"/>
  <c r="AT3" i="2"/>
  <c r="AT192" i="2"/>
  <c r="AT212" i="2"/>
  <c r="AT154" i="2"/>
  <c r="AT238" i="2"/>
  <c r="AT466" i="2"/>
  <c r="AT414" i="2"/>
  <c r="AT176" i="2"/>
  <c r="AT545" i="2"/>
  <c r="AT721" i="2"/>
  <c r="AT730" i="2"/>
  <c r="AS290" i="2"/>
  <c r="AS197" i="2"/>
  <c r="AS663" i="2"/>
  <c r="AS30" i="2"/>
  <c r="AS703" i="2"/>
  <c r="AS239" i="2"/>
  <c r="AS50" i="2"/>
  <c r="AS372" i="2"/>
  <c r="AS688" i="2"/>
  <c r="AS38" i="2"/>
  <c r="AS80" i="2"/>
  <c r="AS15" i="2"/>
  <c r="AS193" i="2"/>
  <c r="AS132" i="2"/>
  <c r="AS454" i="2"/>
  <c r="AS354" i="2"/>
  <c r="AS485" i="2"/>
  <c r="AS609" i="2"/>
  <c r="AS533" i="2"/>
  <c r="AS129" i="2"/>
  <c r="AS423" i="2"/>
  <c r="AS173" i="2"/>
  <c r="AS171" i="2"/>
  <c r="AS253" i="2"/>
  <c r="AS602" i="2"/>
  <c r="AS417" i="2"/>
  <c r="AS448" i="2"/>
  <c r="AS501" i="2"/>
  <c r="AS194" i="2"/>
  <c r="AS56" i="2"/>
  <c r="AS342" i="2"/>
  <c r="AS586" i="2"/>
  <c r="AT706" i="2"/>
  <c r="AT621" i="2"/>
  <c r="AT652" i="2"/>
  <c r="AT698" i="2"/>
  <c r="AT580" i="2"/>
  <c r="AT272" i="2"/>
  <c r="AT382" i="2"/>
  <c r="AT156" i="2"/>
  <c r="AT673" i="2"/>
  <c r="AT121" i="2"/>
  <c r="AT717" i="2"/>
  <c r="AT332" i="2"/>
  <c r="AT280" i="2"/>
  <c r="AT185" i="2"/>
  <c r="AT371" i="2"/>
  <c r="AT600" i="2"/>
  <c r="AT568" i="2"/>
  <c r="AT66" i="2"/>
  <c r="AT625" i="2"/>
  <c r="AT661" i="2"/>
  <c r="AT23" i="2"/>
  <c r="AT554" i="2"/>
  <c r="AT482" i="2"/>
  <c r="AT369" i="2"/>
  <c r="AT249" i="2"/>
  <c r="AT137" i="2"/>
  <c r="AT257" i="2"/>
  <c r="AT335" i="2"/>
  <c r="AT128" i="2"/>
  <c r="AT290" i="2"/>
  <c r="AT197" i="2"/>
  <c r="AT663" i="2"/>
  <c r="AT30" i="2"/>
  <c r="AT703" i="2"/>
  <c r="AT239" i="2"/>
  <c r="AT50" i="2"/>
  <c r="AT372" i="2"/>
  <c r="AT688" i="2"/>
  <c r="AT38" i="2"/>
  <c r="AT80" i="2"/>
  <c r="AT15" i="2"/>
  <c r="AT193" i="2"/>
  <c r="AT132" i="2"/>
  <c r="AT454" i="2"/>
  <c r="AT354" i="2"/>
  <c r="AT485" i="2"/>
  <c r="AT609" i="2"/>
  <c r="AT533" i="2"/>
  <c r="AT129" i="2"/>
  <c r="AT423" i="2"/>
  <c r="AR513" i="2"/>
  <c r="AR295" i="2"/>
  <c r="AS374" i="2"/>
  <c r="AS198" i="2"/>
  <c r="AS610" i="2"/>
  <c r="AS437" i="2"/>
  <c r="AS27" i="2"/>
  <c r="AS713" i="2"/>
  <c r="AS635" i="2"/>
  <c r="AS75" i="2"/>
  <c r="AS642" i="2"/>
  <c r="AS174" i="2"/>
  <c r="AS267" i="2"/>
  <c r="AS278" i="2"/>
  <c r="AS97" i="2"/>
  <c r="AS201" i="2"/>
  <c r="AS231" i="2"/>
  <c r="AS446" i="2"/>
  <c r="AS240" i="2"/>
  <c r="AS6" i="2"/>
  <c r="AS576" i="2"/>
  <c r="AS527" i="2"/>
  <c r="AS43" i="2"/>
  <c r="AS517" i="2"/>
  <c r="AS630" i="2"/>
  <c r="AS689" i="2"/>
  <c r="AS615" i="2"/>
  <c r="AS399" i="2"/>
  <c r="AS702" i="2"/>
  <c r="AS22" i="2"/>
  <c r="AS215" i="2"/>
  <c r="AS462" i="2"/>
  <c r="AS8" i="2"/>
  <c r="AS196" i="2"/>
  <c r="AS262" i="2"/>
  <c r="AS535" i="2"/>
  <c r="AS360" i="2"/>
  <c r="AS248" i="2"/>
  <c r="AS696" i="2"/>
  <c r="AS450" i="2"/>
  <c r="AT736" i="2"/>
  <c r="AT701" i="2"/>
  <c r="AT432" i="2"/>
  <c r="AT604" i="2"/>
  <c r="AT505" i="2"/>
  <c r="AT282" i="2"/>
  <c r="AT633" i="2"/>
  <c r="AT599" i="2"/>
  <c r="AT103" i="2"/>
  <c r="AT160" i="2"/>
  <c r="AT708" i="2"/>
  <c r="AT284" i="2"/>
  <c r="AT692" i="2"/>
  <c r="AT386" i="2"/>
  <c r="AT195" i="2"/>
  <c r="AT396" i="2"/>
  <c r="AT732" i="2"/>
  <c r="AT512" i="2"/>
  <c r="AT19" i="2"/>
  <c r="AT441" i="2"/>
  <c r="AT686" i="2"/>
  <c r="AT57" i="2"/>
  <c r="AT258" i="2"/>
  <c r="AT374" i="2"/>
  <c r="AT198" i="2"/>
  <c r="AT610" i="2"/>
  <c r="AT437" i="2"/>
  <c r="AT27" i="2"/>
  <c r="AT713" i="2"/>
  <c r="AT635" i="2"/>
  <c r="AT75" i="2"/>
  <c r="AT642" i="2"/>
  <c r="AT174" i="2"/>
  <c r="AT267" i="2"/>
  <c r="AT278" i="2"/>
  <c r="AT97" i="2"/>
  <c r="AT201" i="2"/>
  <c r="AT231" i="2"/>
  <c r="AT446" i="2"/>
  <c r="AT240" i="2"/>
  <c r="AT6" i="2"/>
  <c r="AT576" i="2"/>
  <c r="AT527" i="2"/>
  <c r="AT43" i="2"/>
  <c r="AT517" i="2"/>
  <c r="AT630" i="2"/>
  <c r="AT712" i="2"/>
  <c r="AT719" i="2"/>
  <c r="AT435" i="2"/>
  <c r="AT631" i="2"/>
  <c r="AT646" i="2"/>
  <c r="AT187" i="2"/>
  <c r="AT191" i="2"/>
  <c r="AT659" i="2"/>
  <c r="AT739" i="2"/>
  <c r="AT710" i="2"/>
  <c r="AT261" i="2"/>
  <c r="AT94" i="2"/>
  <c r="AT624" i="2"/>
  <c r="AT569" i="2"/>
  <c r="AT556" i="2"/>
  <c r="AT204" i="2"/>
  <c r="AT105" i="2"/>
  <c r="AT44" i="2"/>
  <c r="AT460" i="2"/>
  <c r="AT364" i="2"/>
  <c r="AT189" i="2"/>
  <c r="AT498" i="2"/>
  <c r="AT146" i="2"/>
  <c r="AT582" i="2"/>
  <c r="AT728" i="2"/>
  <c r="AT236" i="2"/>
  <c r="AT667" i="2"/>
  <c r="AT99" i="2"/>
  <c r="AT127" i="2"/>
  <c r="AT434" i="2"/>
  <c r="AT611" i="2"/>
  <c r="AT539" i="2"/>
  <c r="AT559" i="2"/>
  <c r="AT78" i="2"/>
  <c r="AT718" i="2"/>
  <c r="AT287" i="2"/>
  <c r="AT445" i="2"/>
  <c r="AT596" i="2"/>
  <c r="AT449" i="2"/>
  <c r="AT344" i="2"/>
  <c r="AT180" i="2"/>
  <c r="AT51" i="2"/>
  <c r="AT259" i="2"/>
  <c r="AT60" i="2"/>
  <c r="AT404" i="2"/>
  <c r="AT456" i="2"/>
  <c r="AT207" i="2"/>
  <c r="AT477" i="2"/>
  <c r="AT529" i="2"/>
  <c r="AT140" i="2"/>
  <c r="AT674" i="2"/>
  <c r="AT157" i="2"/>
  <c r="AT392" i="2"/>
  <c r="AT300" i="2"/>
  <c r="AT79" i="2"/>
  <c r="AT506" i="2"/>
  <c r="AT126" i="2"/>
  <c r="AT116" i="2"/>
  <c r="AT550" i="2"/>
  <c r="AT340" i="2"/>
  <c r="AR436" i="2"/>
  <c r="AR472" i="2"/>
  <c r="AT722" i="2"/>
  <c r="AT575" i="2"/>
  <c r="AT694" i="2"/>
  <c r="AT440" i="2"/>
  <c r="AT316" i="2"/>
  <c r="AT213" i="2"/>
  <c r="AT481" i="2"/>
  <c r="AT84" i="2"/>
  <c r="AT731" i="2"/>
  <c r="AT101" i="2"/>
  <c r="AT347" i="2"/>
  <c r="AT670" i="2"/>
  <c r="AT93" i="2"/>
  <c r="AT680" i="2"/>
  <c r="AT687" i="2"/>
  <c r="AT490" i="2"/>
  <c r="AT504" i="2"/>
  <c r="AT655" i="2"/>
  <c r="AT168" i="2"/>
  <c r="AT464" i="2"/>
  <c r="AT346" i="2"/>
  <c r="AT255" i="2"/>
  <c r="AT33" i="2"/>
  <c r="AT190" i="2"/>
  <c r="AT333" i="2"/>
  <c r="AT471" i="2"/>
  <c r="AT302" i="2"/>
  <c r="AT243" i="2"/>
  <c r="AT169" i="2"/>
  <c r="AT188" i="2"/>
  <c r="AT617" i="2"/>
  <c r="AT588" i="2"/>
  <c r="AT723" i="2"/>
  <c r="AT223" i="2"/>
  <c r="AT138" i="2"/>
  <c r="AT420" i="2"/>
  <c r="AT544" i="2"/>
  <c r="AT147" i="2"/>
  <c r="AT461" i="2"/>
  <c r="AT366" i="2"/>
  <c r="AT218" i="2"/>
  <c r="AT323" i="2"/>
  <c r="AT281" i="2"/>
  <c r="AT151" i="2"/>
  <c r="AT96" i="2"/>
  <c r="AT400" i="2"/>
  <c r="AT209" i="2"/>
  <c r="AT543" i="2"/>
  <c r="AT375" i="2"/>
  <c r="AT98" i="2"/>
  <c r="AT536" i="2"/>
  <c r="AT37" i="2"/>
  <c r="AT459" i="2"/>
  <c r="AT244" i="2"/>
  <c r="AT327" i="2"/>
  <c r="AT487" i="2"/>
  <c r="AT242" i="2"/>
  <c r="AT177" i="2"/>
  <c r="AT496" i="2"/>
  <c r="AT362" i="2"/>
  <c r="AT494" i="2"/>
  <c r="AT390" i="2"/>
  <c r="AT709" i="2"/>
  <c r="AT431" i="2"/>
  <c r="AT724" i="2"/>
  <c r="AT653" i="2"/>
  <c r="AT200" i="2"/>
  <c r="AT314" i="2"/>
  <c r="AT88" i="2"/>
  <c r="AT442" i="2"/>
  <c r="AT693" i="2"/>
  <c r="AT486" i="2"/>
  <c r="AT256" i="2"/>
  <c r="AT387" i="2"/>
  <c r="AT95" i="2"/>
  <c r="AT150" i="2"/>
  <c r="AT109" i="2"/>
  <c r="AT522" i="2"/>
  <c r="AT458" i="2"/>
  <c r="AT186" i="2"/>
  <c r="AT453" i="2"/>
  <c r="AT503" i="2"/>
  <c r="AT422" i="2"/>
  <c r="AT149" i="2"/>
  <c r="AT514" i="2"/>
  <c r="AT383" i="2"/>
  <c r="AT167" i="2"/>
  <c r="AT416" i="2"/>
  <c r="AT601" i="2"/>
  <c r="AT500" i="2"/>
  <c r="AT16" i="2"/>
  <c r="AT2" i="2"/>
  <c r="AT220" i="2"/>
  <c r="AT562" i="2"/>
  <c r="AT13" i="2"/>
  <c r="AT73" i="2"/>
  <c r="AT499" i="2"/>
  <c r="AT301" i="2"/>
  <c r="AT473" i="2"/>
  <c r="AT112" i="2"/>
  <c r="AT542" i="2"/>
  <c r="AT178" i="2"/>
  <c r="AT47" i="2"/>
  <c r="AT313" i="2"/>
  <c r="AT161" i="2"/>
  <c r="AT74" i="2"/>
  <c r="AT108" i="2"/>
  <c r="AT32" i="2"/>
  <c r="AT640" i="2"/>
  <c r="AT704" i="2"/>
  <c r="AT114" i="2"/>
  <c r="AT265" i="2"/>
  <c r="AT11" i="2"/>
  <c r="AT26" i="2"/>
  <c r="AT385" i="2"/>
  <c r="AT230" i="2"/>
  <c r="AT5" i="2"/>
  <c r="AT379" i="2"/>
  <c r="AT365" i="2"/>
  <c r="AT433" i="2"/>
  <c r="AT100" i="2"/>
  <c r="AT216" i="2"/>
  <c r="AT537" i="2"/>
  <c r="AT141" i="2"/>
  <c r="AS598" i="2"/>
  <c r="AS691" i="2"/>
  <c r="AS202" i="2"/>
  <c r="AS415" i="2"/>
  <c r="AS566" i="2"/>
  <c r="AS322" i="2"/>
  <c r="AS695" i="2"/>
  <c r="AS426" i="2"/>
  <c r="AS206" i="2"/>
  <c r="AS339" i="2"/>
  <c r="AS48" i="2"/>
  <c r="AS541" i="2"/>
  <c r="AS483" i="2"/>
  <c r="AS331" i="2"/>
  <c r="AS232" i="2"/>
  <c r="AS63" i="2"/>
  <c r="AS224" i="2"/>
  <c r="AS134" i="2"/>
  <c r="AS269" i="2"/>
  <c r="AS303" i="2"/>
  <c r="AS319" i="2"/>
  <c r="AS353" i="2"/>
  <c r="AS306" i="2"/>
  <c r="AS651" i="2"/>
  <c r="AS144" i="2"/>
  <c r="AS662" i="2"/>
  <c r="AT672" i="2"/>
  <c r="AT591" i="2"/>
  <c r="AT352" i="2"/>
  <c r="AT492" i="2"/>
  <c r="AT293" i="2"/>
  <c r="AT563" i="2"/>
  <c r="AT348" i="2"/>
  <c r="AT311" i="2"/>
  <c r="AT627" i="2"/>
  <c r="AT175" i="2"/>
  <c r="AT664" i="2"/>
  <c r="AT547" i="2"/>
  <c r="AT509" i="2"/>
  <c r="AT725" i="2"/>
  <c r="AT520" i="2"/>
  <c r="AT307" i="2"/>
  <c r="AT618" i="2"/>
  <c r="AT119" i="2"/>
  <c r="AT502" i="2"/>
  <c r="AT641" i="2"/>
  <c r="AT587" i="2"/>
  <c r="AT130" i="2"/>
  <c r="AT356" i="2"/>
  <c r="AT304" i="2"/>
  <c r="AT292" i="2"/>
  <c r="AT622" i="2"/>
  <c r="AT277" i="2"/>
  <c r="AT41" i="2"/>
  <c r="AT683" i="2"/>
  <c r="AT219" i="2"/>
  <c r="AT425" i="2"/>
  <c r="AT405" i="2"/>
  <c r="AT104" i="2"/>
  <c r="AT595" i="2"/>
  <c r="AT210" i="2"/>
  <c r="AT296" i="2"/>
  <c r="AT598" i="2"/>
  <c r="AT691" i="2"/>
  <c r="AT202" i="2"/>
  <c r="AT415" i="2"/>
  <c r="AT566" i="2"/>
  <c r="AT322" i="2"/>
  <c r="AT695" i="2"/>
  <c r="AT426" i="2"/>
  <c r="AT206" i="2"/>
  <c r="AT339" i="2"/>
  <c r="AT48" i="2"/>
  <c r="AT541" i="2"/>
  <c r="AT483" i="2"/>
  <c r="AT331" i="2"/>
  <c r="AT232" i="2"/>
  <c r="AT63" i="2"/>
  <c r="AT224" i="2"/>
  <c r="AT134" i="2"/>
  <c r="AT269" i="2"/>
  <c r="AT303" i="2"/>
  <c r="AT319" i="2"/>
  <c r="AT353" i="2"/>
  <c r="AT306" i="2"/>
  <c r="AT651" i="2"/>
  <c r="AR361" i="2"/>
  <c r="AR49" i="2"/>
  <c r="AR318" i="2"/>
  <c r="AR122" i="2"/>
  <c r="AR139" i="2"/>
  <c r="AR275" i="2"/>
  <c r="AR578" i="2"/>
  <c r="AR29" i="2"/>
  <c r="AR45" i="2"/>
  <c r="AR81" i="2"/>
  <c r="AR117" i="2"/>
  <c r="AT677" i="2"/>
  <c r="AT654" i="2"/>
  <c r="AT623" i="2"/>
  <c r="AT457" i="2"/>
  <c r="AT513" i="2"/>
  <c r="AT690" i="2"/>
  <c r="AT546" i="2"/>
  <c r="AT452" i="2"/>
  <c r="AT597" i="2"/>
  <c r="AT410" i="2"/>
  <c r="AT636" i="2"/>
  <c r="AT558" i="2"/>
  <c r="AT697" i="2"/>
  <c r="AT133" i="2"/>
  <c r="AT406" i="2"/>
  <c r="AT36" i="2"/>
  <c r="AT64" i="2"/>
  <c r="AT21" i="2"/>
  <c r="AT476" i="2"/>
  <c r="AT208" i="2"/>
  <c r="AT295" i="2"/>
  <c r="AT470" i="2"/>
  <c r="AT286" i="2"/>
  <c r="AT561" i="2"/>
  <c r="AT299" i="2"/>
  <c r="AT584" i="2"/>
  <c r="AT355" i="2"/>
  <c r="AT579" i="2"/>
  <c r="AT438" i="2"/>
  <c r="AT593" i="2"/>
  <c r="AT368" i="2"/>
  <c r="AT136" i="2"/>
  <c r="AT46" i="2"/>
  <c r="AT297" i="2"/>
  <c r="AT321" i="2"/>
  <c r="AT113" i="2"/>
  <c r="AT315" i="2"/>
  <c r="AT288" i="2"/>
  <c r="AT388" i="2"/>
  <c r="AT351" i="2"/>
  <c r="AT70" i="2"/>
  <c r="AT358" i="2"/>
  <c r="AT465" i="2"/>
  <c r="AT444" i="2"/>
  <c r="AT279" i="2"/>
  <c r="AT143" i="2"/>
  <c r="AT266" i="2"/>
  <c r="AT658" i="2"/>
  <c r="AT620" i="2"/>
  <c r="AT274" i="2"/>
  <c r="AT330" i="2"/>
  <c r="AT172" i="2"/>
  <c r="AT115" i="2"/>
  <c r="AT402" i="2"/>
  <c r="AT163" i="2"/>
  <c r="AT131" i="2"/>
  <c r="AT424" i="2"/>
  <c r="AT110" i="2"/>
  <c r="AT118" i="2"/>
  <c r="AT72" i="2"/>
  <c r="AT251" i="2"/>
  <c r="AT614" i="2"/>
  <c r="AR272" i="2"/>
  <c r="AT720" i="2"/>
  <c r="AT608" i="2"/>
  <c r="AT628" i="2"/>
  <c r="AT715" i="2"/>
  <c r="AT643" i="2"/>
  <c r="AT560" i="2"/>
  <c r="AT378" i="2"/>
  <c r="AT226" i="2"/>
  <c r="AT86" i="2"/>
  <c r="AT649" i="2"/>
  <c r="AT491" i="2"/>
  <c r="AT557" i="2"/>
  <c r="AT34" i="2"/>
  <c r="AT336" i="2"/>
  <c r="AT678" i="2"/>
  <c r="AT229" i="2"/>
  <c r="AT76" i="2"/>
  <c r="AT583" i="2"/>
  <c r="AT540" i="2"/>
  <c r="AT39" i="2"/>
  <c r="AT17" i="2"/>
  <c r="AT305" i="2"/>
  <c r="AT222" i="2"/>
  <c r="AT519" i="2"/>
  <c r="AT68" i="2"/>
  <c r="AT67" i="2"/>
  <c r="AT52" i="2"/>
  <c r="AT260" i="2"/>
  <c r="AT165" i="2"/>
  <c r="AT148" i="2"/>
  <c r="AT155" i="2"/>
  <c r="AT567" i="2"/>
  <c r="AT241" i="2"/>
  <c r="AT294" i="2"/>
  <c r="AT106" i="2"/>
  <c r="AT9" i="2"/>
  <c r="AT87" i="2"/>
  <c r="AT237" i="2"/>
  <c r="AT54" i="2"/>
  <c r="AT518" i="2"/>
  <c r="AT530" i="2"/>
  <c r="AT59" i="2"/>
  <c r="AT263" i="2"/>
  <c r="AT564" i="2"/>
  <c r="AT538" i="2"/>
  <c r="AT619" i="2"/>
  <c r="AT571" i="2"/>
  <c r="AT245" i="2"/>
  <c r="AT523" i="2"/>
  <c r="AT324" i="2"/>
  <c r="AT555" i="2"/>
  <c r="AT660" i="2"/>
  <c r="AT443" i="2"/>
  <c r="AT102" i="2"/>
  <c r="AT666" i="2"/>
  <c r="AT162" i="2"/>
  <c r="AT430" i="2"/>
  <c r="AT638" i="2"/>
  <c r="AT671" i="2"/>
  <c r="AT91" i="2"/>
  <c r="AT669" i="2"/>
  <c r="AT629" i="2"/>
  <c r="AR284" i="2"/>
  <c r="AR386" i="2"/>
  <c r="AR396" i="2"/>
  <c r="AR512" i="2"/>
  <c r="AR441" i="2"/>
  <c r="AT590" i="2"/>
  <c r="AT391" i="2"/>
  <c r="AT472" i="2"/>
  <c r="AT637" i="2"/>
  <c r="AT418" i="2"/>
  <c r="AT135" i="2"/>
  <c r="AT714" i="2"/>
  <c r="AT729" i="2"/>
  <c r="AT389" i="2"/>
  <c r="AT734" i="2"/>
  <c r="AT289" i="2"/>
  <c r="AT511" i="2"/>
  <c r="AT733" i="2"/>
  <c r="AT125" i="2"/>
  <c r="AT439" i="2"/>
  <c r="AT469" i="2"/>
  <c r="AT606" i="2"/>
  <c r="AT737" i="2"/>
  <c r="AT20" i="2"/>
  <c r="AT616" i="2"/>
  <c r="AT217" i="2"/>
  <c r="AT291" i="2"/>
  <c r="AT40" i="2"/>
  <c r="AT233" i="2"/>
  <c r="AT25" i="2"/>
  <c r="AT24" i="2"/>
  <c r="AT184" i="2"/>
  <c r="AT250" i="2"/>
  <c r="AT376" i="2"/>
  <c r="AT82" i="2"/>
  <c r="AT367" i="2"/>
  <c r="AT521" i="2"/>
  <c r="AT574" i="2"/>
  <c r="AT681" i="2"/>
  <c r="AT408" i="2"/>
  <c r="AT123" i="2"/>
  <c r="AT412" i="2"/>
  <c r="AT28" i="2"/>
  <c r="AT71" i="2"/>
  <c r="AT493" i="2"/>
  <c r="AT326" i="2"/>
  <c r="AT268" i="2"/>
  <c r="AT685" i="2"/>
  <c r="AT484" i="2"/>
  <c r="AT497" i="2"/>
  <c r="AT227" i="2"/>
  <c r="AT310" i="2"/>
  <c r="AT153" i="2"/>
  <c r="AT665" i="2"/>
  <c r="AT570" i="2"/>
  <c r="AT164" i="2"/>
  <c r="AT528" i="2"/>
  <c r="AT515" i="2"/>
  <c r="AR187" i="2"/>
  <c r="AR659" i="2"/>
  <c r="AR261" i="2"/>
  <c r="AR94" i="2"/>
  <c r="AR624" i="2"/>
  <c r="AR569" i="2"/>
  <c r="AR204" i="2"/>
  <c r="AR105" i="2"/>
  <c r="AR44" i="2"/>
  <c r="AR364" i="2"/>
  <c r="AR189" i="2"/>
  <c r="AR236" i="2"/>
  <c r="AR99" i="2"/>
  <c r="AR127" i="2"/>
  <c r="AR434" i="2"/>
  <c r="AR611" i="2"/>
  <c r="AR539" i="2"/>
  <c r="AR559" i="2"/>
  <c r="AR78" i="2"/>
  <c r="AR445" i="2"/>
  <c r="AR596" i="2"/>
  <c r="AR180" i="2"/>
  <c r="AR51" i="2"/>
  <c r="AR259" i="2"/>
  <c r="AR60" i="2"/>
  <c r="AR404" i="2"/>
  <c r="AR456" i="2"/>
  <c r="AR207" i="2"/>
  <c r="AR140" i="2"/>
  <c r="AR674" i="2"/>
  <c r="AR157" i="2"/>
  <c r="AR392" i="2"/>
  <c r="AR300" i="2"/>
  <c r="AR79" i="2"/>
  <c r="AR506" i="2"/>
  <c r="AR126" i="2"/>
  <c r="AR550" i="2"/>
  <c r="AR532" i="2"/>
  <c r="AU679" i="2"/>
  <c r="AU682" i="2"/>
  <c r="AU656" i="2"/>
  <c r="AU312" i="2"/>
  <c r="AU436" i="2"/>
  <c r="AU370" i="2"/>
  <c r="AU393" i="2"/>
  <c r="AU525" i="2"/>
  <c r="AU590" i="2"/>
  <c r="AS534" i="2"/>
  <c r="AS398" i="2"/>
  <c r="AS18" i="2"/>
  <c r="AS111" i="2"/>
  <c r="AS285" i="2"/>
  <c r="AS317" i="2"/>
  <c r="AS166" i="2"/>
  <c r="AS179" i="2"/>
  <c r="AS62" i="2"/>
  <c r="AS182" i="2"/>
  <c r="AS203" i="2"/>
  <c r="AS394" i="2"/>
  <c r="AS235" i="2"/>
  <c r="AS10" i="2"/>
  <c r="AS409" i="2"/>
  <c r="AS421" i="2"/>
  <c r="AT727" i="2"/>
  <c r="AT738" i="2"/>
  <c r="AT526" i="2"/>
  <c r="AT373" i="2"/>
  <c r="AT552" i="2"/>
  <c r="AT495" i="2"/>
  <c r="AT401" i="2"/>
  <c r="AT276" i="2"/>
  <c r="AT573" i="2"/>
  <c r="AT152" i="2"/>
  <c r="AT228" i="2"/>
  <c r="AT225" i="2"/>
  <c r="AT221" i="2"/>
  <c r="AT170" i="2"/>
  <c r="AT603" i="2"/>
  <c r="AT247" i="2"/>
  <c r="AT613" i="2"/>
  <c r="AT55" i="2"/>
  <c r="AT407" i="2"/>
  <c r="AT463" i="2"/>
  <c r="AT124" i="2"/>
  <c r="AT707" i="2"/>
  <c r="AT349" i="2"/>
  <c r="AT53" i="2"/>
  <c r="AT90" i="2"/>
  <c r="AT77" i="2"/>
  <c r="AT31" i="2"/>
  <c r="AT341" i="2"/>
  <c r="AT508" i="2"/>
  <c r="AT14" i="2"/>
  <c r="AT205" i="2"/>
  <c r="AT145" i="2"/>
  <c r="AT350" i="2"/>
  <c r="AT92" i="2"/>
  <c r="AT380" i="2"/>
  <c r="AT581" i="2"/>
  <c r="AT320" i="2"/>
  <c r="AT107" i="2"/>
  <c r="AT531" i="2"/>
  <c r="AT85" i="2"/>
  <c r="AT480" i="2"/>
  <c r="AT337" i="2"/>
  <c r="AT428" i="2"/>
  <c r="AT4" i="2"/>
  <c r="AT377" i="2"/>
  <c r="AT534" i="2"/>
  <c r="AT398" i="2"/>
  <c r="AT18" i="2"/>
  <c r="AT111" i="2"/>
  <c r="AT285" i="2"/>
  <c r="AT317" i="2"/>
  <c r="AT166" i="2"/>
  <c r="AT179" i="2"/>
  <c r="AR84" i="2"/>
  <c r="AR93" i="2"/>
  <c r="AR494" i="2"/>
  <c r="AT83" i="2"/>
  <c r="AT647" i="2"/>
  <c r="AT548" i="2"/>
  <c r="AT12" i="2"/>
  <c r="AT158" i="2"/>
  <c r="AT516" i="2"/>
  <c r="AT592" i="2"/>
  <c r="AT384" i="2"/>
  <c r="AT381" i="2"/>
  <c r="AT605" i="2"/>
  <c r="AT183" i="2"/>
  <c r="AT507" i="2"/>
  <c r="AT585" i="2"/>
  <c r="AT343" i="2"/>
  <c r="AT467" i="2"/>
  <c r="AT61" i="2"/>
  <c r="AT639" i="2"/>
  <c r="AT551" i="2"/>
  <c r="AT397" i="2"/>
  <c r="AR431" i="2"/>
  <c r="AR653" i="2"/>
  <c r="AR200" i="2"/>
  <c r="AR314" i="2"/>
  <c r="AR88" i="2"/>
  <c r="AR256" i="2"/>
  <c r="AR387" i="2"/>
  <c r="AR95" i="2"/>
  <c r="AR109" i="2"/>
  <c r="AR186" i="2"/>
  <c r="AR503" i="2"/>
  <c r="AR422" i="2"/>
  <c r="AR149" i="2"/>
  <c r="AR383" i="2"/>
  <c r="AR167" i="2"/>
  <c r="AR416" i="2"/>
  <c r="AR601" i="2"/>
  <c r="AR16" i="2"/>
  <c r="AR2" i="2"/>
  <c r="AR220" i="2"/>
  <c r="AR13" i="2"/>
  <c r="AR73" i="2"/>
  <c r="AR499" i="2"/>
  <c r="AR301" i="2"/>
  <c r="AR112" i="2"/>
  <c r="AR542" i="2"/>
  <c r="AR178" i="2"/>
  <c r="AR47" i="2"/>
  <c r="AR313" i="2"/>
  <c r="AR161" i="2"/>
  <c r="AR74" i="2"/>
  <c r="AR108" i="2"/>
  <c r="AR32" i="2"/>
  <c r="AR265" i="2"/>
  <c r="AR11" i="2"/>
  <c r="AR230" i="2"/>
  <c r="AR5" i="2"/>
  <c r="AR379" i="2"/>
  <c r="AR365" i="2"/>
  <c r="AR433" i="2"/>
  <c r="AR100" i="2"/>
  <c r="AR216" i="2"/>
  <c r="AR141" i="2"/>
  <c r="AU565" i="2"/>
  <c r="AU594" i="2"/>
  <c r="AU325" i="2"/>
  <c r="AU468" i="2"/>
  <c r="AU726" i="2"/>
  <c r="AU626" i="2"/>
  <c r="AU632" i="2"/>
  <c r="AU214" i="2"/>
  <c r="AU246" i="2"/>
  <c r="AU451" i="2"/>
  <c r="AU419" i="2"/>
  <c r="AU35" i="2"/>
  <c r="AU676" i="2"/>
  <c r="AU363" i="2"/>
  <c r="AU589" i="2"/>
  <c r="AU644" i="2"/>
  <c r="AU345" i="2"/>
  <c r="AU338" i="2"/>
  <c r="AU357" i="2"/>
  <c r="AU524" i="2"/>
  <c r="AU675" i="2"/>
  <c r="AU42" i="2"/>
  <c r="AU298" i="2"/>
  <c r="AU572" i="2"/>
  <c r="AU648" i="2"/>
  <c r="AU411" i="2"/>
  <c r="AU58" i="2"/>
  <c r="AU489" i="2"/>
  <c r="AU142" i="2"/>
  <c r="AR370" i="2"/>
  <c r="AR352" i="2"/>
  <c r="AR627" i="2"/>
  <c r="AT62" i="2"/>
  <c r="AT182" i="2"/>
  <c r="AT203" i="2"/>
  <c r="AT394" i="2"/>
  <c r="AT235" i="2"/>
  <c r="AT10" i="2"/>
  <c r="AT409" i="2"/>
  <c r="AT421" i="2"/>
  <c r="AR316" i="2"/>
  <c r="AR213" i="2"/>
  <c r="AR481" i="2"/>
  <c r="AR101" i="2"/>
  <c r="AR347" i="2"/>
  <c r="AR490" i="2"/>
  <c r="AR464" i="2"/>
  <c r="AR346" i="2"/>
  <c r="AR33" i="2"/>
  <c r="AR190" i="2"/>
  <c r="AR471" i="2"/>
  <c r="AR302" i="2"/>
  <c r="AR243" i="2"/>
  <c r="AR169" i="2"/>
  <c r="AR617" i="2"/>
  <c r="AR223" i="2"/>
  <c r="AR138" i="2"/>
  <c r="AR544" i="2"/>
  <c r="AR147" i="2"/>
  <c r="AR366" i="2"/>
  <c r="AR323" i="2"/>
  <c r="AR281" i="2"/>
  <c r="AR151" i="2"/>
  <c r="AR400" i="2"/>
  <c r="AR209" i="2"/>
  <c r="AR543" i="2"/>
  <c r="AR375" i="2"/>
  <c r="AR98" i="2"/>
  <c r="AR37" i="2"/>
  <c r="AR244" i="2"/>
  <c r="AR177" i="2"/>
  <c r="AR496" i="2"/>
  <c r="AR362" i="2"/>
  <c r="AR390" i="2"/>
  <c r="AU727" i="2"/>
  <c r="AU738" i="2"/>
  <c r="AU526" i="2"/>
  <c r="AU373" i="2"/>
  <c r="AU552" i="2"/>
  <c r="AU495" i="2"/>
  <c r="AU401" i="2"/>
  <c r="AU276" i="2"/>
  <c r="AU573" i="2"/>
  <c r="AU152" i="2"/>
  <c r="AU228" i="2"/>
  <c r="AU225" i="2"/>
  <c r="AU221" i="2"/>
  <c r="AU170" i="2"/>
  <c r="AU603" i="2"/>
  <c r="AU247" i="2"/>
  <c r="AU613" i="2"/>
  <c r="AU55" i="2"/>
  <c r="AU407" i="2"/>
  <c r="AU463" i="2"/>
  <c r="AU124" i="2"/>
  <c r="AU707" i="2"/>
  <c r="AU349" i="2"/>
  <c r="AU53" i="2"/>
  <c r="AU90" i="2"/>
  <c r="AU77" i="2"/>
  <c r="AU31" i="2"/>
  <c r="AU341" i="2"/>
  <c r="AU508" i="2"/>
  <c r="AU14" i="2"/>
  <c r="AU205" i="2"/>
  <c r="AU145" i="2"/>
  <c r="AT716" i="2"/>
  <c r="AT45" i="2"/>
  <c r="AT475" i="2"/>
  <c r="AT668" i="2"/>
  <c r="AT81" i="2"/>
  <c r="AT117" i="2"/>
  <c r="AT159" i="2"/>
  <c r="AT607" i="2"/>
  <c r="AT455" i="2"/>
  <c r="AT510" i="2"/>
  <c r="AR293" i="2"/>
  <c r="AR348" i="2"/>
  <c r="AR311" i="2"/>
  <c r="AR175" i="2"/>
  <c r="AR509" i="2"/>
  <c r="AR520" i="2"/>
  <c r="AR119" i="2"/>
  <c r="AR502" i="2"/>
  <c r="AR587" i="2"/>
  <c r="AR304" i="2"/>
  <c r="AR292" i="2"/>
  <c r="AR41" i="2"/>
  <c r="AR425" i="2"/>
  <c r="AR405" i="2"/>
  <c r="AR210" i="2"/>
  <c r="AR296" i="2"/>
  <c r="AR598" i="2"/>
  <c r="AR691" i="2"/>
  <c r="AR202" i="2"/>
  <c r="AR415" i="2"/>
  <c r="AR695" i="2"/>
  <c r="AR206" i="2"/>
  <c r="AR48" i="2"/>
  <c r="AR331" i="2"/>
  <c r="AR63" i="2"/>
  <c r="AR134" i="2"/>
  <c r="AR269" i="2"/>
  <c r="AR319" i="2"/>
  <c r="AR353" i="2"/>
  <c r="AR306" i="2"/>
  <c r="AR651" i="2"/>
  <c r="AR144" i="2"/>
  <c r="AR662" i="2"/>
  <c r="AU684" i="2"/>
  <c r="AU474" i="2"/>
  <c r="AU699" i="2"/>
  <c r="AU427" i="2"/>
  <c r="AU361" i="2"/>
  <c r="AU309" i="2"/>
  <c r="AU234" i="2"/>
  <c r="AU413" i="2"/>
  <c r="AU645" i="2"/>
  <c r="AU252" i="2"/>
  <c r="AU254" i="2"/>
  <c r="AU120" i="2"/>
  <c r="AU429" i="2"/>
  <c r="AU49" i="2"/>
  <c r="AU199" i="2"/>
  <c r="AU318" i="2"/>
  <c r="AU612" i="2"/>
  <c r="AU447" i="2"/>
  <c r="AU181" i="2"/>
  <c r="AU577" i="2"/>
  <c r="AU650" i="2"/>
  <c r="AU329" i="2"/>
  <c r="AU705" i="2"/>
  <c r="AU711" i="2"/>
  <c r="AT173" i="2"/>
  <c r="AT171" i="2"/>
  <c r="AT253" i="2"/>
  <c r="AT602" i="2"/>
  <c r="AT417" i="2"/>
  <c r="AT448" i="2"/>
  <c r="AT501" i="2"/>
  <c r="AT194" i="2"/>
  <c r="AT56" i="2"/>
  <c r="AT342" i="2"/>
  <c r="AT586" i="2"/>
  <c r="AR623" i="2"/>
  <c r="AR546" i="2"/>
  <c r="AR452" i="2"/>
  <c r="AR133" i="2"/>
  <c r="AR406" i="2"/>
  <c r="AR36" i="2"/>
  <c r="AR21" i="2"/>
  <c r="AR208" i="2"/>
  <c r="AR286" i="2"/>
  <c r="AR299" i="2"/>
  <c r="AR355" i="2"/>
  <c r="AR579" i="2"/>
  <c r="AR438" i="2"/>
  <c r="AR593" i="2"/>
  <c r="AR136" i="2"/>
  <c r="AR46" i="2"/>
  <c r="AR297" i="2"/>
  <c r="AR321" i="2"/>
  <c r="AR113" i="2"/>
  <c r="AR315" i="2"/>
  <c r="AR288" i="2"/>
  <c r="AR388" i="2"/>
  <c r="AR351" i="2"/>
  <c r="AR70" i="2"/>
  <c r="AR358" i="2"/>
  <c r="AR465" i="2"/>
  <c r="AR444" i="2"/>
  <c r="AR143" i="2"/>
  <c r="AR266" i="2"/>
  <c r="AR620" i="2"/>
  <c r="AR330" i="2"/>
  <c r="AR172" i="2"/>
  <c r="AR115" i="2"/>
  <c r="AR402" i="2"/>
  <c r="AR163" i="2"/>
  <c r="AR131" i="2"/>
  <c r="AR424" i="2"/>
  <c r="AR110" i="2"/>
  <c r="AR72" i="2"/>
  <c r="AR251" i="2"/>
  <c r="AR614" i="2"/>
  <c r="AU706" i="2"/>
  <c r="AU621" i="2"/>
  <c r="AU652" i="2"/>
  <c r="AU698" i="2"/>
  <c r="AU580" i="2"/>
  <c r="AU272" i="2"/>
  <c r="AU382" i="2"/>
  <c r="AU156" i="2"/>
  <c r="AU673" i="2"/>
  <c r="AU121" i="2"/>
  <c r="AU717" i="2"/>
  <c r="AU332" i="2"/>
  <c r="AU280" i="2"/>
  <c r="AU185" i="2"/>
  <c r="AU371" i="2"/>
  <c r="AU600" i="2"/>
  <c r="AU568" i="2"/>
  <c r="AU66" i="2"/>
  <c r="AU625" i="2"/>
  <c r="AU661" i="2"/>
  <c r="AU23" i="2"/>
  <c r="AU554" i="2"/>
  <c r="AU482" i="2"/>
  <c r="AU369" i="2"/>
  <c r="AT689" i="2"/>
  <c r="AT615" i="2"/>
  <c r="AT399" i="2"/>
  <c r="AT702" i="2"/>
  <c r="AT22" i="2"/>
  <c r="AT215" i="2"/>
  <c r="AT462" i="2"/>
  <c r="AT8" i="2"/>
  <c r="AT196" i="2"/>
  <c r="AT262" i="2"/>
  <c r="AT535" i="2"/>
  <c r="AT360" i="2"/>
  <c r="AT248" i="2"/>
  <c r="AT696" i="2"/>
  <c r="AT450" i="2"/>
  <c r="AR628" i="2"/>
  <c r="AR378" i="2"/>
  <c r="AR226" i="2"/>
  <c r="AR86" i="2"/>
  <c r="AR491" i="2"/>
  <c r="AR34" i="2"/>
  <c r="AR336" i="2"/>
  <c r="AR229" i="2"/>
  <c r="AR76" i="2"/>
  <c r="AR583" i="2"/>
  <c r="AR540" i="2"/>
  <c r="AR39" i="2"/>
  <c r="AR17" i="2"/>
  <c r="AR305" i="2"/>
  <c r="AR222" i="2"/>
  <c r="AR519" i="2"/>
  <c r="AR68" i="2"/>
  <c r="AR67" i="2"/>
  <c r="AR52" i="2"/>
  <c r="AR260" i="2"/>
  <c r="AR165" i="2"/>
  <c r="AR148" i="2"/>
  <c r="AR155" i="2"/>
  <c r="AR294" i="2"/>
  <c r="AR9" i="2"/>
  <c r="AR87" i="2"/>
  <c r="AR237" i="2"/>
  <c r="AR54" i="2"/>
  <c r="AR518" i="2"/>
  <c r="AR530" i="2"/>
  <c r="AR59" i="2"/>
  <c r="AR564" i="2"/>
  <c r="AR538" i="2"/>
  <c r="AR619" i="2"/>
  <c r="AR571" i="2"/>
  <c r="AR245" i="2"/>
  <c r="AR523" i="2"/>
  <c r="AR443" i="2"/>
  <c r="AR102" i="2"/>
  <c r="AR162" i="2"/>
  <c r="AR430" i="2"/>
  <c r="AR671" i="2"/>
  <c r="AR91" i="2"/>
  <c r="AR669" i="2"/>
  <c r="AU736" i="2"/>
  <c r="AU701" i="2"/>
  <c r="AU432" i="2"/>
  <c r="AU604" i="2"/>
  <c r="AU505" i="2"/>
  <c r="AU282" i="2"/>
  <c r="AU633" i="2"/>
  <c r="AU599" i="2"/>
  <c r="AU103" i="2"/>
  <c r="AU160" i="2"/>
  <c r="AU708" i="2"/>
  <c r="AU284" i="2"/>
  <c r="AU692" i="2"/>
  <c r="AU386" i="2"/>
  <c r="AU195" i="2"/>
  <c r="AU396" i="2"/>
  <c r="AU732" i="2"/>
  <c r="AU512" i="2"/>
  <c r="AT334" i="2"/>
  <c r="AT532" i="2"/>
  <c r="AR679" i="2"/>
  <c r="AR312" i="2"/>
  <c r="AR525" i="2"/>
  <c r="AR391" i="2"/>
  <c r="AR418" i="2"/>
  <c r="AR135" i="2"/>
  <c r="AR389" i="2"/>
  <c r="AR289" i="2"/>
  <c r="AR511" i="2"/>
  <c r="AR125" i="2"/>
  <c r="AR439" i="2"/>
  <c r="AR469" i="2"/>
  <c r="AR20" i="2"/>
  <c r="AR291" i="2"/>
  <c r="AR40" i="2"/>
  <c r="AR233" i="2"/>
  <c r="AR25" i="2"/>
  <c r="AR184" i="2"/>
  <c r="AR250" i="2"/>
  <c r="AR82" i="2"/>
  <c r="AR408" i="2"/>
  <c r="AR123" i="2"/>
  <c r="AR28" i="2"/>
  <c r="AR493" i="2"/>
  <c r="AR268" i="2"/>
  <c r="AR685" i="2"/>
  <c r="AR484" i="2"/>
  <c r="AR497" i="2"/>
  <c r="AR227" i="2"/>
  <c r="AR310" i="2"/>
  <c r="AR153" i="2"/>
  <c r="AR665" i="2"/>
  <c r="AR570" i="2"/>
  <c r="AR528" i="2"/>
  <c r="AR515" i="2"/>
  <c r="AU712" i="2"/>
  <c r="AU719" i="2"/>
  <c r="AU435" i="2"/>
  <c r="AU631" i="2"/>
  <c r="AU646" i="2"/>
  <c r="AU187" i="2"/>
  <c r="AU191" i="2"/>
  <c r="AU659" i="2"/>
  <c r="AU739" i="2"/>
  <c r="AU710" i="2"/>
  <c r="AU261" i="2"/>
  <c r="AU94" i="2"/>
  <c r="AU624" i="2"/>
  <c r="AU569" i="2"/>
  <c r="AU556" i="2"/>
  <c r="AU204" i="2"/>
  <c r="AU105" i="2"/>
  <c r="AU44" i="2"/>
  <c r="AU460" i="2"/>
  <c r="AU364" i="2"/>
  <c r="AU189" i="2"/>
  <c r="AU498" i="2"/>
  <c r="AU146" i="2"/>
  <c r="AU582" i="2"/>
  <c r="AU728" i="2"/>
  <c r="AU236" i="2"/>
  <c r="AU667" i="2"/>
  <c r="AU99" i="2"/>
  <c r="AU127" i="2"/>
  <c r="AU434" i="2"/>
  <c r="AU611" i="2"/>
  <c r="AU539" i="2"/>
  <c r="AU559" i="2"/>
  <c r="AR526" i="2"/>
  <c r="AR373" i="2"/>
  <c r="AR401" i="2"/>
  <c r="AR573" i="2"/>
  <c r="AR221" i="2"/>
  <c r="AR613" i="2"/>
  <c r="AR55" i="2"/>
  <c r="AR407" i="2"/>
  <c r="AR349" i="2"/>
  <c r="AR53" i="2"/>
  <c r="AR90" i="2"/>
  <c r="AR31" i="2"/>
  <c r="AR14" i="2"/>
  <c r="AR205" i="2"/>
  <c r="AR145" i="2"/>
  <c r="AR380" i="2"/>
  <c r="AR531" i="2"/>
  <c r="AR85" i="2"/>
  <c r="AR480" i="2"/>
  <c r="AR428" i="2"/>
  <c r="AR4" i="2"/>
  <c r="AR377" i="2"/>
  <c r="AR534" i="2"/>
  <c r="AR398" i="2"/>
  <c r="AR18" i="2"/>
  <c r="AR111" i="2"/>
  <c r="AR285" i="2"/>
  <c r="AR166" i="2"/>
  <c r="AR179" i="2"/>
  <c r="AR62" i="2"/>
  <c r="AR182" i="2"/>
  <c r="AR203" i="2"/>
  <c r="AR394" i="2"/>
  <c r="AR10" i="2"/>
  <c r="AR409" i="2"/>
  <c r="AR421" i="2"/>
  <c r="AU722" i="2"/>
  <c r="AU575" i="2"/>
  <c r="AU694" i="2"/>
  <c r="AU440" i="2"/>
  <c r="AU316" i="2"/>
  <c r="AU213" i="2"/>
  <c r="AU481" i="2"/>
  <c r="AU84" i="2"/>
  <c r="AU731" i="2"/>
  <c r="AU101" i="2"/>
  <c r="AU347" i="2"/>
  <c r="AU670" i="2"/>
  <c r="AU93" i="2"/>
  <c r="AU680" i="2"/>
  <c r="AU687" i="2"/>
  <c r="AU490" i="2"/>
  <c r="AU504" i="2"/>
  <c r="AU655" i="2"/>
  <c r="AU168" i="2"/>
  <c r="AU464" i="2"/>
  <c r="AU346" i="2"/>
  <c r="AU255" i="2"/>
  <c r="AU33" i="2"/>
  <c r="AU190" i="2"/>
  <c r="AU333" i="2"/>
  <c r="AU471" i="2"/>
  <c r="AU302" i="2"/>
  <c r="AU243" i="2"/>
  <c r="AU169" i="2"/>
  <c r="AU188" i="2"/>
  <c r="AU617" i="2"/>
  <c r="AU588" i="2"/>
  <c r="AU723" i="2"/>
  <c r="AU223" i="2"/>
  <c r="AU138" i="2"/>
  <c r="AU420" i="2"/>
  <c r="AU544" i="2"/>
  <c r="AR565" i="2"/>
  <c r="AR214" i="2"/>
  <c r="AR246" i="2"/>
  <c r="AR451" i="2"/>
  <c r="AR419" i="2"/>
  <c r="AR35" i="2"/>
  <c r="AR644" i="2"/>
  <c r="AR345" i="2"/>
  <c r="AR338" i="2"/>
  <c r="AR357" i="2"/>
  <c r="AR524" i="2"/>
  <c r="AR675" i="2"/>
  <c r="AR42" i="2"/>
  <c r="AR572" i="2"/>
  <c r="AR648" i="2"/>
  <c r="AR58" i="2"/>
  <c r="AR489" i="2"/>
  <c r="AR142" i="2"/>
  <c r="AR65" i="2"/>
  <c r="AR3" i="2"/>
  <c r="AR192" i="2"/>
  <c r="AR212" i="2"/>
  <c r="AR154" i="2"/>
  <c r="AR238" i="2"/>
  <c r="AR466" i="2"/>
  <c r="AR414" i="2"/>
  <c r="AR176" i="2"/>
  <c r="AR83" i="2"/>
  <c r="AR548" i="2"/>
  <c r="AR158" i="2"/>
  <c r="AR516" i="2"/>
  <c r="AR592" i="2"/>
  <c r="AR183" i="2"/>
  <c r="AR507" i="2"/>
  <c r="AR585" i="2"/>
  <c r="AR343" i="2"/>
  <c r="AR639" i="2"/>
  <c r="AR397" i="2"/>
  <c r="AU709" i="2"/>
  <c r="AU431" i="2"/>
  <c r="AU724" i="2"/>
  <c r="AU653" i="2"/>
  <c r="AU200" i="2"/>
  <c r="AU314" i="2"/>
  <c r="AU88" i="2"/>
  <c r="AU442" i="2"/>
  <c r="AU693" i="2"/>
  <c r="AU486" i="2"/>
  <c r="AU256" i="2"/>
  <c r="AU387" i="2"/>
  <c r="AU95" i="2"/>
  <c r="AU150" i="2"/>
  <c r="AU109" i="2"/>
  <c r="AU522" i="2"/>
  <c r="AU458" i="2"/>
  <c r="AU186" i="2"/>
  <c r="AU453" i="2"/>
  <c r="AU503" i="2"/>
  <c r="AU422" i="2"/>
  <c r="AU149" i="2"/>
  <c r="AU514" i="2"/>
  <c r="AU383" i="2"/>
  <c r="AU167" i="2"/>
  <c r="AU416" i="2"/>
  <c r="AU601" i="2"/>
  <c r="AU500" i="2"/>
  <c r="AU16" i="2"/>
  <c r="AU2" i="2"/>
  <c r="AU220" i="2"/>
  <c r="AU562" i="2"/>
  <c r="AU13" i="2"/>
  <c r="AU73" i="2"/>
  <c r="AU499" i="2"/>
  <c r="AU301" i="2"/>
  <c r="AU473" i="2"/>
  <c r="AU112" i="2"/>
  <c r="AU542" i="2"/>
  <c r="AU178" i="2"/>
  <c r="AU47" i="2"/>
  <c r="AU313" i="2"/>
  <c r="AU161" i="2"/>
  <c r="AU74" i="2"/>
  <c r="AU108" i="2"/>
  <c r="AU32" i="2"/>
  <c r="AU640" i="2"/>
  <c r="AU704" i="2"/>
  <c r="AU114" i="2"/>
  <c r="AU265" i="2"/>
  <c r="AU11" i="2"/>
  <c r="AU26" i="2"/>
  <c r="AU385" i="2"/>
  <c r="AU230" i="2"/>
  <c r="AU5" i="2"/>
  <c r="AU379" i="2"/>
  <c r="AU365" i="2"/>
  <c r="AU433" i="2"/>
  <c r="AU100" i="2"/>
  <c r="AU216" i="2"/>
  <c r="AU537" i="2"/>
  <c r="AU141" i="2"/>
  <c r="AT144" i="2"/>
  <c r="AT662" i="2"/>
  <c r="AR474" i="2"/>
  <c r="AR309" i="2"/>
  <c r="AR234" i="2"/>
  <c r="AR252" i="2"/>
  <c r="AR120" i="2"/>
  <c r="AR199" i="2"/>
  <c r="AR181" i="2"/>
  <c r="AR329" i="2"/>
  <c r="AR273" i="2"/>
  <c r="AR328" i="2"/>
  <c r="AR479" i="2"/>
  <c r="AR657" i="2"/>
  <c r="AR283" i="2"/>
  <c r="AR308" i="2"/>
  <c r="AR607" i="2"/>
  <c r="AR455" i="2"/>
  <c r="AU672" i="2"/>
  <c r="AU591" i="2"/>
  <c r="AU352" i="2"/>
  <c r="AU492" i="2"/>
  <c r="AU293" i="2"/>
  <c r="AU563" i="2"/>
  <c r="AU348" i="2"/>
  <c r="AU311" i="2"/>
  <c r="AU627" i="2"/>
  <c r="AU175" i="2"/>
  <c r="AU664" i="2"/>
  <c r="AU547" i="2"/>
  <c r="AU509" i="2"/>
  <c r="AU725" i="2"/>
  <c r="AU520" i="2"/>
  <c r="AU307" i="2"/>
  <c r="AU618" i="2"/>
  <c r="AU119" i="2"/>
  <c r="AU502" i="2"/>
  <c r="AU641" i="2"/>
  <c r="AU587" i="2"/>
  <c r="AU130" i="2"/>
  <c r="AU356" i="2"/>
  <c r="AU304" i="2"/>
  <c r="AU292" i="2"/>
  <c r="AU622" i="2"/>
  <c r="AR580" i="2"/>
  <c r="AR156" i="2"/>
  <c r="AR121" i="2"/>
  <c r="AR332" i="2"/>
  <c r="AR280" i="2"/>
  <c r="AR185" i="2"/>
  <c r="AR371" i="2"/>
  <c r="AR66" i="2"/>
  <c r="AR23" i="2"/>
  <c r="AR554" i="2"/>
  <c r="AR249" i="2"/>
  <c r="AR137" i="2"/>
  <c r="AR257" i="2"/>
  <c r="AR335" i="2"/>
  <c r="AR128" i="2"/>
  <c r="AR290" i="2"/>
  <c r="AR197" i="2"/>
  <c r="AR663" i="2"/>
  <c r="AR30" i="2"/>
  <c r="AR239" i="2"/>
  <c r="AR50" i="2"/>
  <c r="AR372" i="2"/>
  <c r="AR38" i="2"/>
  <c r="AR80" i="2"/>
  <c r="AR15" i="2"/>
  <c r="AR132" i="2"/>
  <c r="AR454" i="2"/>
  <c r="AR485" i="2"/>
  <c r="AR423" i="2"/>
  <c r="AR173" i="2"/>
  <c r="AR253" i="2"/>
  <c r="AR602" i="2"/>
  <c r="AR448" i="2"/>
  <c r="AR501" i="2"/>
  <c r="AR194" i="2"/>
  <c r="AR586" i="2"/>
  <c r="AU677" i="2"/>
  <c r="AU654" i="2"/>
  <c r="AU623" i="2"/>
  <c r="AU457" i="2"/>
  <c r="AU513" i="2"/>
  <c r="AU690" i="2"/>
  <c r="AU546" i="2"/>
  <c r="AU452" i="2"/>
  <c r="AU597" i="2"/>
  <c r="AU410" i="2"/>
  <c r="AU636" i="2"/>
  <c r="AU558" i="2"/>
  <c r="AU697" i="2"/>
  <c r="AU133" i="2"/>
  <c r="AU406" i="2"/>
  <c r="AU36" i="2"/>
  <c r="AU64" i="2"/>
  <c r="AU21" i="2"/>
  <c r="AU476" i="2"/>
  <c r="AU208" i="2"/>
  <c r="AU295" i="2"/>
  <c r="AU470" i="2"/>
  <c r="AU286" i="2"/>
  <c r="AU561" i="2"/>
  <c r="AU299" i="2"/>
  <c r="AU584" i="2"/>
  <c r="AU355" i="2"/>
  <c r="AU579" i="2"/>
  <c r="AU438" i="2"/>
  <c r="AU593" i="2"/>
  <c r="AU368" i="2"/>
  <c r="AU136" i="2"/>
  <c r="AU46" i="2"/>
  <c r="AU297" i="2"/>
  <c r="AU321" i="2"/>
  <c r="AU113" i="2"/>
  <c r="AU315" i="2"/>
  <c r="AU288" i="2"/>
  <c r="AU388" i="2"/>
  <c r="AU351" i="2"/>
  <c r="AU70" i="2"/>
  <c r="AU358" i="2"/>
  <c r="AU465" i="2"/>
  <c r="AU444" i="2"/>
  <c r="AU279" i="2"/>
  <c r="AU143" i="2"/>
  <c r="AU266" i="2"/>
  <c r="AU658" i="2"/>
  <c r="AU620" i="2"/>
  <c r="AU274" i="2"/>
  <c r="AU330" i="2"/>
  <c r="AU172" i="2"/>
  <c r="AU115" i="2"/>
  <c r="AU402" i="2"/>
  <c r="AU163" i="2"/>
  <c r="AU131" i="2"/>
  <c r="AU424" i="2"/>
  <c r="AU110" i="2"/>
  <c r="AU118" i="2"/>
  <c r="AU72" i="2"/>
  <c r="AU251" i="2"/>
  <c r="AU614" i="2"/>
  <c r="AR432" i="2"/>
  <c r="AR604" i="2"/>
  <c r="AR505" i="2"/>
  <c r="AR599" i="2"/>
  <c r="AR103" i="2"/>
  <c r="AR160" i="2"/>
  <c r="AR692" i="2"/>
  <c r="AR19" i="2"/>
  <c r="AR57" i="2"/>
  <c r="AR374" i="2"/>
  <c r="AR610" i="2"/>
  <c r="AR437" i="2"/>
  <c r="AR27" i="2"/>
  <c r="AR635" i="2"/>
  <c r="AR174" i="2"/>
  <c r="AR267" i="2"/>
  <c r="AR278" i="2"/>
  <c r="AR97" i="2"/>
  <c r="AR201" i="2"/>
  <c r="AR231" i="2"/>
  <c r="AR446" i="2"/>
  <c r="AR240" i="2"/>
  <c r="AR6" i="2"/>
  <c r="AR576" i="2"/>
  <c r="AR527" i="2"/>
  <c r="AR43" i="2"/>
  <c r="AR615" i="2"/>
  <c r="AR702" i="2"/>
  <c r="AR22" i="2"/>
  <c r="AR215" i="2"/>
  <c r="AR462" i="2"/>
  <c r="AR8" i="2"/>
  <c r="AR196" i="2"/>
  <c r="AR262" i="2"/>
  <c r="AR535" i="2"/>
  <c r="AR360" i="2"/>
  <c r="AR696" i="2"/>
  <c r="AU720" i="2"/>
  <c r="AU608" i="2"/>
  <c r="AU628" i="2"/>
  <c r="AU715" i="2"/>
  <c r="AU643" i="2"/>
  <c r="AU560" i="2"/>
  <c r="AU378" i="2"/>
  <c r="AU226" i="2"/>
  <c r="AU86" i="2"/>
  <c r="AU649" i="2"/>
  <c r="AU491" i="2"/>
  <c r="AU557" i="2"/>
  <c r="AU34" i="2"/>
  <c r="AU336" i="2"/>
  <c r="AU678" i="2"/>
  <c r="AU229" i="2"/>
  <c r="AU76" i="2"/>
  <c r="AU583" i="2"/>
  <c r="AU540" i="2"/>
  <c r="AU39" i="2"/>
  <c r="AU17" i="2"/>
  <c r="AU305" i="2"/>
  <c r="AU222" i="2"/>
  <c r="AU519" i="2"/>
  <c r="AU68" i="2"/>
  <c r="AU67" i="2"/>
  <c r="AU52" i="2"/>
  <c r="AU260" i="2"/>
  <c r="AU165" i="2"/>
  <c r="AU148" i="2"/>
  <c r="AU155" i="2"/>
  <c r="AU567" i="2"/>
  <c r="AU241" i="2"/>
  <c r="AU294" i="2"/>
  <c r="AU106" i="2"/>
  <c r="AU9" i="2"/>
  <c r="AU87" i="2"/>
  <c r="AU237" i="2"/>
  <c r="AU54" i="2"/>
  <c r="AU518" i="2"/>
  <c r="AU530" i="2"/>
  <c r="AU59" i="2"/>
  <c r="AU263" i="2"/>
  <c r="AU564" i="2"/>
  <c r="AU538" i="2"/>
  <c r="AU619" i="2"/>
  <c r="AU571" i="2"/>
  <c r="AU245" i="2"/>
  <c r="AU523" i="2"/>
  <c r="AU324" i="2"/>
  <c r="AU555" i="2"/>
  <c r="AU660" i="2"/>
  <c r="AU443" i="2"/>
  <c r="AU102" i="2"/>
  <c r="AU666" i="2"/>
  <c r="AU162" i="2"/>
  <c r="AU430" i="2"/>
  <c r="AU638" i="2"/>
  <c r="AU671" i="2"/>
  <c r="AU91" i="2"/>
  <c r="AU669" i="2"/>
  <c r="AU629" i="2"/>
  <c r="AU277" i="2"/>
  <c r="AU41" i="2"/>
  <c r="AU683" i="2"/>
  <c r="AU219" i="2"/>
  <c r="AU425" i="2"/>
  <c r="AU405" i="2"/>
  <c r="AU104" i="2"/>
  <c r="AU595" i="2"/>
  <c r="AU210" i="2"/>
  <c r="AU296" i="2"/>
  <c r="AU598" i="2"/>
  <c r="AU691" i="2"/>
  <c r="AU202" i="2"/>
  <c r="AU415" i="2"/>
  <c r="AU566" i="2"/>
  <c r="AU322" i="2"/>
  <c r="AU695" i="2"/>
  <c r="AU426" i="2"/>
  <c r="AU206" i="2"/>
  <c r="AU339" i="2"/>
  <c r="AU48" i="2"/>
  <c r="AU541" i="2"/>
  <c r="AU483" i="2"/>
  <c r="AU331" i="2"/>
  <c r="AU232" i="2"/>
  <c r="AU63" i="2"/>
  <c r="AU224" i="2"/>
  <c r="AU134" i="2"/>
  <c r="AU269" i="2"/>
  <c r="AU303" i="2"/>
  <c r="AU319" i="2"/>
  <c r="AU353" i="2"/>
  <c r="AU306" i="2"/>
  <c r="AU651" i="2"/>
  <c r="AU144" i="2"/>
  <c r="AU662" i="2"/>
  <c r="AU391" i="2"/>
  <c r="AU472" i="2"/>
  <c r="AU637" i="2"/>
  <c r="AU418" i="2"/>
  <c r="AU135" i="2"/>
  <c r="AU714" i="2"/>
  <c r="AU729" i="2"/>
  <c r="AU389" i="2"/>
  <c r="AU734" i="2"/>
  <c r="AU289" i="2"/>
  <c r="AU511" i="2"/>
  <c r="AU733" i="2"/>
  <c r="AU125" i="2"/>
  <c r="AU439" i="2"/>
  <c r="AU469" i="2"/>
  <c r="AU606" i="2"/>
  <c r="AU737" i="2"/>
  <c r="AU20" i="2"/>
  <c r="AU616" i="2"/>
  <c r="AU217" i="2"/>
  <c r="AU291" i="2"/>
  <c r="AU40" i="2"/>
  <c r="AU233" i="2"/>
  <c r="AU25" i="2"/>
  <c r="AU24" i="2"/>
  <c r="AU184" i="2"/>
  <c r="AU250" i="2"/>
  <c r="AU376" i="2"/>
  <c r="AU82" i="2"/>
  <c r="AU367" i="2"/>
  <c r="AU521" i="2"/>
  <c r="AU574" i="2"/>
  <c r="AU681" i="2"/>
  <c r="AU408" i="2"/>
  <c r="AU123" i="2"/>
  <c r="AU412" i="2"/>
  <c r="AU28" i="2"/>
  <c r="AU71" i="2"/>
  <c r="AU493" i="2"/>
  <c r="AU326" i="2"/>
  <c r="AU268" i="2"/>
  <c r="AU685" i="2"/>
  <c r="AU484" i="2"/>
  <c r="AU497" i="2"/>
  <c r="AU227" i="2"/>
  <c r="AU310" i="2"/>
  <c r="AU153" i="2"/>
  <c r="AU665" i="2"/>
  <c r="AU570" i="2"/>
  <c r="AU164" i="2"/>
  <c r="AU528" i="2"/>
  <c r="AU515" i="2"/>
  <c r="AU350" i="2"/>
  <c r="AU92" i="2"/>
  <c r="AU380" i="2"/>
  <c r="AU581" i="2"/>
  <c r="AU320" i="2"/>
  <c r="AU107" i="2"/>
  <c r="AU531" i="2"/>
  <c r="AU85" i="2"/>
  <c r="AU480" i="2"/>
  <c r="AU337" i="2"/>
  <c r="AU428" i="2"/>
  <c r="AU4" i="2"/>
  <c r="AU377" i="2"/>
  <c r="AU534" i="2"/>
  <c r="AU398" i="2"/>
  <c r="AU18" i="2"/>
  <c r="AU111" i="2"/>
  <c r="AU285" i="2"/>
  <c r="AU317" i="2"/>
  <c r="AU166" i="2"/>
  <c r="AU179" i="2"/>
  <c r="AU62" i="2"/>
  <c r="AU182" i="2"/>
  <c r="AU203" i="2"/>
  <c r="AU394" i="2"/>
  <c r="AU235" i="2"/>
  <c r="AU10" i="2"/>
  <c r="AU409" i="2"/>
  <c r="AU421" i="2"/>
  <c r="AU65" i="2"/>
  <c r="AU3" i="2"/>
  <c r="AU192" i="2"/>
  <c r="AU212" i="2"/>
  <c r="AU154" i="2"/>
  <c r="AU238" i="2"/>
  <c r="AU466" i="2"/>
  <c r="AU414" i="2"/>
  <c r="AU176" i="2"/>
  <c r="AU545" i="2"/>
  <c r="AU721" i="2"/>
  <c r="AU730" i="2"/>
  <c r="AU83" i="2"/>
  <c r="AU647" i="2"/>
  <c r="AU548" i="2"/>
  <c r="AU12" i="2"/>
  <c r="AU158" i="2"/>
  <c r="AU516" i="2"/>
  <c r="AU592" i="2"/>
  <c r="AU384" i="2"/>
  <c r="AU381" i="2"/>
  <c r="AU605" i="2"/>
  <c r="AU183" i="2"/>
  <c r="AU507" i="2"/>
  <c r="AU585" i="2"/>
  <c r="AU343" i="2"/>
  <c r="AU467" i="2"/>
  <c r="AU61" i="2"/>
  <c r="AU639" i="2"/>
  <c r="AU551" i="2"/>
  <c r="AU397" i="2"/>
  <c r="AU122" i="2"/>
  <c r="AU271" i="2"/>
  <c r="AU553" i="2"/>
  <c r="AU139" i="2"/>
  <c r="AU275" i="2"/>
  <c r="AU273" i="2"/>
  <c r="AU328" i="2"/>
  <c r="AU7" i="2"/>
  <c r="AU478" i="2"/>
  <c r="AU634" i="2"/>
  <c r="AU211" i="2"/>
  <c r="AU89" i="2"/>
  <c r="AU578" i="2"/>
  <c r="AU479" i="2"/>
  <c r="AU359" i="2"/>
  <c r="AU700" i="2"/>
  <c r="AU29" i="2"/>
  <c r="AU403" i="2"/>
  <c r="AU395" i="2"/>
  <c r="AU488" i="2"/>
  <c r="AU69" i="2"/>
  <c r="AU657" i="2"/>
  <c r="AU270" i="2"/>
  <c r="AU549" i="2"/>
  <c r="AU264" i="2"/>
  <c r="AU283" i="2"/>
  <c r="AU308" i="2"/>
  <c r="AU716" i="2"/>
  <c r="AU45" i="2"/>
  <c r="AU475" i="2"/>
  <c r="AU668" i="2"/>
  <c r="AU81" i="2"/>
  <c r="AU117" i="2"/>
  <c r="AU159" i="2"/>
  <c r="AU607" i="2"/>
  <c r="AU455" i="2"/>
  <c r="AU510" i="2"/>
  <c r="AU249" i="2"/>
  <c r="AU137" i="2"/>
  <c r="AU257" i="2"/>
  <c r="AU335" i="2"/>
  <c r="AU128" i="2"/>
  <c r="AU290" i="2"/>
  <c r="AU197" i="2"/>
  <c r="AU663" i="2"/>
  <c r="AU30" i="2"/>
  <c r="AU703" i="2"/>
  <c r="AU239" i="2"/>
  <c r="AU50" i="2"/>
  <c r="AU372" i="2"/>
  <c r="AU688" i="2"/>
  <c r="AU38" i="2"/>
  <c r="AU80" i="2"/>
  <c r="AU15" i="2"/>
  <c r="AU193" i="2"/>
  <c r="AU132" i="2"/>
  <c r="AU454" i="2"/>
  <c r="AU354" i="2"/>
  <c r="AU485" i="2"/>
  <c r="AU609" i="2"/>
  <c r="AU533" i="2"/>
  <c r="AU129" i="2"/>
  <c r="AU423" i="2"/>
  <c r="AU173" i="2"/>
  <c r="AU171" i="2"/>
  <c r="AU253" i="2"/>
  <c r="AU602" i="2"/>
  <c r="AU417" i="2"/>
  <c r="AU448" i="2"/>
  <c r="AU501" i="2"/>
  <c r="AU194" i="2"/>
  <c r="AU56" i="2"/>
  <c r="AU342" i="2"/>
  <c r="AU586" i="2"/>
  <c r="AU19" i="2"/>
  <c r="AU441" i="2"/>
  <c r="AU686" i="2"/>
  <c r="AU57" i="2"/>
  <c r="AU258" i="2"/>
  <c r="AU374" i="2"/>
  <c r="AU198" i="2"/>
  <c r="AU610" i="2"/>
  <c r="AU437" i="2"/>
  <c r="AU27" i="2"/>
  <c r="AU713" i="2"/>
  <c r="AU635" i="2"/>
  <c r="AU75" i="2"/>
  <c r="AU642" i="2"/>
  <c r="AU174" i="2"/>
  <c r="AU267" i="2"/>
  <c r="AU278" i="2"/>
  <c r="AU97" i="2"/>
  <c r="AU201" i="2"/>
  <c r="AU231" i="2"/>
  <c r="AU446" i="2"/>
  <c r="AU240" i="2"/>
  <c r="AU6" i="2"/>
  <c r="AU576" i="2"/>
  <c r="AU527" i="2"/>
  <c r="AU43" i="2"/>
  <c r="AU517" i="2"/>
  <c r="AU630" i="2"/>
  <c r="AU689" i="2"/>
  <c r="AU615" i="2"/>
  <c r="AU399" i="2"/>
  <c r="AU702" i="2"/>
  <c r="AU22" i="2"/>
  <c r="AU215" i="2"/>
  <c r="AU462" i="2"/>
  <c r="AU8" i="2"/>
  <c r="AU196" i="2"/>
  <c r="AU262" i="2"/>
  <c r="AU535" i="2"/>
  <c r="AU360" i="2"/>
  <c r="AU248" i="2"/>
  <c r="AU696" i="2"/>
  <c r="AU450" i="2"/>
  <c r="AU78" i="2"/>
  <c r="AU718" i="2"/>
  <c r="AU287" i="2"/>
  <c r="AU445" i="2"/>
  <c r="AU596" i="2"/>
  <c r="AU449" i="2"/>
  <c r="AU344" i="2"/>
  <c r="AU180" i="2"/>
  <c r="AU51" i="2"/>
  <c r="AU259" i="2"/>
  <c r="AU60" i="2"/>
  <c r="AU404" i="2"/>
  <c r="AU456" i="2"/>
  <c r="AU207" i="2"/>
  <c r="AU477" i="2"/>
  <c r="AU529" i="2"/>
  <c r="AU140" i="2"/>
  <c r="AU674" i="2"/>
  <c r="AU157" i="2"/>
  <c r="AU392" i="2"/>
  <c r="AU300" i="2"/>
  <c r="AU79" i="2"/>
  <c r="AU506" i="2"/>
  <c r="AU126" i="2"/>
  <c r="AU116" i="2"/>
  <c r="AU550" i="2"/>
  <c r="AU340" i="2"/>
  <c r="AU334" i="2"/>
  <c r="AU532" i="2"/>
  <c r="AU147" i="2"/>
  <c r="AU461" i="2"/>
  <c r="AU366" i="2"/>
  <c r="AU218" i="2"/>
  <c r="AU323" i="2"/>
  <c r="AU281" i="2"/>
  <c r="AU151" i="2"/>
  <c r="AU96" i="2"/>
  <c r="AU400" i="2"/>
  <c r="AU209" i="2"/>
  <c r="AU543" i="2"/>
  <c r="AU375" i="2"/>
  <c r="AU98" i="2"/>
  <c r="AU536" i="2"/>
  <c r="AU37" i="2"/>
  <c r="AU459" i="2"/>
  <c r="AU244" i="2"/>
  <c r="AU327" i="2"/>
  <c r="AU487" i="2"/>
  <c r="AU242" i="2"/>
  <c r="AU177" i="2"/>
  <c r="AU496" i="2"/>
  <c r="AU362" i="2"/>
  <c r="AU494" i="2"/>
  <c r="AU390" i="2"/>
  <c r="W120" i="3" l="1"/>
  <c r="Y16" i="3"/>
  <c r="Y9" i="3"/>
  <c r="W22" i="3"/>
  <c r="Y12" i="3"/>
  <c r="W58" i="3"/>
  <c r="Y40" i="3"/>
  <c r="W81" i="3"/>
  <c r="Y98" i="3"/>
  <c r="Y6" i="3"/>
  <c r="Y44" i="3"/>
  <c r="Y19" i="3"/>
  <c r="W43" i="3"/>
  <c r="W107" i="3"/>
  <c r="Y74" i="3"/>
  <c r="W88" i="3"/>
  <c r="Y58" i="3"/>
  <c r="Y84" i="3"/>
  <c r="Y63" i="3"/>
  <c r="W5" i="3"/>
  <c r="Y68" i="3"/>
  <c r="Y116" i="3"/>
  <c r="Y56" i="3"/>
  <c r="W33" i="3"/>
  <c r="Y22" i="3"/>
  <c r="Y17" i="3"/>
  <c r="Y101" i="3"/>
  <c r="Y105" i="3"/>
  <c r="Y121" i="3"/>
  <c r="Y46" i="3"/>
  <c r="W25" i="3"/>
  <c r="Y43" i="3"/>
  <c r="W40" i="3"/>
  <c r="Y28" i="3"/>
  <c r="Y3" i="3"/>
  <c r="Y120" i="3"/>
  <c r="W14" i="3"/>
  <c r="Y107" i="3"/>
  <c r="W2" i="3"/>
  <c r="W85" i="3"/>
  <c r="W110" i="3"/>
  <c r="Y70" i="3"/>
  <c r="W101" i="3"/>
  <c r="Y18" i="3"/>
  <c r="W38" i="3"/>
  <c r="Y34" i="3"/>
  <c r="W89" i="3"/>
  <c r="Y109" i="3"/>
  <c r="Y93" i="3"/>
  <c r="Y87" i="3"/>
  <c r="Y52" i="3"/>
  <c r="W106" i="3"/>
  <c r="Y24" i="3"/>
  <c r="W46" i="3"/>
  <c r="Y103" i="3"/>
  <c r="Y66" i="3"/>
  <c r="W27" i="3"/>
  <c r="W17" i="3"/>
  <c r="Y88" i="3"/>
  <c r="Y2" i="3"/>
  <c r="W23" i="3"/>
  <c r="W105" i="3"/>
  <c r="W104" i="3"/>
  <c r="Y61" i="3"/>
  <c r="W86" i="3"/>
  <c r="W50" i="3"/>
  <c r="Y49" i="3"/>
  <c r="Y114" i="3"/>
  <c r="Y7" i="3"/>
  <c r="Y95" i="3"/>
  <c r="Y41" i="3"/>
  <c r="Y53" i="3"/>
  <c r="Y48" i="3"/>
  <c r="W52" i="3"/>
  <c r="Y37" i="3"/>
  <c r="W67" i="3"/>
  <c r="Y26" i="3"/>
  <c r="W76" i="3"/>
  <c r="W48" i="3"/>
  <c r="W116" i="3"/>
  <c r="W72" i="3"/>
  <c r="W28" i="3"/>
  <c r="W15" i="3"/>
  <c r="Y15" i="3"/>
  <c r="Y110" i="3"/>
  <c r="W114" i="3"/>
  <c r="W36" i="3"/>
  <c r="W55" i="3"/>
  <c r="W83" i="3"/>
  <c r="Y33" i="3"/>
  <c r="W47" i="3"/>
  <c r="Y54" i="3"/>
  <c r="W77" i="3"/>
  <c r="Y71" i="3"/>
  <c r="Y99" i="3"/>
  <c r="Y102" i="3"/>
  <c r="Y94" i="3"/>
  <c r="W53" i="3"/>
  <c r="W44" i="3"/>
  <c r="Y51" i="3"/>
  <c r="W87" i="3"/>
  <c r="Y23" i="3"/>
  <c r="W78" i="3"/>
  <c r="W92" i="3"/>
  <c r="W35" i="3"/>
  <c r="W11" i="3"/>
  <c r="W57" i="3"/>
  <c r="W80" i="3"/>
  <c r="Y38" i="3"/>
  <c r="W45" i="3"/>
  <c r="W73" i="3"/>
  <c r="Y47" i="3"/>
  <c r="Y72" i="3"/>
  <c r="Y31" i="3"/>
  <c r="W65" i="3"/>
  <c r="Y119" i="3"/>
  <c r="W10" i="3"/>
  <c r="Y69" i="3"/>
  <c r="W102" i="3"/>
  <c r="W12" i="3"/>
  <c r="Y35" i="3"/>
  <c r="W39" i="3"/>
  <c r="Y108" i="3"/>
  <c r="W42" i="3"/>
  <c r="W96" i="3"/>
  <c r="Y25" i="3"/>
  <c r="W75" i="3"/>
  <c r="Y11" i="3"/>
  <c r="Y117" i="3"/>
  <c r="Y104" i="3"/>
  <c r="Y55" i="3"/>
  <c r="W118" i="3"/>
  <c r="Y89" i="3"/>
  <c r="Y36" i="3"/>
  <c r="Y81" i="3"/>
  <c r="W74" i="3"/>
  <c r="Y59" i="3"/>
  <c r="W8" i="3"/>
  <c r="Y111" i="3"/>
  <c r="W37" i="3"/>
  <c r="Y79" i="3"/>
  <c r="W119" i="3"/>
  <c r="Y67" i="3"/>
  <c r="W13" i="3"/>
  <c r="Y50" i="3"/>
  <c r="W90" i="3"/>
  <c r="W115" i="3"/>
  <c r="Y92" i="3"/>
  <c r="W98" i="3"/>
  <c r="W41" i="3"/>
  <c r="W91" i="3"/>
  <c r="W69" i="3"/>
  <c r="W95" i="3"/>
  <c r="Y86" i="3"/>
  <c r="Y30" i="3"/>
  <c r="Y5" i="3"/>
  <c r="Y21" i="3"/>
  <c r="Y90" i="3"/>
  <c r="W31" i="3"/>
  <c r="W4" i="3"/>
  <c r="W49" i="3"/>
  <c r="Y80" i="3"/>
  <c r="W108" i="3"/>
  <c r="W100" i="3"/>
  <c r="Y83" i="3"/>
  <c r="W111" i="3"/>
  <c r="Y42" i="3"/>
  <c r="W63" i="3"/>
  <c r="Y113" i="3"/>
  <c r="W79" i="3"/>
  <c r="W64" i="3"/>
  <c r="Y106" i="3"/>
  <c r="Y14" i="3"/>
  <c r="Y100" i="3"/>
  <c r="W82" i="3"/>
  <c r="W21" i="3"/>
  <c r="W71" i="3"/>
  <c r="Y13" i="3"/>
  <c r="Y78" i="3"/>
  <c r="W99" i="3"/>
  <c r="W20" i="3"/>
  <c r="W121" i="3"/>
  <c r="Y62" i="3"/>
  <c r="Y27" i="3"/>
  <c r="Y64" i="3"/>
  <c r="W93" i="3"/>
  <c r="W30" i="3"/>
  <c r="Y76" i="3"/>
  <c r="W59" i="3"/>
  <c r="W66" i="3"/>
  <c r="W26" i="3"/>
  <c r="Y82" i="3"/>
  <c r="W122" i="3"/>
  <c r="W60" i="3"/>
  <c r="W94" i="3"/>
  <c r="W51" i="3"/>
  <c r="Y96" i="3"/>
  <c r="W18" i="3"/>
  <c r="Y45" i="3"/>
  <c r="W56" i="3"/>
  <c r="W29" i="3"/>
  <c r="W103" i="3"/>
  <c r="W16" i="3"/>
  <c r="Y4" i="3"/>
  <c r="W6" i="3"/>
  <c r="Y32" i="3"/>
  <c r="W19" i="3"/>
  <c r="Y112" i="3"/>
  <c r="Y85" i="3"/>
  <c r="W54" i="3"/>
  <c r="Y60" i="3"/>
  <c r="W84" i="3"/>
  <c r="Y10" i="3"/>
  <c r="W24" i="3"/>
  <c r="W9" i="3"/>
  <c r="Y29" i="3"/>
  <c r="W68" i="3"/>
  <c r="Y118" i="3"/>
  <c r="W34" i="3"/>
  <c r="Y73" i="3"/>
  <c r="W70" i="3"/>
  <c r="W113" i="3"/>
  <c r="W62" i="3"/>
  <c r="Y39" i="3"/>
  <c r="W7" i="3"/>
  <c r="Y77" i="3"/>
  <c r="W117" i="3"/>
  <c r="W32" i="3"/>
  <c r="Y75" i="3"/>
  <c r="W61" i="3"/>
  <c r="Y65" i="3"/>
  <c r="W97" i="3"/>
  <c r="Y91" i="3"/>
  <c r="W109" i="3"/>
  <c r="W3" i="3"/>
  <c r="Y115" i="3"/>
  <c r="Y8" i="3"/>
  <c r="Y57" i="3"/>
  <c r="Y97" i="3"/>
  <c r="W112" i="3"/>
  <c r="Y20" i="3"/>
  <c r="Y122" i="3"/>
  <c r="AV594" i="2"/>
  <c r="AV565" i="2"/>
  <c r="AV478" i="2"/>
  <c r="AV340" i="2"/>
  <c r="AV477" i="2"/>
  <c r="AV287" i="2"/>
  <c r="AV488" i="2"/>
  <c r="AV524" i="2"/>
  <c r="AV386" i="2"/>
  <c r="AV432" i="2"/>
  <c r="AV585" i="2"/>
  <c r="AV369" i="2"/>
  <c r="AV332" i="2"/>
  <c r="AV81" i="2"/>
  <c r="AV238" i="2"/>
  <c r="AV366" i="2"/>
  <c r="AV243" i="2"/>
  <c r="AV490" i="2"/>
  <c r="AV44" i="2"/>
  <c r="AV429" i="2"/>
  <c r="AV210" i="2"/>
  <c r="AV356" i="2"/>
  <c r="AV664" i="2"/>
  <c r="AV364" i="2"/>
  <c r="AV73" i="2"/>
  <c r="AV486" i="2"/>
  <c r="AV7" i="2"/>
  <c r="AV421" i="2"/>
  <c r="AV111" i="2"/>
  <c r="AV628" i="2"/>
  <c r="AV269" i="2"/>
  <c r="AV695" i="2"/>
  <c r="AV696" i="2"/>
  <c r="AV615" i="2"/>
  <c r="AV97" i="2"/>
  <c r="AV374" i="2"/>
  <c r="AV602" i="2"/>
  <c r="AV193" i="2"/>
  <c r="AV290" i="2"/>
  <c r="AV246" i="2"/>
  <c r="AV92" i="2"/>
  <c r="AV707" i="2"/>
  <c r="AV152" i="2"/>
  <c r="AV153" i="2"/>
  <c r="AV233" i="2"/>
  <c r="AV525" i="2"/>
  <c r="AV412" i="2"/>
  <c r="AV733" i="2"/>
  <c r="AV491" i="2"/>
  <c r="AV443" i="2"/>
  <c r="AV530" i="2"/>
  <c r="AV165" i="2"/>
  <c r="AV76" i="2"/>
  <c r="AV131" i="2"/>
  <c r="AV444" i="2"/>
  <c r="AV136" i="2"/>
  <c r="AV208" i="2"/>
  <c r="AV597" i="2"/>
  <c r="AV735" i="2"/>
  <c r="AV608" i="2"/>
  <c r="AV720" i="2"/>
  <c r="AV640" i="2"/>
  <c r="AV37" i="2"/>
  <c r="AV409" i="2"/>
  <c r="AV18" i="2"/>
  <c r="AV134" i="2"/>
  <c r="AV322" i="2"/>
  <c r="AV248" i="2"/>
  <c r="AV689" i="2"/>
  <c r="AV278" i="2"/>
  <c r="AV253" i="2"/>
  <c r="AV15" i="2"/>
  <c r="AV377" i="2"/>
  <c r="AV350" i="2"/>
  <c r="AV124" i="2"/>
  <c r="AV573" i="2"/>
  <c r="AV227" i="2"/>
  <c r="AV291" i="2"/>
  <c r="AV370" i="2"/>
  <c r="AV408" i="2"/>
  <c r="AV289" i="2"/>
  <c r="AV226" i="2"/>
  <c r="AV660" i="2"/>
  <c r="AV518" i="2"/>
  <c r="AV260" i="2"/>
  <c r="AV229" i="2"/>
  <c r="AV163" i="2"/>
  <c r="AV465" i="2"/>
  <c r="AV368" i="2"/>
  <c r="AV476" i="2"/>
  <c r="AV452" i="2"/>
  <c r="AV595" i="2"/>
  <c r="AV130" i="2"/>
  <c r="AV175" i="2"/>
  <c r="AV220" i="2"/>
  <c r="AV88" i="2"/>
  <c r="AV204" i="2"/>
  <c r="AV474" i="2"/>
  <c r="AV433" i="2"/>
  <c r="AV32" i="2"/>
  <c r="AV562" i="2"/>
  <c r="AV442" i="2"/>
  <c r="AV189" i="2"/>
  <c r="AV122" i="2"/>
  <c r="AV536" i="2"/>
  <c r="AV461" i="2"/>
  <c r="AV302" i="2"/>
  <c r="AV687" i="2"/>
  <c r="AV569" i="2"/>
  <c r="AV309" i="2"/>
  <c r="AV550" i="2"/>
  <c r="AV207" i="2"/>
  <c r="AV718" i="2"/>
  <c r="AV578" i="2"/>
  <c r="AV35" i="2"/>
  <c r="AV692" i="2"/>
  <c r="AV701" i="2"/>
  <c r="AV158" i="2"/>
  <c r="AV482" i="2"/>
  <c r="AV717" i="2"/>
  <c r="AV58" i="2"/>
  <c r="AV271" i="2"/>
  <c r="AV728" i="2"/>
  <c r="AV10" i="2"/>
  <c r="AV398" i="2"/>
  <c r="AV224" i="2"/>
  <c r="AV566" i="2"/>
  <c r="AV360" i="2"/>
  <c r="AV630" i="2"/>
  <c r="AV267" i="2"/>
  <c r="AV171" i="2"/>
  <c r="AV80" i="2"/>
  <c r="AV4" i="2"/>
  <c r="AV145" i="2"/>
  <c r="AV463" i="2"/>
  <c r="AV276" i="2"/>
  <c r="AV484" i="2"/>
  <c r="AV616" i="2"/>
  <c r="AV312" i="2"/>
  <c r="AV574" i="2"/>
  <c r="AV389" i="2"/>
  <c r="AV643" i="2"/>
  <c r="AV555" i="2"/>
  <c r="AV54" i="2"/>
  <c r="AV52" i="2"/>
  <c r="AV678" i="2"/>
  <c r="AV402" i="2"/>
  <c r="AV358" i="2"/>
  <c r="AV593" i="2"/>
  <c r="AV21" i="2"/>
  <c r="AV546" i="2"/>
  <c r="AV104" i="2"/>
  <c r="AV587" i="2"/>
  <c r="AV627" i="2"/>
  <c r="AV16" i="2"/>
  <c r="AV200" i="2"/>
  <c r="AV94" i="2"/>
  <c r="AV507" i="2"/>
  <c r="AV365" i="2"/>
  <c r="AV108" i="2"/>
  <c r="AV2" i="2"/>
  <c r="AV314" i="2"/>
  <c r="AV105" i="2"/>
  <c r="AV390" i="2"/>
  <c r="AV98" i="2"/>
  <c r="AV147" i="2"/>
  <c r="AV471" i="2"/>
  <c r="AV680" i="2"/>
  <c r="AV710" i="2"/>
  <c r="AV61" i="2"/>
  <c r="AV116" i="2"/>
  <c r="AV456" i="2"/>
  <c r="AV611" i="2"/>
  <c r="AV275" i="2"/>
  <c r="AV325" i="2"/>
  <c r="AV284" i="2"/>
  <c r="AV736" i="2"/>
  <c r="AV176" i="2"/>
  <c r="AV554" i="2"/>
  <c r="AV121" i="2"/>
  <c r="AV264" i="2"/>
  <c r="AV357" i="2"/>
  <c r="AV181" i="2"/>
  <c r="AV693" i="2"/>
  <c r="AV235" i="2"/>
  <c r="AV534" i="2"/>
  <c r="AV63" i="2"/>
  <c r="AV415" i="2"/>
  <c r="AV535" i="2"/>
  <c r="AV517" i="2"/>
  <c r="AV174" i="2"/>
  <c r="AV173" i="2"/>
  <c r="AV38" i="2"/>
  <c r="AV428" i="2"/>
  <c r="AV205" i="2"/>
  <c r="AV407" i="2"/>
  <c r="AV401" i="2"/>
  <c r="AV268" i="2"/>
  <c r="AV737" i="2"/>
  <c r="AV682" i="2"/>
  <c r="AV367" i="2"/>
  <c r="AV714" i="2"/>
  <c r="AV629" i="2"/>
  <c r="AV324" i="2"/>
  <c r="AV237" i="2"/>
  <c r="AV67" i="2"/>
  <c r="AV557" i="2"/>
  <c r="AV115" i="2"/>
  <c r="AV70" i="2"/>
  <c r="AV438" i="2"/>
  <c r="AV64" i="2"/>
  <c r="AV690" i="2"/>
  <c r="AV405" i="2"/>
  <c r="AV641" i="2"/>
  <c r="AV311" i="2"/>
  <c r="AV601" i="2"/>
  <c r="AV724" i="2"/>
  <c r="AV659" i="2"/>
  <c r="AV12" i="2"/>
  <c r="AV379" i="2"/>
  <c r="AV74" i="2"/>
  <c r="AV500" i="2"/>
  <c r="AV653" i="2"/>
  <c r="AV624" i="2"/>
  <c r="AV447" i="2"/>
  <c r="AV494" i="2"/>
  <c r="AV375" i="2"/>
  <c r="AV544" i="2"/>
  <c r="AV333" i="2"/>
  <c r="AV93" i="2"/>
  <c r="AV187" i="2"/>
  <c r="AV384" i="2"/>
  <c r="AV126" i="2"/>
  <c r="AV404" i="2"/>
  <c r="AV667" i="2"/>
  <c r="AV329" i="2"/>
  <c r="AV258" i="2"/>
  <c r="AV708" i="2"/>
  <c r="AV607" i="2"/>
  <c r="AV65" i="2"/>
  <c r="AV23" i="2"/>
  <c r="AV673" i="2"/>
  <c r="AV403" i="2"/>
  <c r="AV451" i="2"/>
  <c r="AV120" i="2"/>
  <c r="AV645" i="2"/>
  <c r="AV394" i="2"/>
  <c r="AV232" i="2"/>
  <c r="AV202" i="2"/>
  <c r="AV262" i="2"/>
  <c r="AV43" i="2"/>
  <c r="AV642" i="2"/>
  <c r="AV423" i="2"/>
  <c r="AV688" i="2"/>
  <c r="AV337" i="2"/>
  <c r="AV14" i="2"/>
  <c r="AV55" i="2"/>
  <c r="AV495" i="2"/>
  <c r="AV493" i="2"/>
  <c r="AV469" i="2"/>
  <c r="AV336" i="2"/>
  <c r="AV515" i="2"/>
  <c r="AV376" i="2"/>
  <c r="AV418" i="2"/>
  <c r="AV669" i="2"/>
  <c r="AV523" i="2"/>
  <c r="AV87" i="2"/>
  <c r="AV68" i="2"/>
  <c r="AV86" i="2"/>
  <c r="AV172" i="2"/>
  <c r="AV351" i="2"/>
  <c r="AV579" i="2"/>
  <c r="AV36" i="2"/>
  <c r="AV513" i="2"/>
  <c r="AV425" i="2"/>
  <c r="AV502" i="2"/>
  <c r="AV348" i="2"/>
  <c r="AV167" i="2"/>
  <c r="AV709" i="2"/>
  <c r="AV631" i="2"/>
  <c r="AV414" i="2"/>
  <c r="AV5" i="2"/>
  <c r="AV161" i="2"/>
  <c r="AV416" i="2"/>
  <c r="AV431" i="2"/>
  <c r="AV739" i="2"/>
  <c r="AV254" i="2"/>
  <c r="AV362" i="2"/>
  <c r="AV543" i="2"/>
  <c r="AV420" i="2"/>
  <c r="AV190" i="2"/>
  <c r="AV670" i="2"/>
  <c r="AV719" i="2"/>
  <c r="AV730" i="2"/>
  <c r="AV506" i="2"/>
  <c r="AV60" i="2"/>
  <c r="AV146" i="2"/>
  <c r="AV199" i="2"/>
  <c r="AV57" i="2"/>
  <c r="AV160" i="2"/>
  <c r="AV716" i="2"/>
  <c r="AV42" i="2"/>
  <c r="AV661" i="2"/>
  <c r="AV156" i="2"/>
  <c r="AV211" i="2"/>
  <c r="AV361" i="2"/>
  <c r="AV13" i="2"/>
  <c r="AV203" i="2"/>
  <c r="AV662" i="2"/>
  <c r="AV331" i="2"/>
  <c r="AV691" i="2"/>
  <c r="AV196" i="2"/>
  <c r="AV527" i="2"/>
  <c r="AV75" i="2"/>
  <c r="AV586" i="2"/>
  <c r="AV129" i="2"/>
  <c r="AV372" i="2"/>
  <c r="AV480" i="2"/>
  <c r="AV508" i="2"/>
  <c r="AV613" i="2"/>
  <c r="AV552" i="2"/>
  <c r="AV28" i="2"/>
  <c r="AV125" i="2"/>
  <c r="AV649" i="2"/>
  <c r="AV164" i="2"/>
  <c r="AV184" i="2"/>
  <c r="AV472" i="2"/>
  <c r="AV91" i="2"/>
  <c r="AV245" i="2"/>
  <c r="AV9" i="2"/>
  <c r="AV519" i="2"/>
  <c r="AV560" i="2"/>
  <c r="AV330" i="2"/>
  <c r="AV388" i="2"/>
  <c r="AV355" i="2"/>
  <c r="AV406" i="2"/>
  <c r="AV457" i="2"/>
  <c r="AV219" i="2"/>
  <c r="AV119" i="2"/>
  <c r="AV563" i="2"/>
  <c r="AV514" i="2"/>
  <c r="AV101" i="2"/>
  <c r="AV159" i="2"/>
  <c r="AV142" i="2"/>
  <c r="AV230" i="2"/>
  <c r="AV313" i="2"/>
  <c r="AV383" i="2"/>
  <c r="AV347" i="2"/>
  <c r="AV646" i="2"/>
  <c r="AV427" i="2"/>
  <c r="AV496" i="2"/>
  <c r="AV209" i="2"/>
  <c r="AV138" i="2"/>
  <c r="AV33" i="2"/>
  <c r="AV731" i="2"/>
  <c r="AV668" i="2"/>
  <c r="AV212" i="2"/>
  <c r="AV79" i="2"/>
  <c r="AV259" i="2"/>
  <c r="AV460" i="2"/>
  <c r="AV413" i="2"/>
  <c r="AV686" i="2"/>
  <c r="AV103" i="2"/>
  <c r="AV69" i="2"/>
  <c r="AV363" i="2"/>
  <c r="AV625" i="2"/>
  <c r="AV382" i="2"/>
  <c r="AV139" i="2"/>
  <c r="AV467" i="2"/>
  <c r="AV100" i="2"/>
  <c r="AV626" i="2"/>
  <c r="AV182" i="2"/>
  <c r="AV144" i="2"/>
  <c r="AV483" i="2"/>
  <c r="AV598" i="2"/>
  <c r="AV8" i="2"/>
  <c r="AV576" i="2"/>
  <c r="AV635" i="2"/>
  <c r="AV342" i="2"/>
  <c r="AV533" i="2"/>
  <c r="AV50" i="2"/>
  <c r="AV639" i="2"/>
  <c r="AV85" i="2"/>
  <c r="AV341" i="2"/>
  <c r="AV247" i="2"/>
  <c r="AV373" i="2"/>
  <c r="AV123" i="2"/>
  <c r="AV511" i="2"/>
  <c r="AV378" i="2"/>
  <c r="AV665" i="2"/>
  <c r="AV25" i="2"/>
  <c r="AV590" i="2"/>
  <c r="AV671" i="2"/>
  <c r="AV571" i="2"/>
  <c r="AV106" i="2"/>
  <c r="AV222" i="2"/>
  <c r="AV614" i="2"/>
  <c r="AV274" i="2"/>
  <c r="AV288" i="2"/>
  <c r="AV584" i="2"/>
  <c r="AV133" i="2"/>
  <c r="AV623" i="2"/>
  <c r="AV683" i="2"/>
  <c r="AV618" i="2"/>
  <c r="AV293" i="2"/>
  <c r="AV422" i="2"/>
  <c r="AV481" i="2"/>
  <c r="AV283" i="2"/>
  <c r="AV675" i="2"/>
  <c r="AV385" i="2"/>
  <c r="AV47" i="2"/>
  <c r="AV149" i="2"/>
  <c r="AV84" i="2"/>
  <c r="AV712" i="2"/>
  <c r="AV343" i="2"/>
  <c r="AV177" i="2"/>
  <c r="AV400" i="2"/>
  <c r="AV223" i="2"/>
  <c r="AV255" i="2"/>
  <c r="AV213" i="2"/>
  <c r="AV648" i="2"/>
  <c r="AV300" i="2"/>
  <c r="AV51" i="2"/>
  <c r="AV556" i="2"/>
  <c r="AV684" i="2"/>
  <c r="AV441" i="2"/>
  <c r="AV599" i="2"/>
  <c r="AV479" i="2"/>
  <c r="AV726" i="2"/>
  <c r="AV66" i="2"/>
  <c r="AV272" i="2"/>
  <c r="AV650" i="2"/>
  <c r="AV592" i="2"/>
  <c r="AV62" i="2"/>
  <c r="AV651" i="2"/>
  <c r="AV541" i="2"/>
  <c r="AV462" i="2"/>
  <c r="AV6" i="2"/>
  <c r="AV713" i="2"/>
  <c r="AV56" i="2"/>
  <c r="AV609" i="2"/>
  <c r="AV239" i="2"/>
  <c r="AV381" i="2"/>
  <c r="AV531" i="2"/>
  <c r="AV31" i="2"/>
  <c r="AV603" i="2"/>
  <c r="AV526" i="2"/>
  <c r="AV681" i="2"/>
  <c r="AV734" i="2"/>
  <c r="AV715" i="2"/>
  <c r="AV310" i="2"/>
  <c r="AV40" i="2"/>
  <c r="AV393" i="2"/>
  <c r="AV638" i="2"/>
  <c r="AV619" i="2"/>
  <c r="AV294" i="2"/>
  <c r="AV305" i="2"/>
  <c r="AV251" i="2"/>
  <c r="AV620" i="2"/>
  <c r="AV315" i="2"/>
  <c r="AV299" i="2"/>
  <c r="AV697" i="2"/>
  <c r="AV654" i="2"/>
  <c r="AV41" i="2"/>
  <c r="AV307" i="2"/>
  <c r="AV492" i="2"/>
  <c r="AV453" i="2"/>
  <c r="AV440" i="2"/>
  <c r="AV395" i="2"/>
  <c r="AV676" i="2"/>
  <c r="AV26" i="2"/>
  <c r="AV178" i="2"/>
  <c r="AV503" i="2"/>
  <c r="AV316" i="2"/>
  <c r="AV455" i="2"/>
  <c r="AV516" i="2"/>
  <c r="AV242" i="2"/>
  <c r="AV96" i="2"/>
  <c r="AV723" i="2"/>
  <c r="AV346" i="2"/>
  <c r="AV694" i="2"/>
  <c r="AV549" i="2"/>
  <c r="AV345" i="2"/>
  <c r="AV392" i="2"/>
  <c r="AV180" i="2"/>
  <c r="AV261" i="2"/>
  <c r="AV397" i="2"/>
  <c r="AV19" i="2"/>
  <c r="AV633" i="2"/>
  <c r="AV328" i="2"/>
  <c r="AV128" i="2"/>
  <c r="AV568" i="2"/>
  <c r="AV580" i="2"/>
  <c r="AV49" i="2"/>
  <c r="AV721" i="2"/>
  <c r="AV179" i="2"/>
  <c r="AV306" i="2"/>
  <c r="AV48" i="2"/>
  <c r="AV215" i="2"/>
  <c r="AV240" i="2"/>
  <c r="AV27" i="2"/>
  <c r="AV194" i="2"/>
  <c r="AV485" i="2"/>
  <c r="AV703" i="2"/>
  <c r="AV83" i="2"/>
  <c r="AV107" i="2"/>
  <c r="AV77" i="2"/>
  <c r="AV170" i="2"/>
  <c r="AV738" i="2"/>
  <c r="AV521" i="2"/>
  <c r="AV729" i="2"/>
  <c r="AV497" i="2"/>
  <c r="AV217" i="2"/>
  <c r="AV436" i="2"/>
  <c r="AV430" i="2"/>
  <c r="AV538" i="2"/>
  <c r="AV241" i="2"/>
  <c r="AV17" i="2"/>
  <c r="AV72" i="2"/>
  <c r="AV658" i="2"/>
  <c r="AV113" i="2"/>
  <c r="AV561" i="2"/>
  <c r="AV558" i="2"/>
  <c r="AV677" i="2"/>
  <c r="AV277" i="2"/>
  <c r="AV520" i="2"/>
  <c r="AV352" i="2"/>
  <c r="AV458" i="2"/>
  <c r="AV722" i="2"/>
  <c r="AV89" i="2"/>
  <c r="AV468" i="2"/>
  <c r="AV11" i="2"/>
  <c r="AV542" i="2"/>
  <c r="AV186" i="2"/>
  <c r="AV45" i="2"/>
  <c r="AV545" i="2"/>
  <c r="AV487" i="2"/>
  <c r="AV151" i="2"/>
  <c r="AV588" i="2"/>
  <c r="AV464" i="2"/>
  <c r="AV78" i="2"/>
  <c r="AV29" i="2"/>
  <c r="AV214" i="2"/>
  <c r="AV157" i="2"/>
  <c r="AV344" i="2"/>
  <c r="AV191" i="2"/>
  <c r="AV183" i="2"/>
  <c r="AV512" i="2"/>
  <c r="AV711" i="2"/>
  <c r="AV335" i="2"/>
  <c r="AV600" i="2"/>
  <c r="AV698" i="2"/>
  <c r="AV234" i="2"/>
  <c r="AV510" i="2"/>
  <c r="AV192" i="2"/>
  <c r="AV166" i="2"/>
  <c r="AV353" i="2"/>
  <c r="AV339" i="2"/>
  <c r="AV22" i="2"/>
  <c r="AV446" i="2"/>
  <c r="AV437" i="2"/>
  <c r="AV501" i="2"/>
  <c r="AV354" i="2"/>
  <c r="AV30" i="2"/>
  <c r="AV154" i="2"/>
  <c r="AV320" i="2"/>
  <c r="AV90" i="2"/>
  <c r="AV221" i="2"/>
  <c r="AV727" i="2"/>
  <c r="AV82" i="2"/>
  <c r="AV135" i="2"/>
  <c r="AV685" i="2"/>
  <c r="AV20" i="2"/>
  <c r="AV656" i="2"/>
  <c r="AV162" i="2"/>
  <c r="AV564" i="2"/>
  <c r="AV567" i="2"/>
  <c r="AV39" i="2"/>
  <c r="AV118" i="2"/>
  <c r="AV266" i="2"/>
  <c r="AV321" i="2"/>
  <c r="AV286" i="2"/>
  <c r="AV419" i="2"/>
  <c r="AV622" i="2"/>
  <c r="AV725" i="2"/>
  <c r="AV591" i="2"/>
  <c r="AV109" i="2"/>
  <c r="AV539" i="2"/>
  <c r="AV273" i="2"/>
  <c r="AV141" i="2"/>
  <c r="AV265" i="2"/>
  <c r="AV112" i="2"/>
  <c r="AV522" i="2"/>
  <c r="AV575" i="2"/>
  <c r="AV657" i="2"/>
  <c r="AV3" i="2"/>
  <c r="AV327" i="2"/>
  <c r="AV281" i="2"/>
  <c r="AV617" i="2"/>
  <c r="AV168" i="2"/>
  <c r="AV434" i="2"/>
  <c r="AV634" i="2"/>
  <c r="AV674" i="2"/>
  <c r="AV449" i="2"/>
  <c r="AV435" i="2"/>
  <c r="AV548" i="2"/>
  <c r="AV732" i="2"/>
  <c r="AV282" i="2"/>
  <c r="AV612" i="2"/>
  <c r="AV257" i="2"/>
  <c r="AV371" i="2"/>
  <c r="AV652" i="2"/>
  <c r="AV551" i="2"/>
  <c r="AV475" i="2"/>
  <c r="AV572" i="2"/>
  <c r="AV317" i="2"/>
  <c r="AV319" i="2"/>
  <c r="AV206" i="2"/>
  <c r="AV702" i="2"/>
  <c r="AV231" i="2"/>
  <c r="AV610" i="2"/>
  <c r="AV448" i="2"/>
  <c r="AV454" i="2"/>
  <c r="AV663" i="2"/>
  <c r="AV411" i="2"/>
  <c r="AV581" i="2"/>
  <c r="AV53" i="2"/>
  <c r="AV225" i="2"/>
  <c r="AV528" i="2"/>
  <c r="AV250" i="2"/>
  <c r="AV637" i="2"/>
  <c r="AV326" i="2"/>
  <c r="AV606" i="2"/>
  <c r="AV679" i="2"/>
  <c r="AV666" i="2"/>
  <c r="AV263" i="2"/>
  <c r="AV155" i="2"/>
  <c r="AV540" i="2"/>
  <c r="AV110" i="2"/>
  <c r="AV143" i="2"/>
  <c r="AV297" i="2"/>
  <c r="AV470" i="2"/>
  <c r="AV636" i="2"/>
  <c r="AV292" i="2"/>
  <c r="AV509" i="2"/>
  <c r="AV672" i="2"/>
  <c r="AV95" i="2"/>
  <c r="AV99" i="2"/>
  <c r="AV705" i="2"/>
  <c r="AV537" i="2"/>
  <c r="AV114" i="2"/>
  <c r="AV473" i="2"/>
  <c r="AV150" i="2"/>
  <c r="AV559" i="2"/>
  <c r="AV359" i="2"/>
  <c r="AV298" i="2"/>
  <c r="AV244" i="2"/>
  <c r="AV323" i="2"/>
  <c r="AV188" i="2"/>
  <c r="AV655" i="2"/>
  <c r="AV236" i="2"/>
  <c r="AV553" i="2"/>
  <c r="AV532" i="2"/>
  <c r="AV140" i="2"/>
  <c r="AV596" i="2"/>
  <c r="AV117" i="2"/>
  <c r="AV466" i="2"/>
  <c r="AV396" i="2"/>
  <c r="AV505" i="2"/>
  <c r="AV252" i="2"/>
  <c r="AV137" i="2"/>
  <c r="AV185" i="2"/>
  <c r="AV621" i="2"/>
  <c r="AV605" i="2"/>
  <c r="AV270" i="2"/>
  <c r="AV644" i="2"/>
  <c r="AV285" i="2"/>
  <c r="AV303" i="2"/>
  <c r="AV426" i="2"/>
  <c r="AV450" i="2"/>
  <c r="AV399" i="2"/>
  <c r="AV201" i="2"/>
  <c r="AV198" i="2"/>
  <c r="AV417" i="2"/>
  <c r="AV132" i="2"/>
  <c r="AV197" i="2"/>
  <c r="AV338" i="2"/>
  <c r="AV380" i="2"/>
  <c r="AV349" i="2"/>
  <c r="AV228" i="2"/>
  <c r="AV570" i="2"/>
  <c r="AV24" i="2"/>
  <c r="AV391" i="2"/>
  <c r="AV71" i="2"/>
  <c r="AV439" i="2"/>
  <c r="AV34" i="2"/>
  <c r="AV102" i="2"/>
  <c r="AV59" i="2"/>
  <c r="AV148" i="2"/>
  <c r="AV583" i="2"/>
  <c r="AV424" i="2"/>
  <c r="AV279" i="2"/>
  <c r="AV46" i="2"/>
  <c r="AV295" i="2"/>
  <c r="AV410" i="2"/>
  <c r="AV296" i="2"/>
  <c r="AV304" i="2"/>
  <c r="AV547" i="2"/>
  <c r="AV301" i="2"/>
  <c r="AV256" i="2"/>
  <c r="AV582" i="2"/>
  <c r="AV318" i="2"/>
  <c r="AV216" i="2"/>
  <c r="AV704" i="2"/>
  <c r="AV499" i="2"/>
  <c r="AV387" i="2"/>
  <c r="AV127" i="2"/>
  <c r="AV589" i="2"/>
  <c r="AV459" i="2"/>
  <c r="AV218" i="2"/>
  <c r="AV169" i="2"/>
  <c r="AV504" i="2"/>
  <c r="AV498" i="2"/>
  <c r="AV577" i="2"/>
  <c r="AV334" i="2"/>
  <c r="AV529" i="2"/>
  <c r="AV445" i="2"/>
  <c r="AV308" i="2"/>
  <c r="AV489" i="2"/>
  <c r="AV195" i="2"/>
  <c r="AV604" i="2"/>
  <c r="AV699" i="2"/>
  <c r="AV249" i="2"/>
  <c r="AV280" i="2"/>
  <c r="AV706" i="2"/>
  <c r="AV647" i="2"/>
  <c r="AV700" i="2"/>
  <c r="AV632" i="2"/>
  <c r="Z9" i="3" l="1"/>
  <c r="X58" i="3"/>
  <c r="Z20" i="3"/>
  <c r="Z75" i="3"/>
  <c r="X68" i="3"/>
  <c r="X6" i="3"/>
  <c r="X105" i="3"/>
  <c r="X63" i="3"/>
  <c r="X23" i="3"/>
  <c r="X43" i="3"/>
  <c r="Z97" i="3"/>
  <c r="X117" i="3"/>
  <c r="X9" i="3"/>
  <c r="X16" i="3"/>
  <c r="X26" i="3"/>
  <c r="Z78" i="3"/>
  <c r="Z42" i="3"/>
  <c r="Z30" i="3"/>
  <c r="Z67" i="3"/>
  <c r="Z55" i="3"/>
  <c r="X102" i="3"/>
  <c r="X57" i="3"/>
  <c r="Z99" i="3"/>
  <c r="X15" i="3"/>
  <c r="Z41" i="3"/>
  <c r="Z2" i="3"/>
  <c r="Z109" i="3"/>
  <c r="Z120" i="3"/>
  <c r="X33" i="3"/>
  <c r="Z19" i="3"/>
  <c r="X122" i="3"/>
  <c r="Z38" i="3"/>
  <c r="Z17" i="3"/>
  <c r="X118" i="3"/>
  <c r="Z15" i="3"/>
  <c r="Z93" i="3"/>
  <c r="Z22" i="3"/>
  <c r="Z57" i="3"/>
  <c r="Z77" i="3"/>
  <c r="X24" i="3"/>
  <c r="X103" i="3"/>
  <c r="X66" i="3"/>
  <c r="Z13" i="3"/>
  <c r="X111" i="3"/>
  <c r="Z86" i="3"/>
  <c r="X119" i="3"/>
  <c r="Z104" i="3"/>
  <c r="Z69" i="3"/>
  <c r="X11" i="3"/>
  <c r="Z71" i="3"/>
  <c r="X28" i="3"/>
  <c r="Z95" i="3"/>
  <c r="Z88" i="3"/>
  <c r="X89" i="3"/>
  <c r="Z3" i="3"/>
  <c r="Z56" i="3"/>
  <c r="Z44" i="3"/>
  <c r="Z35" i="3"/>
  <c r="X112" i="3"/>
  <c r="X12" i="3"/>
  <c r="Z53" i="3"/>
  <c r="X14" i="3"/>
  <c r="Z8" i="3"/>
  <c r="X7" i="3"/>
  <c r="Z10" i="3"/>
  <c r="X29" i="3"/>
  <c r="X59" i="3"/>
  <c r="X71" i="3"/>
  <c r="Z83" i="3"/>
  <c r="X95" i="3"/>
  <c r="Z79" i="3"/>
  <c r="Z117" i="3"/>
  <c r="X10" i="3"/>
  <c r="X35" i="3"/>
  <c r="X77" i="3"/>
  <c r="X72" i="3"/>
  <c r="Z7" i="3"/>
  <c r="X17" i="3"/>
  <c r="Z34" i="3"/>
  <c r="Z28" i="3"/>
  <c r="Z116" i="3"/>
  <c r="Z6" i="3"/>
  <c r="X92" i="3"/>
  <c r="Z54" i="3"/>
  <c r="X116" i="3"/>
  <c r="Z114" i="3"/>
  <c r="X27" i="3"/>
  <c r="X38" i="3"/>
  <c r="X40" i="3"/>
  <c r="Z68" i="3"/>
  <c r="Z98" i="3"/>
  <c r="Z89" i="3"/>
  <c r="X32" i="3"/>
  <c r="X80" i="3"/>
  <c r="X21" i="3"/>
  <c r="Z119" i="3"/>
  <c r="X3" i="3"/>
  <c r="X62" i="3"/>
  <c r="Z60" i="3"/>
  <c r="Z45" i="3"/>
  <c r="X30" i="3"/>
  <c r="X82" i="3"/>
  <c r="X108" i="3"/>
  <c r="X91" i="3"/>
  <c r="Z111" i="3"/>
  <c r="X75" i="3"/>
  <c r="X65" i="3"/>
  <c r="X78" i="3"/>
  <c r="X47" i="3"/>
  <c r="X48" i="3"/>
  <c r="Z66" i="3"/>
  <c r="Z18" i="3"/>
  <c r="Z43" i="3"/>
  <c r="X5" i="3"/>
  <c r="X81" i="3"/>
  <c r="X20" i="3"/>
  <c r="Z48" i="3"/>
  <c r="X99" i="3"/>
  <c r="X56" i="3"/>
  <c r="X37" i="3"/>
  <c r="X109" i="3"/>
  <c r="X113" i="3"/>
  <c r="X54" i="3"/>
  <c r="X18" i="3"/>
  <c r="X93" i="3"/>
  <c r="Z100" i="3"/>
  <c r="Z80" i="3"/>
  <c r="X41" i="3"/>
  <c r="X8" i="3"/>
  <c r="Z25" i="3"/>
  <c r="Z31" i="3"/>
  <c r="Z23" i="3"/>
  <c r="Z33" i="3"/>
  <c r="X76" i="3"/>
  <c r="Z49" i="3"/>
  <c r="Z103" i="3"/>
  <c r="X101" i="3"/>
  <c r="X25" i="3"/>
  <c r="Z63" i="3"/>
  <c r="Z40" i="3"/>
  <c r="Z113" i="3"/>
  <c r="Z110" i="3"/>
  <c r="Z29" i="3"/>
  <c r="Z5" i="3"/>
  <c r="Z39" i="3"/>
  <c r="Z76" i="3"/>
  <c r="Z11" i="3"/>
  <c r="Z91" i="3"/>
  <c r="X70" i="3"/>
  <c r="Z85" i="3"/>
  <c r="Z96" i="3"/>
  <c r="Z64" i="3"/>
  <c r="Z14" i="3"/>
  <c r="X49" i="3"/>
  <c r="X98" i="3"/>
  <c r="Z59" i="3"/>
  <c r="X96" i="3"/>
  <c r="Z72" i="3"/>
  <c r="X87" i="3"/>
  <c r="X83" i="3"/>
  <c r="Z26" i="3"/>
  <c r="X50" i="3"/>
  <c r="X46" i="3"/>
  <c r="Z70" i="3"/>
  <c r="Z46" i="3"/>
  <c r="Z84" i="3"/>
  <c r="X120" i="3"/>
  <c r="Z94" i="3"/>
  <c r="Z4" i="3"/>
  <c r="Z102" i="3"/>
  <c r="X97" i="3"/>
  <c r="Z73" i="3"/>
  <c r="Z112" i="3"/>
  <c r="X51" i="3"/>
  <c r="Z27" i="3"/>
  <c r="Z106" i="3"/>
  <c r="X4" i="3"/>
  <c r="Z92" i="3"/>
  <c r="X74" i="3"/>
  <c r="X42" i="3"/>
  <c r="Z47" i="3"/>
  <c r="Z51" i="3"/>
  <c r="X55" i="3"/>
  <c r="X67" i="3"/>
  <c r="X86" i="3"/>
  <c r="Z24" i="3"/>
  <c r="X110" i="3"/>
  <c r="Z121" i="3"/>
  <c r="Z58" i="3"/>
  <c r="Z50" i="3"/>
  <c r="Z87" i="3"/>
  <c r="X13" i="3"/>
  <c r="Z115" i="3"/>
  <c r="X100" i="3"/>
  <c r="Z65" i="3"/>
  <c r="X34" i="3"/>
  <c r="X19" i="3"/>
  <c r="X94" i="3"/>
  <c r="Z62" i="3"/>
  <c r="X64" i="3"/>
  <c r="X31" i="3"/>
  <c r="X115" i="3"/>
  <c r="Z81" i="3"/>
  <c r="Z108" i="3"/>
  <c r="X73" i="3"/>
  <c r="X44" i="3"/>
  <c r="X36" i="3"/>
  <c r="Z37" i="3"/>
  <c r="Z61" i="3"/>
  <c r="X106" i="3"/>
  <c r="X85" i="3"/>
  <c r="Z105" i="3"/>
  <c r="X88" i="3"/>
  <c r="Z12" i="3"/>
  <c r="Z21" i="3"/>
  <c r="Z107" i="3"/>
  <c r="Z82" i="3"/>
  <c r="X84" i="3"/>
  <c r="X69" i="3"/>
  <c r="Z122" i="3"/>
  <c r="X61" i="3"/>
  <c r="Z118" i="3"/>
  <c r="Z32" i="3"/>
  <c r="X60" i="3"/>
  <c r="X121" i="3"/>
  <c r="X79" i="3"/>
  <c r="Z90" i="3"/>
  <c r="X90" i="3"/>
  <c r="Z36" i="3"/>
  <c r="X39" i="3"/>
  <c r="X45" i="3"/>
  <c r="X53" i="3"/>
  <c r="X114" i="3"/>
  <c r="X52" i="3"/>
  <c r="X104" i="3"/>
  <c r="Z52" i="3"/>
  <c r="X2" i="3"/>
  <c r="Z101" i="3"/>
  <c r="Z74" i="3"/>
  <c r="Z16" i="3"/>
  <c r="X107" i="3"/>
  <c r="X22" i="3"/>
</calcChain>
</file>

<file path=xl/sharedStrings.xml><?xml version="1.0" encoding="utf-8"?>
<sst xmlns="http://schemas.openxmlformats.org/spreadsheetml/2006/main" count="9119" uniqueCount="3241">
  <si>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</si>
  <si>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</si>
  <si>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</si>
  <si>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</si>
  <si>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</si>
  <si>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</si>
  <si>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</si>
  <si>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</si>
  <si>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</si>
  <si>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</si>
  <si>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</si>
  <si>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</si>
  <si>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</si>
  <si>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</si>
  <si>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</si>
  <si>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</si>
  <si>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</si>
  <si>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</si>
  <si>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</si>
  <si>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</si>
  <si>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</si>
  <si>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</si>
  <si>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</si>
  <si>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</si>
  <si>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</si>
  <si>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</si>
  <si>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</si>
  <si>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</si>
  <si>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</si>
  <si>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</si>
  <si>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</si>
  <si>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</si>
  <si>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</si>
  <si>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</si>
  <si>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</si>
  <si>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</si>
  <si>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</si>
  <si>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</si>
  <si>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</si>
  <si>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</si>
  <si>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</si>
  <si>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</si>
  <si>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</si>
  <si>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</si>
  <si>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</si>
  <si>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</si>
  <si>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</si>
  <si>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</si>
  <si>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</si>
  <si>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</si>
  <si>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</si>
  <si>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</si>
  <si>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</si>
  <si>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</si>
  <si>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</si>
  <si>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</si>
  <si>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</si>
  <si>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</si>
  <si>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</si>
  <si>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</si>
  <si>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</si>
  <si>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</si>
  <si>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</si>
  <si>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Oil and Natural Gas Corporation Ltd</t>
  </si>
  <si>
    <t>ONGC</t>
  </si>
  <si>
    <t>Oil &amp; Gas - Exploration &amp; Production</t>
  </si>
  <si>
    <t>Kotak Mahindra Bank Ltd</t>
  </si>
  <si>
    <t>KOTAKBANK</t>
  </si>
  <si>
    <t>Tata Motors Ltd</t>
  </si>
  <si>
    <t>TATAMOTORS</t>
  </si>
  <si>
    <t>Avenue Supermarts Ltd</t>
  </si>
  <si>
    <t>DMART</t>
  </si>
  <si>
    <t>Retail - Department Stores</t>
  </si>
  <si>
    <t>Adani Enterprises Ltd</t>
  </si>
  <si>
    <t>ADANIENT</t>
  </si>
  <si>
    <t>Commodities Trading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</si>
  <si>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</si>
  <si>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</si>
  <si>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</si>
  <si>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</si>
  <si>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</si>
  <si>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</si>
  <si>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Mahindra and Mahindra Ltd</t>
  </si>
  <si>
    <t>M&amp;M</t>
  </si>
  <si>
    <t>Bajaj Auto Ltd</t>
  </si>
  <si>
    <t>BAJAJ-AUTO</t>
  </si>
  <si>
    <t>Two Wheelers</t>
  </si>
  <si>
    <t>Asian Paints Ltd</t>
  </si>
  <si>
    <t>ASIANPAINT</t>
  </si>
  <si>
    <t>Paints</t>
  </si>
  <si>
    <t>Power Grid Corporation of India Ltd</t>
  </si>
  <si>
    <t>POWERGRID</t>
  </si>
  <si>
    <t>Power Transmission &amp; Distribution</t>
  </si>
  <si>
    <t>Adani Green Energy Ltd</t>
  </si>
  <si>
    <t>ADANIGREEN</t>
  </si>
  <si>
    <t>Renewable Energy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</si>
  <si>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</si>
  <si>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</si>
  <si>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</si>
  <si>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</si>
  <si>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</si>
  <si>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</si>
  <si>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Hindustan Aeronautics Ltd</t>
  </si>
  <si>
    <t>HAL</t>
  </si>
  <si>
    <t>Aerospace &amp; Defense Equipments</t>
  </si>
  <si>
    <t>Bajaj Finserv Ltd</t>
  </si>
  <si>
    <t>BAJAJFINSV</t>
  </si>
  <si>
    <t>Wipro Ltd</t>
  </si>
  <si>
    <t>WIPRO</t>
  </si>
  <si>
    <t>Trent Ltd</t>
  </si>
  <si>
    <t>TRENT</t>
  </si>
  <si>
    <t>Retail - Apparel</t>
  </si>
  <si>
    <t>Adani Power Ltd</t>
  </si>
  <si>
    <t>ADANIPOWER</t>
  </si>
  <si>
    <t>Nestle India Ltd</t>
  </si>
  <si>
    <t>NESTLEIND</t>
  </si>
  <si>
    <t>FMCG - Foods</t>
  </si>
  <si>
    <t>Siemens Ltd</t>
  </si>
  <si>
    <t>SIEMENS</t>
  </si>
  <si>
    <t>Conglomerates</t>
  </si>
  <si>
    <t>Indian Oil Corporation Ltd</t>
  </si>
  <si>
    <t>IOC</t>
  </si>
  <si>
    <t>Zomato Ltd</t>
  </si>
  <si>
    <t>ZOMATO</t>
  </si>
  <si>
    <t>Online Services</t>
  </si>
  <si>
    <t>JSW Steel Ltd</t>
  </si>
  <si>
    <t>JSWSTEEL</t>
  </si>
  <si>
    <t>Iron &amp; Steel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</si>
  <si>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</si>
  <si>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</si>
  <si>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</si>
  <si>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</si>
  <si>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</si>
  <si>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</si>
  <si>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</si>
  <si>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</si>
  <si>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</si>
  <si>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</si>
  <si>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</si>
  <si>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</si>
  <si>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</si>
  <si>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</si>
  <si>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</si>
  <si>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</si>
  <si>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</si>
  <si>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LTIMindtree Ltd</t>
  </si>
  <si>
    <t>LTIM</t>
  </si>
  <si>
    <t>Tata Steel Ltd</t>
  </si>
  <si>
    <t>TATASTEEL</t>
  </si>
  <si>
    <t>Interglobe Aviation Ltd</t>
  </si>
  <si>
    <t>INDIGO</t>
  </si>
  <si>
    <t>Airlines</t>
  </si>
  <si>
    <t>Grasim Industries Ltd</t>
  </si>
  <si>
    <t>GRASIM</t>
  </si>
  <si>
    <t>SBI Life Insurance Company Ltd</t>
  </si>
  <si>
    <t>SBILIFE</t>
  </si>
  <si>
    <t>Vedanta Ltd</t>
  </si>
  <si>
    <t>VEDL</t>
  </si>
  <si>
    <t>Metals - Diversified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</si>
  <si>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</si>
  <si>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</si>
  <si>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</si>
  <si>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</si>
  <si>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</si>
  <si>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</si>
  <si>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Tech Mahindra Ltd</t>
  </si>
  <si>
    <t>TECHM</t>
  </si>
  <si>
    <t>Power Finance Corporation Ltd</t>
  </si>
  <si>
    <t>PFC</t>
  </si>
  <si>
    <t>Ambuja Cements Ltd</t>
  </si>
  <si>
    <t>AMBUJACEM</t>
  </si>
  <si>
    <t>Hindalco Industries Ltd</t>
  </si>
  <si>
    <t>HINDALCO</t>
  </si>
  <si>
    <t>Metals - Aluminium</t>
  </si>
  <si>
    <t>Bajaj Housing Finance Ltd</t>
  </si>
  <si>
    <t>BAJAJHFL</t>
  </si>
  <si>
    <t>HDFC Life Insurance Company Ltd</t>
  </si>
  <si>
    <t>HDFCLIFE</t>
  </si>
  <si>
    <t>Godrej Consumer Products Ltd</t>
  </si>
  <si>
    <t>GODREJCP</t>
  </si>
  <si>
    <t>FMCG - Personal Products</t>
  </si>
  <si>
    <t>Britannia Industries Ltd</t>
  </si>
  <si>
    <t>BRITANNIA</t>
  </si>
  <si>
    <t>Bharat Petroleum Corporation Ltd</t>
  </si>
  <si>
    <t>BPCL</t>
  </si>
  <si>
    <t>Divi's Laboratories Ltd</t>
  </si>
  <si>
    <t>DIVISLAB</t>
  </si>
  <si>
    <t>Labs &amp; Life Sciences Services</t>
  </si>
  <si>
    <t>Gail (India) Ltd</t>
  </si>
  <si>
    <t>GAIL</t>
  </si>
  <si>
    <t>Gas Distribution</t>
  </si>
  <si>
    <t>REC Limited</t>
  </si>
  <si>
    <t>RECLTD</t>
  </si>
  <si>
    <t>Tata Power Company Ltd</t>
  </si>
  <si>
    <t>TATAPOWER</t>
  </si>
  <si>
    <t>Cipla Ltd</t>
  </si>
  <si>
    <t>CIPLA</t>
  </si>
  <si>
    <t>TVS Motor Company Ltd</t>
  </si>
  <si>
    <t>TVSMOTOR</t>
  </si>
  <si>
    <t>Eicher Motors Ltd</t>
  </si>
  <si>
    <t>EICHERMOT</t>
  </si>
  <si>
    <t>Trucks &amp; Buses</t>
  </si>
  <si>
    <t>Cholamandalam Investment and Finance Company Ltd</t>
  </si>
  <si>
    <t>CHOLAFIN</t>
  </si>
  <si>
    <t>Samvardhana Motherson International Ltd</t>
  </si>
  <si>
    <t>MOTHERSON</t>
  </si>
  <si>
    <t>Auto Parts</t>
  </si>
  <si>
    <t>JSW Energy Ltd</t>
  </si>
  <si>
    <t>JSWENERGY</t>
  </si>
  <si>
    <t>Shriram Finance Ltd</t>
  </si>
  <si>
    <t>SHRIRAMFIN</t>
  </si>
  <si>
    <t>Macrotech Developers Ltd</t>
  </si>
  <si>
    <t>LODHA</t>
  </si>
  <si>
    <t>Havells India Ltd</t>
  </si>
  <si>
    <t>HAVELLS</t>
  </si>
  <si>
    <t>Electrical Components &amp; Equipments</t>
  </si>
  <si>
    <t>Bank of Baroda Ltd</t>
  </si>
  <si>
    <t>BANKBARODA</t>
  </si>
  <si>
    <t>Tata Consumer Products Ltd</t>
  </si>
  <si>
    <t>TATACONSUM</t>
  </si>
  <si>
    <t>Tea &amp; Coffee</t>
  </si>
  <si>
    <t>Hero MotoCorp Ltd</t>
  </si>
  <si>
    <t>HEROMOTOCO</t>
  </si>
  <si>
    <t>Punjab National Bank</t>
  </si>
  <si>
    <t>PNB</t>
  </si>
  <si>
    <t>Adani Energy Solutions Ltd</t>
  </si>
  <si>
    <t>ADANIENSOL</t>
  </si>
  <si>
    <t>Power Infrastructure</t>
  </si>
  <si>
    <t>Dabur India Ltd</t>
  </si>
  <si>
    <t>DABUR</t>
  </si>
  <si>
    <t>Torrent Pharmaceuticals Ltd</t>
  </si>
  <si>
    <t>TORNTPHARM</t>
  </si>
  <si>
    <t>Bajaj Holdings and Investment Ltd</t>
  </si>
  <si>
    <t>BAJAJHLDNG</t>
  </si>
  <si>
    <t>Asset Management</t>
  </si>
  <si>
    <t>Indusind Bank Ltd</t>
  </si>
  <si>
    <t>INDUSINDBK</t>
  </si>
  <si>
    <t>Indus Towers Ltd</t>
  </si>
  <si>
    <t>INDUSTOWER</t>
  </si>
  <si>
    <t>Telecom Infrastructure</t>
  </si>
  <si>
    <t>United Spirits Ltd</t>
  </si>
  <si>
    <t>UNITDSPR</t>
  </si>
  <si>
    <t>Alcoholic Beverages</t>
  </si>
  <si>
    <t>Suzlon Energy Ltd</t>
  </si>
  <si>
    <t>SUZLON</t>
  </si>
  <si>
    <t>Renewable Energy Equipment &amp; Services</t>
  </si>
  <si>
    <t>Zydus Lifesciences Ltd</t>
  </si>
  <si>
    <t>ZYDUSLIFE</t>
  </si>
  <si>
    <t>CG Power and Industrial Solutions Ltd</t>
  </si>
  <si>
    <t>CGPOWER</t>
  </si>
  <si>
    <t>Rail Vikas Nigam Ltd</t>
  </si>
  <si>
    <t>RVNL</t>
  </si>
  <si>
    <t>Dr Reddy's Laboratories Ltd</t>
  </si>
  <si>
    <t>DRREDDY</t>
  </si>
  <si>
    <t>Indian Overseas Bank</t>
  </si>
  <si>
    <t>IOB</t>
  </si>
  <si>
    <t>ICICI Prudential Life Insurance Company Ltd</t>
  </si>
  <si>
    <t>ICICIPRULI</t>
  </si>
  <si>
    <t>Cummins India Ltd</t>
  </si>
  <si>
    <t>CUMMINSIND</t>
  </si>
  <si>
    <t>Industrial Machinery</t>
  </si>
  <si>
    <t>Jindal Steel And Power Ltd</t>
  </si>
  <si>
    <t>JINDALSTEL</t>
  </si>
  <si>
    <t>Oracle Financial Services Software Ltd</t>
  </si>
  <si>
    <t>OFSS</t>
  </si>
  <si>
    <t>Software Services</t>
  </si>
  <si>
    <t>ICICI Lombard General Insurance Company Ltd</t>
  </si>
  <si>
    <t>ICICIGI</t>
  </si>
  <si>
    <t>Lupin Ltd</t>
  </si>
  <si>
    <t>LUPIN</t>
  </si>
  <si>
    <t>Bosch Ltd</t>
  </si>
  <si>
    <t>BOSCHLTD</t>
  </si>
  <si>
    <t>GMR Airports Ltd</t>
  </si>
  <si>
    <t>GMRINFRA</t>
  </si>
  <si>
    <t>Info Edge (India) Ltd</t>
  </si>
  <si>
    <t>NAUKRI</t>
  </si>
  <si>
    <t>Apollo Hospitals Enterprise Ltd</t>
  </si>
  <si>
    <t>APOLLOHOSP</t>
  </si>
  <si>
    <t>Hospitals &amp; Diagnostic Centres</t>
  </si>
  <si>
    <t>Polycab India Ltd</t>
  </si>
  <si>
    <t>POLYCAB</t>
  </si>
  <si>
    <t>Oil India Ltd</t>
  </si>
  <si>
    <t>OIL</t>
  </si>
  <si>
    <t>Colgate-Palmolive (India) Ltd</t>
  </si>
  <si>
    <t>COLPAL</t>
  </si>
  <si>
    <t>Indian Hotels Company Ltd</t>
  </si>
  <si>
    <t>INDHOTEL</t>
  </si>
  <si>
    <t>Hotels, Resorts &amp; Cruise Lines</t>
  </si>
  <si>
    <t>Mankind Pharma Ltd</t>
  </si>
  <si>
    <t>MANKIND</t>
  </si>
  <si>
    <t>IDBI Bank Ltd</t>
  </si>
  <si>
    <t>IDBI</t>
  </si>
  <si>
    <t>Private Bank</t>
  </si>
  <si>
    <t>Solar Industries India Ltd</t>
  </si>
  <si>
    <t>SOLARINDS</t>
  </si>
  <si>
    <t>Commodity Chemicals</t>
  </si>
  <si>
    <t>NHPC Ltd</t>
  </si>
  <si>
    <t>NHPC</t>
  </si>
  <si>
    <t>Canara Bank Ltd</t>
  </si>
  <si>
    <t>CANBK</t>
  </si>
  <si>
    <t>Union Bank of India Ltd</t>
  </si>
  <si>
    <t>UNIONBANK</t>
  </si>
  <si>
    <t>HDFC Asset Management Company Ltd</t>
  </si>
  <si>
    <t>HDFCAMC</t>
  </si>
  <si>
    <t>Max Healthcare Institute Ltd</t>
  </si>
  <si>
    <t>MAXHEALTH</t>
  </si>
  <si>
    <t>Bharat Heavy Electricals Ltd</t>
  </si>
  <si>
    <t>BHEL</t>
  </si>
  <si>
    <t>Shree Cement Ltd</t>
  </si>
  <si>
    <t>SHREECEM</t>
  </si>
  <si>
    <t>Vodafone Idea Ltd</t>
  </si>
  <si>
    <t>IDEA</t>
  </si>
  <si>
    <t>Aurobindo Pharma Ltd</t>
  </si>
  <si>
    <t>AUROPHARMA</t>
  </si>
  <si>
    <t>Marico Ltd</t>
  </si>
  <si>
    <t>MARICO</t>
  </si>
  <si>
    <t>Adani Total Gas Ltd</t>
  </si>
  <si>
    <t>ATGL</t>
  </si>
  <si>
    <t>Hindustan Petroleum Corp Ltd</t>
  </si>
  <si>
    <t>HINDPETRO</t>
  </si>
  <si>
    <t>Torrent Power Ltd</t>
  </si>
  <si>
    <t>TORNTPOWER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</si>
  <si>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</si>
  <si>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</si>
  <si>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</si>
  <si>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</si>
  <si>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</si>
  <si>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</si>
  <si>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PB Fintech Ltd</t>
  </si>
  <si>
    <t>POLICYBZR</t>
  </si>
  <si>
    <t>Prestige Estates Projects Ltd</t>
  </si>
  <si>
    <t>PRESTIGE</t>
  </si>
  <si>
    <t>Persistent Systems Ltd</t>
  </si>
  <si>
    <t>PERSISTENT</t>
  </si>
  <si>
    <t>Muthoot Finance Ltd</t>
  </si>
  <si>
    <t>MUTHOOTFIN</t>
  </si>
  <si>
    <t>Tube Investments of India Ltd</t>
  </si>
  <si>
    <t>TIINDIA</t>
  </si>
  <si>
    <t>Cycles</t>
  </si>
  <si>
    <t>Godrej Properties Ltd</t>
  </si>
  <si>
    <t>GODREJPROP</t>
  </si>
  <si>
    <t>SBI Cards and Payment Services Ltd</t>
  </si>
  <si>
    <t>SBICARD</t>
  </si>
  <si>
    <t>Payment Infrastructure</t>
  </si>
  <si>
    <t>Indian Railway Catering and Tourism Corporation Ltd</t>
  </si>
  <si>
    <t>IRCTC</t>
  </si>
  <si>
    <t>Alkem Laboratories Ltd</t>
  </si>
  <si>
    <t>ALKEM</t>
  </si>
  <si>
    <t>Bharat Forge Ltd</t>
  </si>
  <si>
    <t>BHARATFORG</t>
  </si>
  <si>
    <t>Kalyan Jewellers India Ltd</t>
  </si>
  <si>
    <t>KALYANKJIL</t>
  </si>
  <si>
    <t>Yes Bank Ltd</t>
  </si>
  <si>
    <t>YESBANK</t>
  </si>
  <si>
    <t>Berger Paints India Ltd</t>
  </si>
  <si>
    <t>BERGEPAINT</t>
  </si>
  <si>
    <t>SRF Ltd</t>
  </si>
  <si>
    <t>SRF</t>
  </si>
  <si>
    <t>PI Industries Ltd</t>
  </si>
  <si>
    <t>PIIND</t>
  </si>
  <si>
    <t>Ashok Leyland Ltd</t>
  </si>
  <si>
    <t>ASHOKLEY</t>
  </si>
  <si>
    <t>Indian Bank</t>
  </si>
  <si>
    <t>INDIANB</t>
  </si>
  <si>
    <t>JSW Infrastructure Ltd</t>
  </si>
  <si>
    <t>JSWINFRA</t>
  </si>
  <si>
    <t>General Insurance Corporation of India</t>
  </si>
  <si>
    <t>GICRE</t>
  </si>
  <si>
    <t>Linde India Ltd</t>
  </si>
  <si>
    <t>LINDEINDIA</t>
  </si>
  <si>
    <t>Bharti Hexacom Ltd</t>
  </si>
  <si>
    <t>BHARTIHEXA</t>
  </si>
  <si>
    <t>Supreme Industries Ltd</t>
  </si>
  <si>
    <t>SUPREMEIND</t>
  </si>
  <si>
    <t>Plastic Products</t>
  </si>
  <si>
    <t>Patanjali Foods Ltd</t>
  </si>
  <si>
    <t>PATANJALI</t>
  </si>
  <si>
    <t>Packaged Foods &amp; Meats</t>
  </si>
  <si>
    <t>Oberoi Realty Ltd</t>
  </si>
  <si>
    <t>OBEROIRLTY</t>
  </si>
  <si>
    <t>Fertilisers And Chemicals Travancore Ltd</t>
  </si>
  <si>
    <t>FACT</t>
  </si>
  <si>
    <t>Fertilizers &amp; Agro Chemicals</t>
  </si>
  <si>
    <t>Voltas Ltd</t>
  </si>
  <si>
    <t>VOLTAS</t>
  </si>
  <si>
    <t>NMDC Ltd</t>
  </si>
  <si>
    <t>NMDC</t>
  </si>
  <si>
    <t>Mining - Iron Ore</t>
  </si>
  <si>
    <t>Phoenix Mills Ltd</t>
  </si>
  <si>
    <t>PHOENIXLTD</t>
  </si>
  <si>
    <t>Jindal Stainless Ltd</t>
  </si>
  <si>
    <t>JSL</t>
  </si>
  <si>
    <t>Abbott India Ltd</t>
  </si>
  <si>
    <t>ABBOTINDIA</t>
  </si>
  <si>
    <t>Indian Renewable Energy Development Agency Ltd</t>
  </si>
  <si>
    <t>IREDA</t>
  </si>
  <si>
    <t>UNO Minda Ltd</t>
  </si>
  <si>
    <t>UNOMINDA</t>
  </si>
  <si>
    <t>Schaeffler India Ltd</t>
  </si>
  <si>
    <t>SCHAEFFLER</t>
  </si>
  <si>
    <t>Mphasis Ltd</t>
  </si>
  <si>
    <t>MPHASIS</t>
  </si>
  <si>
    <t>L&amp;T Technology Services Ltd</t>
  </si>
  <si>
    <t>LTTS</t>
  </si>
  <si>
    <t>Balkrishna Industries Ltd</t>
  </si>
  <si>
    <t>BALKRISIND</t>
  </si>
  <si>
    <t>Tires &amp; Rubber</t>
  </si>
  <si>
    <t>Thermax Limited</t>
  </si>
  <si>
    <t>THERMAX</t>
  </si>
  <si>
    <t>Aditya Birla Capital Ltd</t>
  </si>
  <si>
    <t>ABCAPITAL</t>
  </si>
  <si>
    <t>Diversified Financials</t>
  </si>
  <si>
    <t>UCO Bank</t>
  </si>
  <si>
    <t>UCOBANK</t>
  </si>
  <si>
    <t>Tata Communications Ltd</t>
  </si>
  <si>
    <t>TATACOMM</t>
  </si>
  <si>
    <t>Container Corporation of India Ltd</t>
  </si>
  <si>
    <t>CONCOR</t>
  </si>
  <si>
    <t>Logistics</t>
  </si>
  <si>
    <t>MRF Ltd</t>
  </si>
  <si>
    <t>MRF</t>
  </si>
  <si>
    <t>Fsn E-Commerce Ventures Ltd</t>
  </si>
  <si>
    <t>NYKAA</t>
  </si>
  <si>
    <t>Wellness Services</t>
  </si>
  <si>
    <t>Hitachi Energy India Ltd</t>
  </si>
  <si>
    <t>POWERINDIA</t>
  </si>
  <si>
    <t>United Breweries Ltd</t>
  </si>
  <si>
    <t>UBL</t>
  </si>
  <si>
    <t>Sundaram Finance Ltd</t>
  </si>
  <si>
    <t>SUNDARMFIN</t>
  </si>
  <si>
    <t>IDFC First Bank Ltd</t>
  </si>
  <si>
    <t>IDFCFIRSTB</t>
  </si>
  <si>
    <t>Steel Authority of India Ltd</t>
  </si>
  <si>
    <t>SAIL</t>
  </si>
  <si>
    <t>Procter &amp; Gamble Hygiene and Health Care Ltd</t>
  </si>
  <si>
    <t>PGHH</t>
  </si>
  <si>
    <t>AU Small Finance Bank Ltd</t>
  </si>
  <si>
    <t>AUBANK</t>
  </si>
  <si>
    <t>Central Bank of India Ltd</t>
  </si>
  <si>
    <t>CENTRALBK</t>
  </si>
  <si>
    <t>Ola Electric Mobility Ltd</t>
  </si>
  <si>
    <t>OLAELEC</t>
  </si>
  <si>
    <t>Astral Ltd</t>
  </si>
  <si>
    <t>ASTRAL</t>
  </si>
  <si>
    <t>Building Products - Pipes</t>
  </si>
  <si>
    <t>Bank of India Ltd</t>
  </si>
  <si>
    <t>BANKINDIA</t>
  </si>
  <si>
    <t>SJVN Ltd</t>
  </si>
  <si>
    <t>SJVN</t>
  </si>
  <si>
    <t>Coromandel International Ltd</t>
  </si>
  <si>
    <t>COROMANDEL</t>
  </si>
  <si>
    <t>Premier Energies Ltd</t>
  </si>
  <si>
    <t>PREMIERENE</t>
  </si>
  <si>
    <t>Petronet LNG Ltd</t>
  </si>
  <si>
    <t>PETRONET</t>
  </si>
  <si>
    <t>Oil &amp; Gas - Storage &amp; Transportation</t>
  </si>
  <si>
    <t>Housing and Urban Development Corporation Ltd</t>
  </si>
  <si>
    <t>HUDCO</t>
  </si>
  <si>
    <t>Page Industries Ltd</t>
  </si>
  <si>
    <t>PAGEIND</t>
  </si>
  <si>
    <t>Apparel &amp; Accessories</t>
  </si>
  <si>
    <t>Gujarat Fluorochemicals Ltd</t>
  </si>
  <si>
    <t>FLUOROCHEM</t>
  </si>
  <si>
    <t>Specialty Chemicals</t>
  </si>
  <si>
    <t>Glenmark Pharmaceuticals Ltd</t>
  </si>
  <si>
    <t>GLENMARK</t>
  </si>
  <si>
    <t>Tata Elxsi Ltd</t>
  </si>
  <si>
    <t>TATAELXSI</t>
  </si>
  <si>
    <t>GlaxoSmithKline Pharmaceuticals Ltd</t>
  </si>
  <si>
    <t>GLAXO</t>
  </si>
  <si>
    <t>KPIT Technologies Ltd</t>
  </si>
  <si>
    <t>KPITTECH</t>
  </si>
  <si>
    <t>ACC Ltd</t>
  </si>
  <si>
    <t>ACC</t>
  </si>
  <si>
    <t>Coforge Ltd</t>
  </si>
  <si>
    <t>COFORGE</t>
  </si>
  <si>
    <t>Adani Wilmar Ltd</t>
  </si>
  <si>
    <t>AWL</t>
  </si>
  <si>
    <t>Cochin Shipyard Ltd</t>
  </si>
  <si>
    <t>COCHINSHIP</t>
  </si>
  <si>
    <t>Sona BLW Precision Forgings Ltd</t>
  </si>
  <si>
    <t>SONACOMS</t>
  </si>
  <si>
    <t>Motilal Oswal Financial Services Ltd</t>
  </si>
  <si>
    <t>MOTILALOFS</t>
  </si>
  <si>
    <t>UPL Ltd</t>
  </si>
  <si>
    <t>UPL</t>
  </si>
  <si>
    <t>Fortis Healthcare Ltd</t>
  </si>
  <si>
    <t>FORTIS</t>
  </si>
  <si>
    <t>Federal Bank Ltd</t>
  </si>
  <si>
    <t>FEDERALBNK</t>
  </si>
  <si>
    <t>BSE Ltd</t>
  </si>
  <si>
    <t>BSE</t>
  </si>
  <si>
    <t>Stock Exchanges &amp; Ratings</t>
  </si>
  <si>
    <t>Biocon Ltd</t>
  </si>
  <si>
    <t>BIOCON</t>
  </si>
  <si>
    <t>Biotechnology</t>
  </si>
  <si>
    <t>Jubilant Foodworks Ltd</t>
  </si>
  <si>
    <t>JUBLFOOD</t>
  </si>
  <si>
    <t>Restaurants &amp; Cafes</t>
  </si>
  <si>
    <t>Honeywell Automation India Ltd</t>
  </si>
  <si>
    <t>HONAUT</t>
  </si>
  <si>
    <t>L&amp;T Finance Ltd</t>
  </si>
  <si>
    <t>LTF</t>
  </si>
  <si>
    <t>Tata Technologies Ltd</t>
  </si>
  <si>
    <t>TATATECH</t>
  </si>
  <si>
    <t>Bharat Dynamics Ltd</t>
  </si>
  <si>
    <t>BDL</t>
  </si>
  <si>
    <t>Ge T&amp;D India Ltd</t>
  </si>
  <si>
    <t>GET&amp;D</t>
  </si>
  <si>
    <t>Gujarat Gas Ltd</t>
  </si>
  <si>
    <t>GUJGASLTD</t>
  </si>
  <si>
    <t>Lloyds Metals And Energy Ltd</t>
  </si>
  <si>
    <t>LLOYDSME</t>
  </si>
  <si>
    <t>Bank of Maharashtra Ltd</t>
  </si>
  <si>
    <t>MAHABANK</t>
  </si>
  <si>
    <t>One 97 Communications Ltd</t>
  </si>
  <si>
    <t>PAYTM</t>
  </si>
  <si>
    <t>Business Support Services</t>
  </si>
  <si>
    <t>Escorts Kubota Ltd</t>
  </si>
  <si>
    <t>ESCORTS</t>
  </si>
  <si>
    <t>Tractors</t>
  </si>
  <si>
    <t>Nippon Life India Asset Management Ltd</t>
  </si>
  <si>
    <t>NAM-INDIA</t>
  </si>
  <si>
    <t>Godrej Industries Ltd</t>
  </si>
  <si>
    <t>GODREJIND</t>
  </si>
  <si>
    <t>Exide Industries Ltd</t>
  </si>
  <si>
    <t>EXIDEIND</t>
  </si>
  <si>
    <t>Batteries</t>
  </si>
  <si>
    <t>AIA Engineering Ltd</t>
  </si>
  <si>
    <t>AIAENG</t>
  </si>
  <si>
    <t>Apar Industries Ltd</t>
  </si>
  <si>
    <t>APARINDS</t>
  </si>
  <si>
    <t>Mahindra and Mahindra Financial Services Ltd</t>
  </si>
  <si>
    <t>M&amp;MFIN</t>
  </si>
  <si>
    <t>3M India Ltd</t>
  </si>
  <si>
    <t>3MINDIA</t>
  </si>
  <si>
    <t>Stationery</t>
  </si>
  <si>
    <t>APL Apollo Tubes Ltd</t>
  </si>
  <si>
    <t>APLAPOLLO</t>
  </si>
  <si>
    <t>Godfrey Phillips India Ltd</t>
  </si>
  <si>
    <t>GODFRYPHLP</t>
  </si>
  <si>
    <t>KEI Industries Ltd</t>
  </si>
  <si>
    <t>KEI</t>
  </si>
  <si>
    <t>Cables</t>
  </si>
  <si>
    <t>Max Financial Services Ltd</t>
  </si>
  <si>
    <t>MFSL</t>
  </si>
  <si>
    <t>Deepak Nitrite Ltd</t>
  </si>
  <si>
    <t>DEEPAKNTR</t>
  </si>
  <si>
    <t>New India Assurance Company Ltd</t>
  </si>
  <si>
    <t>NIACL</t>
  </si>
  <si>
    <t>360 One Wam Ltd</t>
  </si>
  <si>
    <t>360ONE</t>
  </si>
  <si>
    <t>Investment Banking &amp; Brokerage</t>
  </si>
  <si>
    <t>Ajanta Pharma Ltd</t>
  </si>
  <si>
    <t>AJANTPHARM</t>
  </si>
  <si>
    <t>Blue Star Ltd</t>
  </si>
  <si>
    <t>BLUESTARCO</t>
  </si>
  <si>
    <t>Indraprastha Gas Ltd</t>
  </si>
  <si>
    <t>IGL</t>
  </si>
  <si>
    <t>Punjab &amp; Sind Bank</t>
  </si>
  <si>
    <t>PSB</t>
  </si>
  <si>
    <t>NLC India Ltd</t>
  </si>
  <si>
    <t>NLCINDIA</t>
  </si>
  <si>
    <t>LIC Housing Finance Ltd</t>
  </si>
  <si>
    <t>LICHSGFIN</t>
  </si>
  <si>
    <t>Home Financing</t>
  </si>
  <si>
    <t>Cholamandalam Financial Holdings Ltd</t>
  </si>
  <si>
    <t>CHOLAHLDNG</t>
  </si>
  <si>
    <t>IPCA Laboratories Ltd</t>
  </si>
  <si>
    <t>IPCALAB</t>
  </si>
  <si>
    <t>J K Cement Ltd</t>
  </si>
  <si>
    <t>JKCEMENT</t>
  </si>
  <si>
    <t>IRB Infrastructure Developers Ltd</t>
  </si>
  <si>
    <t>IRB</t>
  </si>
  <si>
    <t>Syngene International Ltd</t>
  </si>
  <si>
    <t>SYNGENE</t>
  </si>
  <si>
    <t>Star Health and Allied Insurance Company Ltd</t>
  </si>
  <si>
    <t>STARHEALTH</t>
  </si>
  <si>
    <t>Kaynes Technology India Ltd</t>
  </si>
  <si>
    <t>KAYNES</t>
  </si>
  <si>
    <t>Aditya Birla Fashion and Retail Ltd</t>
  </si>
  <si>
    <t>ABFRL</t>
  </si>
  <si>
    <t>Tata Investment Corporation Ltd</t>
  </si>
  <si>
    <t>TATAINVEST</t>
  </si>
  <si>
    <t>CRISIL Ltd</t>
  </si>
  <si>
    <t>CRISIL</t>
  </si>
  <si>
    <t>National Aluminium Co Ltd</t>
  </si>
  <si>
    <t>NATIONALUM</t>
  </si>
  <si>
    <t>Metro Brands Ltd</t>
  </si>
  <si>
    <t>METROBRAND</t>
  </si>
  <si>
    <t>Footwear</t>
  </si>
  <si>
    <t>Dalmia Bharat Ltd</t>
  </si>
  <si>
    <t>DALBHARAT</t>
  </si>
  <si>
    <t>Go Digit General Insurance Ltd</t>
  </si>
  <si>
    <t>GODIGIT</t>
  </si>
  <si>
    <t>Endurance Technologies Ltd</t>
  </si>
  <si>
    <t>ENDURANCE</t>
  </si>
  <si>
    <t>Bandhan Bank Ltd</t>
  </si>
  <si>
    <t>BANDHANBNK</t>
  </si>
  <si>
    <t>Brainbees Solutions Ltd</t>
  </si>
  <si>
    <t>FIRSTCRY</t>
  </si>
  <si>
    <t>Brigade Enterprises Ltd</t>
  </si>
  <si>
    <t>BRIGADE</t>
  </si>
  <si>
    <t>Apollo Tyres Ltd</t>
  </si>
  <si>
    <t>APOLLOTYRE</t>
  </si>
  <si>
    <t>Mangalore Refinery and Petrochemicals Ltd</t>
  </si>
  <si>
    <t>MRPL</t>
  </si>
  <si>
    <t>Emami Ltd</t>
  </si>
  <si>
    <t>EMAMILTD</t>
  </si>
  <si>
    <t>Sun Tv Network Ltd</t>
  </si>
  <si>
    <t>SUNTV</t>
  </si>
  <si>
    <t>TV Channels &amp; Broadcasters</t>
  </si>
  <si>
    <t>Embassy Office Parks REIT</t>
  </si>
  <si>
    <t>EMBASSY</t>
  </si>
  <si>
    <t>NBCC (India) Ltd</t>
  </si>
  <si>
    <t>NBCC</t>
  </si>
  <si>
    <t>Inox Wind Ltd</t>
  </si>
  <si>
    <t>INOXWIND</t>
  </si>
  <si>
    <t>Himadri Speciality Chemical Ltd</t>
  </si>
  <si>
    <t>HSCL</t>
  </si>
  <si>
    <t>TVS Holdings Ltd</t>
  </si>
  <si>
    <t>TVSHLTD</t>
  </si>
  <si>
    <t>Delhivery Ltd</t>
  </si>
  <si>
    <t>DELHIVERY</t>
  </si>
  <si>
    <t>Vedant Fashions Ltd</t>
  </si>
  <si>
    <t>MANYAVAR</t>
  </si>
  <si>
    <t>Textiles</t>
  </si>
  <si>
    <t>Poonawalla Fincorp Ltd</t>
  </si>
  <si>
    <t>POONAWALLA</t>
  </si>
  <si>
    <t>ZF Commercial Vehicle Control Systems India Ltd</t>
  </si>
  <si>
    <t>ZFCVINDIA</t>
  </si>
  <si>
    <t>BASF India Ltd</t>
  </si>
  <si>
    <t>BASF</t>
  </si>
  <si>
    <t>Motherson Sumi Wiring India Ltd</t>
  </si>
  <si>
    <t>MSUMI</t>
  </si>
  <si>
    <t>Century Textiles and Industries Ltd</t>
  </si>
  <si>
    <t>CENTURYTEX</t>
  </si>
  <si>
    <t>Paper Products</t>
  </si>
  <si>
    <t>Hindustan Copper Ltd</t>
  </si>
  <si>
    <t>HINDCOPPER</t>
  </si>
  <si>
    <t>Mining - Copper</t>
  </si>
  <si>
    <t>Piramal Pharma Ltd</t>
  </si>
  <si>
    <t>PPLPHARMA</t>
  </si>
  <si>
    <t>Sumitomo Chemical India Ltd</t>
  </si>
  <si>
    <t>SUMICHEM</t>
  </si>
  <si>
    <t>Central Depository Services (India) Ltd</t>
  </si>
  <si>
    <t>CDSL</t>
  </si>
  <si>
    <t>Gland Pharma Ltd</t>
  </si>
  <si>
    <t>GLAND</t>
  </si>
  <si>
    <t>Global Health Ltd</t>
  </si>
  <si>
    <t>MEDANTA</t>
  </si>
  <si>
    <t>Suven Pharmaceuticals Ltd</t>
  </si>
  <si>
    <t>SUVENPHAR</t>
  </si>
  <si>
    <t>KPR Mill Ltd</t>
  </si>
  <si>
    <t>KPRMILL</t>
  </si>
  <si>
    <t>Bayer Cropscience Ltd</t>
  </si>
  <si>
    <t>BAYERCROP</t>
  </si>
  <si>
    <t>Crompton Greaves Consumer Electricals Ltd</t>
  </si>
  <si>
    <t>CROMPTON</t>
  </si>
  <si>
    <t>J B Chemicals and Pharmaceuticals Ltd</t>
  </si>
  <si>
    <t>JBCHEPHARM</t>
  </si>
  <si>
    <t>Radico Khaitan Ltd</t>
  </si>
  <si>
    <t>RADICO</t>
  </si>
  <si>
    <t>Gillette India Ltd</t>
  </si>
  <si>
    <t>GILLETTE</t>
  </si>
  <si>
    <t>Carborundum Universal Ltd</t>
  </si>
  <si>
    <t>CARBORUNIV</t>
  </si>
  <si>
    <t>Sundram Fasteners Ltd</t>
  </si>
  <si>
    <t>SUNDRMFAST</t>
  </si>
  <si>
    <t>Multi Commodity Exchange of India Ltd</t>
  </si>
  <si>
    <t>MCX</t>
  </si>
  <si>
    <t>Timken India Ltd</t>
  </si>
  <si>
    <t>TIMKEN</t>
  </si>
  <si>
    <t>Emcure Pharmaceuticals Ltd</t>
  </si>
  <si>
    <t>EMCURE</t>
  </si>
  <si>
    <t>Natco Pharma Ltd</t>
  </si>
  <si>
    <t>NATCOPHARM</t>
  </si>
  <si>
    <t>ICICI Securities Ltd</t>
  </si>
  <si>
    <t>ISEC</t>
  </si>
  <si>
    <t>ITI Ltd</t>
  </si>
  <si>
    <t>ITI</t>
  </si>
  <si>
    <t>Telecom Equipments</t>
  </si>
  <si>
    <t>Aegis Logistics Ltd</t>
  </si>
  <si>
    <t>AEGISLOG</t>
  </si>
  <si>
    <t>Dr. Lal PathLabs Ltd</t>
  </si>
  <si>
    <t>LALPATHLAB</t>
  </si>
  <si>
    <t>Jyoti CNC Automation Ltd</t>
  </si>
  <si>
    <t>JYOTICNC</t>
  </si>
  <si>
    <t>Computer Hardware</t>
  </si>
  <si>
    <t>PNB Housing Finance Ltd</t>
  </si>
  <si>
    <t>PNBHOUSING</t>
  </si>
  <si>
    <t>Hatsun Agro Product Ltd</t>
  </si>
  <si>
    <t>HATSUN</t>
  </si>
  <si>
    <t>Pfizer Ltd</t>
  </si>
  <si>
    <t>PFIZER</t>
  </si>
  <si>
    <t>Laurus Labs Ltd</t>
  </si>
  <si>
    <t>LAURUSLABS</t>
  </si>
  <si>
    <t>SKF India Ltd</t>
  </si>
  <si>
    <t>SKFINDIA</t>
  </si>
  <si>
    <t>Grindwell Norton Ltd</t>
  </si>
  <si>
    <t>GRINDWELL</t>
  </si>
  <si>
    <t>Ratnamani Metals and Tubes Ltd</t>
  </si>
  <si>
    <t>RATNAMANI</t>
  </si>
  <si>
    <t>Tata Chemicals Ltd</t>
  </si>
  <si>
    <t>TATACHEM</t>
  </si>
  <si>
    <t>Narayana Hrudayalaya Ltd</t>
  </si>
  <si>
    <t>NH</t>
  </si>
  <si>
    <t>Whirlpool of India Ltd</t>
  </si>
  <si>
    <t>WHIRLPOOL</t>
  </si>
  <si>
    <t>Amara Raja Energy &amp; Mobility Ltd</t>
  </si>
  <si>
    <t>ARE&amp;M</t>
  </si>
  <si>
    <t>Authum Investment &amp; Infrastructure Ltd</t>
  </si>
  <si>
    <t>AIIL</t>
  </si>
  <si>
    <t>CESC Ltd</t>
  </si>
  <si>
    <t>CESC</t>
  </si>
  <si>
    <t>KEC International Ltd</t>
  </si>
  <si>
    <t>KEC</t>
  </si>
  <si>
    <t>Castrol India Ltd</t>
  </si>
  <si>
    <t>CASTROLIND</t>
  </si>
  <si>
    <t>Kansai Nerolac Paints Ltd</t>
  </si>
  <si>
    <t>KANSAINER</t>
  </si>
  <si>
    <t>Shyam Metalics and Energy Ltd</t>
  </si>
  <si>
    <t>SHYAMMETL</t>
  </si>
  <si>
    <t>Poly Medicure Ltd</t>
  </si>
  <si>
    <t>POLYMED</t>
  </si>
  <si>
    <t>Health Care Equipment &amp; Supplies</t>
  </si>
  <si>
    <t>Piramal Enterprises Ltd</t>
  </si>
  <si>
    <t>PEL</t>
  </si>
  <si>
    <t>KIOCL Ltd</t>
  </si>
  <si>
    <t>KIOCL</t>
  </si>
  <si>
    <t>Nuvama Wealth Management Ltd</t>
  </si>
  <si>
    <t>NUVAMA</t>
  </si>
  <si>
    <t>Alembic Pharmaceuticals Ltd</t>
  </si>
  <si>
    <t>APLLTD</t>
  </si>
  <si>
    <t>Kajaria Ceramics Ltd</t>
  </si>
  <si>
    <t>KAJARIACER</t>
  </si>
  <si>
    <t>Building Products - Ceramics</t>
  </si>
  <si>
    <t>Cyient Ltd</t>
  </si>
  <si>
    <t>CYIENT</t>
  </si>
  <si>
    <t>JBM Auto Ltd</t>
  </si>
  <si>
    <t>JBMA</t>
  </si>
  <si>
    <t>EIH Ltd</t>
  </si>
  <si>
    <t>EIHOTEL</t>
  </si>
  <si>
    <t>Triveni Turbine Ltd</t>
  </si>
  <si>
    <t>TRITURBINE</t>
  </si>
  <si>
    <t>Elgi Equipments Ltd</t>
  </si>
  <si>
    <t>ELGIEQUIP</t>
  </si>
  <si>
    <t>Atul Ltd</t>
  </si>
  <si>
    <t>ATUL</t>
  </si>
  <si>
    <t>Angel One Ltd</t>
  </si>
  <si>
    <t>ANGELONE</t>
  </si>
  <si>
    <t>CPSE ETF</t>
  </si>
  <si>
    <t>CPSEETF</t>
  </si>
  <si>
    <t>Equity</t>
  </si>
  <si>
    <t>Devyani International Ltd</t>
  </si>
  <si>
    <t>DEVYANI</t>
  </si>
  <si>
    <t>Gujarat State Petronet Ltd</t>
  </si>
  <si>
    <t>GSPL</t>
  </si>
  <si>
    <t>Kalpataru Projects International Ltd</t>
  </si>
  <si>
    <t>KPIL</t>
  </si>
  <si>
    <t>Jindal SAW Ltd</t>
  </si>
  <si>
    <t>JINDALSAW</t>
  </si>
  <si>
    <t>Jupiter Wagons Ltd</t>
  </si>
  <si>
    <t>JWL</t>
  </si>
  <si>
    <t>Rail</t>
  </si>
  <si>
    <t>Krishna Institute of Medical Sciences Ltd</t>
  </si>
  <si>
    <t>KIMS</t>
  </si>
  <si>
    <t>Five-Star Business Finance Ltd</t>
  </si>
  <si>
    <t>FIVESTAR</t>
  </si>
  <si>
    <t>Computer Age Management Services Ltd</t>
  </si>
  <si>
    <t>CAMS</t>
  </si>
  <si>
    <t>Anant Raj Ltd</t>
  </si>
  <si>
    <t>ANANTRAJ</t>
  </si>
  <si>
    <t>HFCL Ltd</t>
  </si>
  <si>
    <t>HFCL</t>
  </si>
  <si>
    <t>Affle (India) Ltd</t>
  </si>
  <si>
    <t>AFFLE</t>
  </si>
  <si>
    <t>Advertising</t>
  </si>
  <si>
    <t>Blue Dart Express Ltd</t>
  </si>
  <si>
    <t>BLUEDART</t>
  </si>
  <si>
    <t>IIFL Finance Ltd</t>
  </si>
  <si>
    <t>IIFL</t>
  </si>
  <si>
    <t>Ircon International Ltd</t>
  </si>
  <si>
    <t>IRCON</t>
  </si>
  <si>
    <t>Aditya Birla Sun Life Amc Ltd</t>
  </si>
  <si>
    <t>ABSLAMC</t>
  </si>
  <si>
    <t>Concord Biotech Ltd</t>
  </si>
  <si>
    <t>CONCORDBIO</t>
  </si>
  <si>
    <t>Bikaji Foods International Ltd</t>
  </si>
  <si>
    <t>BIKAJI</t>
  </si>
  <si>
    <t>Finolex Cables Ltd</t>
  </si>
  <si>
    <t>FINCABLES</t>
  </si>
  <si>
    <t>Tejas Networks Ltd</t>
  </si>
  <si>
    <t>TEJASNET</t>
  </si>
  <si>
    <t>CIE Automotive India Ltd</t>
  </si>
  <si>
    <t>CIEINDIA</t>
  </si>
  <si>
    <t>Firstsource Solutions Ltd</t>
  </si>
  <si>
    <t>FSL</t>
  </si>
  <si>
    <t>Outsourced services</t>
  </si>
  <si>
    <t>PTC Industries Ltd</t>
  </si>
  <si>
    <t>PTCIL</t>
  </si>
  <si>
    <t>Sobha Ltd</t>
  </si>
  <si>
    <t>SOBHA</t>
  </si>
  <si>
    <t>Signatureglobal (India) Ltd</t>
  </si>
  <si>
    <t>SIGNATURE</t>
  </si>
  <si>
    <t>Chambal Fertilisers and Chemicals Ltd</t>
  </si>
  <si>
    <t>CHAMBLFERT</t>
  </si>
  <si>
    <t>Aster DM Healthcare Ltd</t>
  </si>
  <si>
    <t>ASTERDM</t>
  </si>
  <si>
    <t>Jai Balaji Industries Ltd</t>
  </si>
  <si>
    <t>JAIBALAJI</t>
  </si>
  <si>
    <t>Relaxo Footwears Ltd</t>
  </si>
  <si>
    <t>RELAXO</t>
  </si>
  <si>
    <t>Vinati Organics Ltd</t>
  </si>
  <si>
    <t>VINATIORGA</t>
  </si>
  <si>
    <t>Aarti Industries Ltd</t>
  </si>
  <si>
    <t>AARTIIND</t>
  </si>
  <si>
    <t>V Guard Industries Ltd</t>
  </si>
  <si>
    <t>VGUARD</t>
  </si>
  <si>
    <t>Nexus Select Trust</t>
  </si>
  <si>
    <t>NXST</t>
  </si>
  <si>
    <t>Mindspace Business Parks REIT</t>
  </si>
  <si>
    <t>MINDSPACE</t>
  </si>
  <si>
    <t>Ramco Cements Limited</t>
  </si>
  <si>
    <t>RAMCOCEM</t>
  </si>
  <si>
    <t>CreditAccess Grameen Ltd</t>
  </si>
  <si>
    <t>CREDITACC</t>
  </si>
  <si>
    <t>Jyothy Labs Ltd</t>
  </si>
  <si>
    <t>JYOTHYLAB</t>
  </si>
  <si>
    <t>NCC Ltd</t>
  </si>
  <si>
    <t>NCC</t>
  </si>
  <si>
    <t>Garden Reach Shipbuilders &amp; Engineers Ltd</t>
  </si>
  <si>
    <t>GRSE</t>
  </si>
  <si>
    <t>Indian Energy Exchange Ltd</t>
  </si>
  <si>
    <t>IEX</t>
  </si>
  <si>
    <t>Power Trading &amp; Consultancy</t>
  </si>
  <si>
    <t>Century Plyboards (India) Ltd</t>
  </si>
  <si>
    <t>CENTURYPLY</t>
  </si>
  <si>
    <t>Wood Products</t>
  </si>
  <si>
    <t>Cello World Ltd</t>
  </si>
  <si>
    <t>CELLO</t>
  </si>
  <si>
    <t>Aadhar Housing Finance Ltd</t>
  </si>
  <si>
    <t>AADHARHFC</t>
  </si>
  <si>
    <t>Jubilant Pharmova Ltd</t>
  </si>
  <si>
    <t>JUBLPHARMA</t>
  </si>
  <si>
    <t>Tbo Tek Ltd</t>
  </si>
  <si>
    <t>TBOTEK</t>
  </si>
  <si>
    <t>Tour &amp; Travel Services</t>
  </si>
  <si>
    <t>Chalet Hotels Ltd</t>
  </si>
  <si>
    <t>CHALET</t>
  </si>
  <si>
    <t>Bombay Burmah Trading Corporation Ltd</t>
  </si>
  <si>
    <t>BBTC</t>
  </si>
  <si>
    <t>Eris Lifesciences Ltd</t>
  </si>
  <si>
    <t>ERIS</t>
  </si>
  <si>
    <t>PCBL Ltd</t>
  </si>
  <si>
    <t>PCBL</t>
  </si>
  <si>
    <t>R R Kabel Ltd</t>
  </si>
  <si>
    <t>RRKABEL</t>
  </si>
  <si>
    <t>Mahanagar Gas Ltd</t>
  </si>
  <si>
    <t>MGL</t>
  </si>
  <si>
    <t>Finolex Industries Ltd</t>
  </si>
  <si>
    <t>FINPIPE</t>
  </si>
  <si>
    <t>IFCI Ltd</t>
  </si>
  <si>
    <t>IFCI</t>
  </si>
  <si>
    <t>Swan Energy Ltd</t>
  </si>
  <si>
    <t>SWANENERGY</t>
  </si>
  <si>
    <t>Kirloskar Oil Engines Ltd</t>
  </si>
  <si>
    <t>KIRLOSENG</t>
  </si>
  <si>
    <t>Schneider Electric Infrastructure Ltd</t>
  </si>
  <si>
    <t>SCHNEIDER</t>
  </si>
  <si>
    <t>Techno Electric &amp; Engineering Company Ltd</t>
  </si>
  <si>
    <t>TECHNOE</t>
  </si>
  <si>
    <t>Bata India Ltd</t>
  </si>
  <si>
    <t>BATAINDIA</t>
  </si>
  <si>
    <t>Sonata Software Ltd</t>
  </si>
  <si>
    <t>SONATSOFTW</t>
  </si>
  <si>
    <t>Trident Ltd</t>
  </si>
  <si>
    <t>TRIDENT</t>
  </si>
  <si>
    <t>Indiamart Intermesh Ltd</t>
  </si>
  <si>
    <t>INDIAMART</t>
  </si>
  <si>
    <t>Nava Limited</t>
  </si>
  <si>
    <t>NAVA</t>
  </si>
  <si>
    <t>Gravita India Ltd</t>
  </si>
  <si>
    <t>GRAVITA</t>
  </si>
  <si>
    <t>Metals - Lead</t>
  </si>
  <si>
    <t>Welspun Corp Ltd</t>
  </si>
  <si>
    <t>WELCORP</t>
  </si>
  <si>
    <t>Great Eastern Shipping Company Ltd</t>
  </si>
  <si>
    <t>GESHIP</t>
  </si>
  <si>
    <t>Birlasoft Ltd</t>
  </si>
  <si>
    <t>BSOFT</t>
  </si>
  <si>
    <t>Ramkrishna Forgings Ltd</t>
  </si>
  <si>
    <t>RKFORGE</t>
  </si>
  <si>
    <t>Manappuram Finance Ltd</t>
  </si>
  <si>
    <t>MANAPPURAM</t>
  </si>
  <si>
    <t>IDFC Ltd</t>
  </si>
  <si>
    <t>IDFC</t>
  </si>
  <si>
    <t>Capri Global Capital Ltd</t>
  </si>
  <si>
    <t>CGCL</t>
  </si>
  <si>
    <t>Tata Teleservices (Maharashtra) Ltd</t>
  </si>
  <si>
    <t>TTML</t>
  </si>
  <si>
    <t>Titagarh Rail Systems Ltd</t>
  </si>
  <si>
    <t>TITAGARH</t>
  </si>
  <si>
    <t>Kfin Technologies Ltd</t>
  </si>
  <si>
    <t>KFINTECH</t>
  </si>
  <si>
    <t>Zensar Technologies Ltd</t>
  </si>
  <si>
    <t>ZENSARTECH</t>
  </si>
  <si>
    <t>HBL Power Systems Ltd</t>
  </si>
  <si>
    <t>HBLPOWER</t>
  </si>
  <si>
    <t>Lakshmi Machine Works Ltd</t>
  </si>
  <si>
    <t>LAXMIMACH</t>
  </si>
  <si>
    <t>Karur Vysya Bank Ltd</t>
  </si>
  <si>
    <t>KARURVYSYA</t>
  </si>
  <si>
    <t>Newgen Software Technologies Ltd</t>
  </si>
  <si>
    <t>NEWGEN</t>
  </si>
  <si>
    <t>Sterling and Wilson Renewable Energy Ltd</t>
  </si>
  <si>
    <t>SWSOLAR</t>
  </si>
  <si>
    <t>RITES Ltd</t>
  </si>
  <si>
    <t>RITES</t>
  </si>
  <si>
    <t>Doms Industries Ltd</t>
  </si>
  <si>
    <t>DOMS</t>
  </si>
  <si>
    <t>Office Supplies</t>
  </si>
  <si>
    <t>Welspun Living Ltd</t>
  </si>
  <si>
    <t>WELSPUNLIV</t>
  </si>
  <si>
    <t>Akzo Nobel India Ltd</t>
  </si>
  <si>
    <t>AKZOINDIA</t>
  </si>
  <si>
    <t>Bls International Services Ltd</t>
  </si>
  <si>
    <t>BLS</t>
  </si>
  <si>
    <t>Clean Science and Technology Ltd</t>
  </si>
  <si>
    <t>CLEAN</t>
  </si>
  <si>
    <t>Waaree Renewable Technologies Ltd</t>
  </si>
  <si>
    <t>WAAREERTL</t>
  </si>
  <si>
    <t>DCM Shriram Ltd</t>
  </si>
  <si>
    <t>DCMSHRIRAM</t>
  </si>
  <si>
    <t>Aptus Value Housing Finance India Ltd</t>
  </si>
  <si>
    <t>APTUS</t>
  </si>
  <si>
    <t>Astrazeneca Pharma India Ltd</t>
  </si>
  <si>
    <t>ASTRAZEN</t>
  </si>
  <si>
    <t>Sanofi India Ltd</t>
  </si>
  <si>
    <t>SANOFI</t>
  </si>
  <si>
    <t>Supreme Petrochem Ltd</t>
  </si>
  <si>
    <t>SPLPETRO</t>
  </si>
  <si>
    <t>Neuland Laboratories Ltd</t>
  </si>
  <si>
    <t>NEULANDLAB</t>
  </si>
  <si>
    <t>UTI Asset Management Company Ltd</t>
  </si>
  <si>
    <t>UTIAMC</t>
  </si>
  <si>
    <t>Anand Rathi Wealth Ltd</t>
  </si>
  <si>
    <t>ANANDRATHI</t>
  </si>
  <si>
    <t>PVR INOX Ltd</t>
  </si>
  <si>
    <t>PVRINOX</t>
  </si>
  <si>
    <t>Theatres</t>
  </si>
  <si>
    <t>Indegene Ltd</t>
  </si>
  <si>
    <t>INDGN</t>
  </si>
  <si>
    <t>Action Construction Equipment Ltd</t>
  </si>
  <si>
    <t>ACE</t>
  </si>
  <si>
    <t>Heavy Machinery</t>
  </si>
  <si>
    <t>PG Electroplast Ltd</t>
  </si>
  <si>
    <t>PGEL</t>
  </si>
  <si>
    <t>BEML Ltd</t>
  </si>
  <si>
    <t>BEML</t>
  </si>
  <si>
    <t>Asahi India Glass Ltd</t>
  </si>
  <si>
    <t>ASAHIINDIA</t>
  </si>
  <si>
    <t>Navin Fluorine International Ltd</t>
  </si>
  <si>
    <t>NAVINFLUOR</t>
  </si>
  <si>
    <t>Glenmark Life Sciences Ltd</t>
  </si>
  <si>
    <t>GLS</t>
  </si>
  <si>
    <t>Godrej Agrovet Ltd</t>
  </si>
  <si>
    <t>GODREJAGRO</t>
  </si>
  <si>
    <t>Agro Products</t>
  </si>
  <si>
    <t>Fine Organic Industries Ltd</t>
  </si>
  <si>
    <t>FINEORG</t>
  </si>
  <si>
    <t>G R Infraprojects Ltd</t>
  </si>
  <si>
    <t>GRINFRA</t>
  </si>
  <si>
    <t>KSB Ltd</t>
  </si>
  <si>
    <t>KSB</t>
  </si>
  <si>
    <t>Netweb Technologies India Ltd</t>
  </si>
  <si>
    <t>NETWEB</t>
  </si>
  <si>
    <t>Honasa Consumer Ltd</t>
  </si>
  <si>
    <t>HONASA</t>
  </si>
  <si>
    <t>UTI S&amp;P BSE Sensex ETF</t>
  </si>
  <si>
    <t>UTISENSETF</t>
  </si>
  <si>
    <t>Inox Wind Energy Ltd</t>
  </si>
  <si>
    <t>IWEL</t>
  </si>
  <si>
    <t>LS Industries Ltd</t>
  </si>
  <si>
    <t>LSIND</t>
  </si>
  <si>
    <t>NMDC Steel Ltd</t>
  </si>
  <si>
    <t>NSLNISP</t>
  </si>
  <si>
    <t>LT Foods Ltd</t>
  </si>
  <si>
    <t>LTFOODS</t>
  </si>
  <si>
    <t>Craftsman Automation Ltd</t>
  </si>
  <si>
    <t>CRAFTSMAN</t>
  </si>
  <si>
    <t>Caplin Point Laboratories Ltd</t>
  </si>
  <si>
    <t>CAPLIPOINT</t>
  </si>
  <si>
    <t>Zen Technologies Ltd</t>
  </si>
  <si>
    <t>ZENTEC</t>
  </si>
  <si>
    <t>Amber Enterprises India Ltd</t>
  </si>
  <si>
    <t>AMBER</t>
  </si>
  <si>
    <t>Railtel Corporation of India Ltd</t>
  </si>
  <si>
    <t>RAILTEL</t>
  </si>
  <si>
    <t>Communication &amp; Networking</t>
  </si>
  <si>
    <t>Wockhardt Ltd</t>
  </si>
  <si>
    <t>WOCKPHARMA</t>
  </si>
  <si>
    <t>Data Patterns (India) Ltd</t>
  </si>
  <si>
    <t>DATAPATTNS</t>
  </si>
  <si>
    <t>Redington Ltd</t>
  </si>
  <si>
    <t>REDINGTON</t>
  </si>
  <si>
    <t>Technology Hardware</t>
  </si>
  <si>
    <t>Raymond Lifestyle Ltd</t>
  </si>
  <si>
    <t>RAYMONDLSL</t>
  </si>
  <si>
    <t>E I D-Parry (India) Ltd</t>
  </si>
  <si>
    <t>EIDPARRY</t>
  </si>
  <si>
    <t>Sugar</t>
  </si>
  <si>
    <t>Aavas Financiers Ltd</t>
  </si>
  <si>
    <t>AAVAS</t>
  </si>
  <si>
    <t>Sarda Energy &amp; Minerals Ltd</t>
  </si>
  <si>
    <t>SARDAEN</t>
  </si>
  <si>
    <t>Vardhman Textiles Ltd</t>
  </si>
  <si>
    <t>VTL</t>
  </si>
  <si>
    <t>MMTC Ltd</t>
  </si>
  <si>
    <t>MMTC</t>
  </si>
  <si>
    <t>Elecon Engineering Company Ltd</t>
  </si>
  <si>
    <t>ELECON</t>
  </si>
  <si>
    <t>Zydus Wellness Ltd</t>
  </si>
  <si>
    <t>ZYDUSWELL</t>
  </si>
  <si>
    <t>Praj Industries Ltd</t>
  </si>
  <si>
    <t>PRAJIND</t>
  </si>
  <si>
    <t>Intellect Design Arena Ltd</t>
  </si>
  <si>
    <t>INTELLECT</t>
  </si>
  <si>
    <t>Olectra Greentech Ltd</t>
  </si>
  <si>
    <t>OLECTRA</t>
  </si>
  <si>
    <t>Voltamp Transformers Ltd</t>
  </si>
  <si>
    <t>VOLTAMP</t>
  </si>
  <si>
    <t>Akums Drugs and Pharmaceuticals Ltd</t>
  </si>
  <si>
    <t>AKUMS</t>
  </si>
  <si>
    <t>Marksans Pharma Ltd</t>
  </si>
  <si>
    <t>MARKSANS</t>
  </si>
  <si>
    <t>Electrosteel Castings Ltd</t>
  </si>
  <si>
    <t>ELECTCAST</t>
  </si>
  <si>
    <t>Rainbow Children's Medicare Ltd</t>
  </si>
  <si>
    <t>RAINBOW</t>
  </si>
  <si>
    <t>Ingersoll-Rand (India) Ltd</t>
  </si>
  <si>
    <t>INGERRAND</t>
  </si>
  <si>
    <t>Westlife Foodworld Ltd</t>
  </si>
  <si>
    <t>WESTLIFE</t>
  </si>
  <si>
    <t>Granules India Ltd</t>
  </si>
  <si>
    <t>GRANULES</t>
  </si>
  <si>
    <t>RBL Bank Ltd</t>
  </si>
  <si>
    <t>RBLBANK</t>
  </si>
  <si>
    <t>Aether Industries Ltd</t>
  </si>
  <si>
    <t>AETHER</t>
  </si>
  <si>
    <t>Minda Corporation Ltd</t>
  </si>
  <si>
    <t>MINDACORP</t>
  </si>
  <si>
    <t>Chennai Petroleum Corporation Ltd</t>
  </si>
  <si>
    <t>CHENNPETRO</t>
  </si>
  <si>
    <t>Nuvoco Vistas Corporation Ltd</t>
  </si>
  <si>
    <t>NUVOCO</t>
  </si>
  <si>
    <t>Cube Highways Trust</t>
  </si>
  <si>
    <t>CUBEINVIT</t>
  </si>
  <si>
    <t>Roads</t>
  </si>
  <si>
    <t>Kirloskar Brothers Ltd</t>
  </si>
  <si>
    <t>KIRLOSBROS</t>
  </si>
  <si>
    <t>Zee Entertainment Enterprises Ltd</t>
  </si>
  <si>
    <t>ZEEL</t>
  </si>
  <si>
    <t>Strides Pharma Science Ltd</t>
  </si>
  <si>
    <t>STAR</t>
  </si>
  <si>
    <t>Alok Industries Ltd</t>
  </si>
  <si>
    <t>ALOKINDS</t>
  </si>
  <si>
    <t>Tanla Platforms Ltd</t>
  </si>
  <si>
    <t>TANLA</t>
  </si>
  <si>
    <t>Maharashtra Scooters Ltd</t>
  </si>
  <si>
    <t>MAHSCOOTER</t>
  </si>
  <si>
    <t>eClerx Services Limited</t>
  </si>
  <si>
    <t>ECLERX</t>
  </si>
  <si>
    <t>City Union Bank Ltd</t>
  </si>
  <si>
    <t>CUB</t>
  </si>
  <si>
    <t>Reliance Power Ltd</t>
  </si>
  <si>
    <t>RPOWER</t>
  </si>
  <si>
    <t>Godawari Power and Ispat Ltd</t>
  </si>
  <si>
    <t>GPIL</t>
  </si>
  <si>
    <t>Genus Power Infrastructures Ltd</t>
  </si>
  <si>
    <t>GENUSPOWER</t>
  </si>
  <si>
    <t>JM Financial Ltd</t>
  </si>
  <si>
    <t>JMFINANCIL</t>
  </si>
  <si>
    <t>Safari Industries (India) Ltd</t>
  </si>
  <si>
    <t>SAFARI</t>
  </si>
  <si>
    <t>TTK Prestige Ltd</t>
  </si>
  <si>
    <t>TTKPRESTIG</t>
  </si>
  <si>
    <t>Tega Industries Ltd</t>
  </si>
  <si>
    <t>TEGA</t>
  </si>
  <si>
    <t>RHI Magnesita India Ltd</t>
  </si>
  <si>
    <t>RHIM</t>
  </si>
  <si>
    <t>Raymond Ltd</t>
  </si>
  <si>
    <t>RAYMOND</t>
  </si>
  <si>
    <t>Jubilant Ingrevia Ltd</t>
  </si>
  <si>
    <t>JUBLINGREA</t>
  </si>
  <si>
    <t>Quess Corp Ltd</t>
  </si>
  <si>
    <t>QUESS</t>
  </si>
  <si>
    <t>Employment Services</t>
  </si>
  <si>
    <t>Deepak Fertilisers and Petrochemicals Corp Ltd</t>
  </si>
  <si>
    <t>DEEPAKFERT</t>
  </si>
  <si>
    <t>Engineers India Ltd</t>
  </si>
  <si>
    <t>ENGINERSIN</t>
  </si>
  <si>
    <t>Happiest Minds Technologies Ltd</t>
  </si>
  <si>
    <t>HAPPSTMNDS</t>
  </si>
  <si>
    <t>CEAT Ltd</t>
  </si>
  <si>
    <t>CEATLTD</t>
  </si>
  <si>
    <t>Gujarat Mineral Development Corporation Ltd</t>
  </si>
  <si>
    <t>GMDCLTD</t>
  </si>
  <si>
    <t>Sammaan Capital Ltd</t>
  </si>
  <si>
    <t>SAMMAANCAP</t>
  </si>
  <si>
    <t>Jaiprakash Power Ventures Ltd</t>
  </si>
  <si>
    <t>JPPOWER</t>
  </si>
  <si>
    <t>Edelweiss Financial Services Ltd</t>
  </si>
  <si>
    <t>EDELWEISS</t>
  </si>
  <si>
    <t>Sanofi Consumer Healthcare India Ltd</t>
  </si>
  <si>
    <t>SANOFICONR</t>
  </si>
  <si>
    <t>Galaxy Surfactants Ltd</t>
  </si>
  <si>
    <t>GALAXYSURF</t>
  </si>
  <si>
    <t>Can Fin Homes Ltd</t>
  </si>
  <si>
    <t>CANFINHOME</t>
  </si>
  <si>
    <t>PNC Infratech Ltd</t>
  </si>
  <si>
    <t>PNCINFRA</t>
  </si>
  <si>
    <t>Kirloskar Ferrous Industries Ltd</t>
  </si>
  <si>
    <t>KIRLFER</t>
  </si>
  <si>
    <t>Powergrid Infrastructure Investment Trust</t>
  </si>
  <si>
    <t>PGINVIT</t>
  </si>
  <si>
    <t>Balrampur Chini Mills Ltd</t>
  </si>
  <si>
    <t>BALRAMCHIN</t>
  </si>
  <si>
    <t>Rattanindia Enterprises Ltd</t>
  </si>
  <si>
    <t>RTNINDIA</t>
  </si>
  <si>
    <t>Happy Forgings Ltd</t>
  </si>
  <si>
    <t>HAPPYFORGE</t>
  </si>
  <si>
    <t>Auto, Truck &amp; Motorcycle Parts</t>
  </si>
  <si>
    <t>India Cements Ltd</t>
  </si>
  <si>
    <t>INDIACEM</t>
  </si>
  <si>
    <t>Jammu and Kashmir Bank Ltd</t>
  </si>
  <si>
    <t>J&amp;KBANK</t>
  </si>
  <si>
    <t>shipping corporation of India Ltd</t>
  </si>
  <si>
    <t>SCI</t>
  </si>
  <si>
    <t>CE Info Systems Ltd</t>
  </si>
  <si>
    <t>MAPMYINDIA</t>
  </si>
  <si>
    <t>Alkyl Amines Chemicals Ltd</t>
  </si>
  <si>
    <t>ALKYLAMINE</t>
  </si>
  <si>
    <t>Mrs. Bectors Food Specialities Ltd</t>
  </si>
  <si>
    <t>BECTORFOOD</t>
  </si>
  <si>
    <t>Bajaj Electricals Ltd</t>
  </si>
  <si>
    <t>BAJAJELEC</t>
  </si>
  <si>
    <t>JK Tyre &amp; Industries Ltd</t>
  </si>
  <si>
    <t>JKTYRE</t>
  </si>
  <si>
    <t>Metropolis Healthcare Ltd</t>
  </si>
  <si>
    <t>METROPOLIS</t>
  </si>
  <si>
    <t>Bengal &amp; Assam Company Ltd</t>
  </si>
  <si>
    <t>BENGALASM</t>
  </si>
  <si>
    <t>Triveni Engineering and Industries Ltd</t>
  </si>
  <si>
    <t>TRIVENI</t>
  </si>
  <si>
    <t>Gujarat Pipavav Port Ltd</t>
  </si>
  <si>
    <t>GPPL</t>
  </si>
  <si>
    <t>Vesuvius India Ltd</t>
  </si>
  <si>
    <t>VESUVIUS</t>
  </si>
  <si>
    <t>Usha Martin Ltd</t>
  </si>
  <si>
    <t>USHAMART</t>
  </si>
  <si>
    <t>Cera Sanitaryware Ltd</t>
  </si>
  <si>
    <t>CERA</t>
  </si>
  <si>
    <t>Puravankara Ltd</t>
  </si>
  <si>
    <t>PURVA</t>
  </si>
  <si>
    <t>Bharat 22 ETF</t>
  </si>
  <si>
    <t>ICICIB22</t>
  </si>
  <si>
    <t>KPI Green Energy Ltd</t>
  </si>
  <si>
    <t>KPIGREEN</t>
  </si>
  <si>
    <t>City Pulse Multiplex Ltd</t>
  </si>
  <si>
    <t>CPML</t>
  </si>
  <si>
    <t>Movies &amp; Entertainment</t>
  </si>
  <si>
    <t>Arvind Ltd</t>
  </si>
  <si>
    <t>ARVIND</t>
  </si>
  <si>
    <t>Sapphire Foods India Ltd</t>
  </si>
  <si>
    <t>SAPPHIRE</t>
  </si>
  <si>
    <t>HMT Ltd</t>
  </si>
  <si>
    <t>HMT</t>
  </si>
  <si>
    <t>Nippon India ETF Nifty Bank BeES</t>
  </si>
  <si>
    <t>BANKBEES</t>
  </si>
  <si>
    <t>Prism Johnson Ltd</t>
  </si>
  <si>
    <t>PRSMJOHNSN</t>
  </si>
  <si>
    <t>Route Mobile Ltd</t>
  </si>
  <si>
    <t>ROUTE</t>
  </si>
  <si>
    <t>Graphite India Ltd</t>
  </si>
  <si>
    <t>GRAPHITE</t>
  </si>
  <si>
    <t>Power Mech Projects Ltd</t>
  </si>
  <si>
    <t>POWERMECH</t>
  </si>
  <si>
    <t>Home First Finance Company India Ltd</t>
  </si>
  <si>
    <t>HOMEFIRST</t>
  </si>
  <si>
    <t>INOX India Ltd</t>
  </si>
  <si>
    <t>INOXINDIA</t>
  </si>
  <si>
    <t>Sea-Borne Tankers</t>
  </si>
  <si>
    <t>Lemon Tree Hotels Ltd</t>
  </si>
  <si>
    <t>LEMONTREE</t>
  </si>
  <si>
    <t>HG Infra Engineering Ltd</t>
  </si>
  <si>
    <t>HGINFRA</t>
  </si>
  <si>
    <t>Isgec Heavy Engineering Ltd</t>
  </si>
  <si>
    <t>ISGEC</t>
  </si>
  <si>
    <t>Rashtriya Chemicals and Fertilizers Ltd</t>
  </si>
  <si>
    <t>RCF</t>
  </si>
  <si>
    <t>Shriram Pistons &amp; Rings Ltd</t>
  </si>
  <si>
    <t>SHRIPISTON</t>
  </si>
  <si>
    <t>Valor Estate Ltd</t>
  </si>
  <si>
    <t>DBREALTY</t>
  </si>
  <si>
    <t>Birla Corporation Ltd</t>
  </si>
  <si>
    <t>BIRLACORPN</t>
  </si>
  <si>
    <t>IIFL Securities Ltd</t>
  </si>
  <si>
    <t>IIFLSEC</t>
  </si>
  <si>
    <t>Latent View Analytics Ltd</t>
  </si>
  <si>
    <t>LATENTVIEW</t>
  </si>
  <si>
    <t>Campus Activewear Ltd</t>
  </si>
  <si>
    <t>CAMPUS</t>
  </si>
  <si>
    <t>Thomas Cook (India) Ltd</t>
  </si>
  <si>
    <t>THOMASCOOK</t>
  </si>
  <si>
    <t>Symphony Ltd</t>
  </si>
  <si>
    <t>SYMPHONY</t>
  </si>
  <si>
    <t>Sheela Foam Ltd</t>
  </si>
  <si>
    <t>SFL</t>
  </si>
  <si>
    <t>Home Furnishing</t>
  </si>
  <si>
    <t>Time Technoplast Ltd</t>
  </si>
  <si>
    <t>TIMETECHNO</t>
  </si>
  <si>
    <t>GMR Power and Urban Infra Ltd</t>
  </si>
  <si>
    <t>GMRP&amp;UI</t>
  </si>
  <si>
    <t>Just Dial Ltd</t>
  </si>
  <si>
    <t>JUSTDIAL</t>
  </si>
  <si>
    <t>Shree Renuka Sugars Ltd</t>
  </si>
  <si>
    <t>RENUKA</t>
  </si>
  <si>
    <t>RedTape</t>
  </si>
  <si>
    <t>REDTAPE</t>
  </si>
  <si>
    <t>Saregama India Ltd</t>
  </si>
  <si>
    <t>SAREGAMA</t>
  </si>
  <si>
    <t>Movies &amp; TV Serials</t>
  </si>
  <si>
    <t>Aurionpro Solutions Ltd</t>
  </si>
  <si>
    <t>AURIONPRO</t>
  </si>
  <si>
    <t>Senco Gold Ltd</t>
  </si>
  <si>
    <t>SENCO</t>
  </si>
  <si>
    <t>CCL Products (India) Ltd</t>
  </si>
  <si>
    <t>CCL</t>
  </si>
  <si>
    <t>Brookfield India Real Estate Trust</t>
  </si>
  <si>
    <t>BIRET</t>
  </si>
  <si>
    <t>ELANTAS Beck India Ltd</t>
  </si>
  <si>
    <t>ELANTAS</t>
  </si>
  <si>
    <t>Allied Blenders and Distillers Ltd</t>
  </si>
  <si>
    <t>ABDL</t>
  </si>
  <si>
    <t>Equitas Small Finance Bank Ltd</t>
  </si>
  <si>
    <t>EQUITASBNK</t>
  </si>
  <si>
    <t>India Grid Trust</t>
  </si>
  <si>
    <t>INDIGRID</t>
  </si>
  <si>
    <t>Gujarat Narmada Valley Fertilizers &amp; Chemicals Ltd</t>
  </si>
  <si>
    <t>GNFC</t>
  </si>
  <si>
    <t>Shoppers Stop Ltd</t>
  </si>
  <si>
    <t>SHOPERSTOP</t>
  </si>
  <si>
    <t>Prudent Corporate Advisory Services Ltd</t>
  </si>
  <si>
    <t>PRUDENT</t>
  </si>
  <si>
    <t>Force Motors Ltd</t>
  </si>
  <si>
    <t>FORCEMOT</t>
  </si>
  <si>
    <t>Transformers and Rectifiers (India) Ltd</t>
  </si>
  <si>
    <t>TARIL</t>
  </si>
  <si>
    <t>KNR Constructions Ltd</t>
  </si>
  <si>
    <t>KNRCON</t>
  </si>
  <si>
    <t>Eureka Forbes Ltd</t>
  </si>
  <si>
    <t>EUREKAFORB</t>
  </si>
  <si>
    <t>Network18 Media &amp; Investments Ltd</t>
  </si>
  <si>
    <t>NETWORK18</t>
  </si>
  <si>
    <t>National Standard (India) Ltd</t>
  </si>
  <si>
    <t>NATIONSTD</t>
  </si>
  <si>
    <t>Lloyds Engineering Works Ltd</t>
  </si>
  <si>
    <t>LLOYDSENGG</t>
  </si>
  <si>
    <t>Vijaya Diagnostic Centre Ltd</t>
  </si>
  <si>
    <t>VIJAYA</t>
  </si>
  <si>
    <t>SBFC Finance Ltd</t>
  </si>
  <si>
    <t>SBFC</t>
  </si>
  <si>
    <t>Reliance Infrastructure Ltd</t>
  </si>
  <si>
    <t>RELINFRA</t>
  </si>
  <si>
    <t>Religare Enterprises Ltd</t>
  </si>
  <si>
    <t>RELIGARE</t>
  </si>
  <si>
    <t>ESAB India Ltd</t>
  </si>
  <si>
    <t>ESABINDIA</t>
  </si>
  <si>
    <t>Max Estates Ltd</t>
  </si>
  <si>
    <t>MAXESTATES</t>
  </si>
  <si>
    <t>Avanti Feeds Ltd</t>
  </si>
  <si>
    <t>AVANTIFEED</t>
  </si>
  <si>
    <t>Gallantt Ispat Ltd</t>
  </si>
  <si>
    <t>GALLANTT</t>
  </si>
  <si>
    <t>Choice International Ltd</t>
  </si>
  <si>
    <t>CHOICEIN</t>
  </si>
  <si>
    <t>JK Lakshmi Cement Ltd</t>
  </si>
  <si>
    <t>JKLAKSHMI</t>
  </si>
  <si>
    <t>CMS Info Systems Ltd</t>
  </si>
  <si>
    <t>CMSINFO</t>
  </si>
  <si>
    <t>F D C Ltd</t>
  </si>
  <si>
    <t>FDC</t>
  </si>
  <si>
    <t>Blue Jet Healthcare Ltd</t>
  </si>
  <si>
    <t>BLUEJET</t>
  </si>
  <si>
    <t>ASK Automotive Ltd</t>
  </si>
  <si>
    <t>ASKAUTOLTD</t>
  </si>
  <si>
    <t>TVS Supply Chain Solutions Ltd</t>
  </si>
  <si>
    <t>TVSSCS</t>
  </si>
  <si>
    <t>Azad Engineering Ltd</t>
  </si>
  <si>
    <t>AZAD</t>
  </si>
  <si>
    <t>Maharashtra Seamless Ltd</t>
  </si>
  <si>
    <t>MAHSEAMLES</t>
  </si>
  <si>
    <t>Jupiter Life Line Hospitals Ltd</t>
  </si>
  <si>
    <t>JLHL</t>
  </si>
  <si>
    <t>Gujarat State Fertilizers &amp; Chemicals Ltd</t>
  </si>
  <si>
    <t>GSFC</t>
  </si>
  <si>
    <t>Keystone Realtors Ltd</t>
  </si>
  <si>
    <t>RUSTOMJEE</t>
  </si>
  <si>
    <t>Texmaco Rail &amp; Engineering Ltd</t>
  </si>
  <si>
    <t>TEXRAIL</t>
  </si>
  <si>
    <t>Rategain Travel Technologies Ltd</t>
  </si>
  <si>
    <t>RATEGAIN</t>
  </si>
  <si>
    <t>Karnataka Bank Ltd</t>
  </si>
  <si>
    <t>KTKBANK</t>
  </si>
  <si>
    <t>Tips Music Ltd</t>
  </si>
  <si>
    <t>TIPSINDLTD</t>
  </si>
  <si>
    <t>Star Cement Ltd</t>
  </si>
  <si>
    <t>STARCEMENT</t>
  </si>
  <si>
    <t>JSW Holdings Ltd</t>
  </si>
  <si>
    <t>JSWHL</t>
  </si>
  <si>
    <t>Astra Microwave Products Ltd</t>
  </si>
  <si>
    <t>ASTRAMICRO</t>
  </si>
  <si>
    <t>Rajesh Exports Ltd</t>
  </si>
  <si>
    <t>RAJESHEXPO</t>
  </si>
  <si>
    <t>Archean Chemical Industries Ltd</t>
  </si>
  <si>
    <t>ACI</t>
  </si>
  <si>
    <t>Kirloskar Pneumatic Company Ltd</t>
  </si>
  <si>
    <t>KIRLPNU</t>
  </si>
  <si>
    <t>Kotak Nifty Bank ETF</t>
  </si>
  <si>
    <t>BANKNIFTY1</t>
  </si>
  <si>
    <t>Va Tech Wabag Ltd</t>
  </si>
  <si>
    <t>WABAG</t>
  </si>
  <si>
    <t>Water Management</t>
  </si>
  <si>
    <t>Black Box Ltd</t>
  </si>
  <si>
    <t>BBOX</t>
  </si>
  <si>
    <t>Shilpa Medicare Ltd</t>
  </si>
  <si>
    <t>SHILPAMED</t>
  </si>
  <si>
    <t>Shakti Pumps (India) Ltd</t>
  </si>
  <si>
    <t>SHAKTIPUMP</t>
  </si>
  <si>
    <t>Juniper Hotels Ltd</t>
  </si>
  <si>
    <t>JUNIPER</t>
  </si>
  <si>
    <t>Transport Corporation of India Ltd</t>
  </si>
  <si>
    <t>TCI</t>
  </si>
  <si>
    <t>Sansera Engineering Ltd</t>
  </si>
  <si>
    <t>SANSERA</t>
  </si>
  <si>
    <t>Procter &amp; Gamble Health Ltd</t>
  </si>
  <si>
    <t>PGHL</t>
  </si>
  <si>
    <t>Mastek Ltd</t>
  </si>
  <si>
    <t>MASTEK</t>
  </si>
  <si>
    <t>Kama Holdings Ltd</t>
  </si>
  <si>
    <t>KAMAHOLD</t>
  </si>
  <si>
    <t>ITD Cementation India Ltd</t>
  </si>
  <si>
    <t>ITDCEM</t>
  </si>
  <si>
    <t>Sundaram Finance Holdings Ltd</t>
  </si>
  <si>
    <t>SUNDARMHLD</t>
  </si>
  <si>
    <t>Anupam Rasayan India Ltd</t>
  </si>
  <si>
    <t>ANURAS</t>
  </si>
  <si>
    <t>SBI Nifty 50 ETF</t>
  </si>
  <si>
    <t>SETFNIF50</t>
  </si>
  <si>
    <t>BHARAT Bond ETF-April 2023-Growth</t>
  </si>
  <si>
    <t>EBBETF0423</t>
  </si>
  <si>
    <t>Debt</t>
  </si>
  <si>
    <t>Mahindra Holidays and Resorts India Ltd</t>
  </si>
  <si>
    <t>MHRIL</t>
  </si>
  <si>
    <t>Mahindra Lifespace Developers Ltd</t>
  </si>
  <si>
    <t>MAHLIFE</t>
  </si>
  <si>
    <t>TV18 Broadcast Ltd</t>
  </si>
  <si>
    <t>TV18BRDCST</t>
  </si>
  <si>
    <t>Laxmi Organic Industries Ltd</t>
  </si>
  <si>
    <t>LXCHEM</t>
  </si>
  <si>
    <t>Sunteck Realty Ltd</t>
  </si>
  <si>
    <t>SUNTECK</t>
  </si>
  <si>
    <t>Epigral Ltd</t>
  </si>
  <si>
    <t>EPIGRAL</t>
  </si>
  <si>
    <t>RattanIndia Power Ltd</t>
  </si>
  <si>
    <t>RTNPOWER</t>
  </si>
  <si>
    <t>Ujjivan Small Finance Bank Ltd</t>
  </si>
  <si>
    <t>UJJIVANSFB</t>
  </si>
  <si>
    <t>Electronics Mart India Ltd</t>
  </si>
  <si>
    <t>EMIL</t>
  </si>
  <si>
    <t>Varroc Engineering Ltd</t>
  </si>
  <si>
    <t>VARROC</t>
  </si>
  <si>
    <t>Ethos Ltd</t>
  </si>
  <si>
    <t>ETHOSLTD</t>
  </si>
  <si>
    <t>Protean eGov Technologies Ltd</t>
  </si>
  <si>
    <t>PROTEAN</t>
  </si>
  <si>
    <t>IT Consulting &amp; Other Services</t>
  </si>
  <si>
    <t>Nazara Technologies Ltd</t>
  </si>
  <si>
    <t>NAZARA</t>
  </si>
  <si>
    <t>Theme Parks &amp; Gaming</t>
  </si>
  <si>
    <t>Chemplast Sanmar Ltd</t>
  </si>
  <si>
    <t>CHEMPLASTS</t>
  </si>
  <si>
    <t>Indo Count Industries Ltd</t>
  </si>
  <si>
    <t>ICIL</t>
  </si>
  <si>
    <t>HEG Ltd</t>
  </si>
  <si>
    <t>HEG</t>
  </si>
  <si>
    <t>Ahluwalia Contracts (India) Ltd</t>
  </si>
  <si>
    <t>AHLUCONT</t>
  </si>
  <si>
    <t>MedPlus Health Services Ltd</t>
  </si>
  <si>
    <t>MEDPLUS</t>
  </si>
  <si>
    <t>Balu Forge Industries Ltd</t>
  </si>
  <si>
    <t>BALUFORGE</t>
  </si>
  <si>
    <t>Ion Exchange (India) Ltd</t>
  </si>
  <si>
    <t>IONEXCHANG</t>
  </si>
  <si>
    <t>Environmental Services</t>
  </si>
  <si>
    <t>Welspun Enterprises Ltd</t>
  </si>
  <si>
    <t>WELENT</t>
  </si>
  <si>
    <t>Sandur Manganese and Iron Ores Ltd</t>
  </si>
  <si>
    <t>SANDUMA</t>
  </si>
  <si>
    <t>Mining - Manganese</t>
  </si>
  <si>
    <t>Equinox India Developments Ltd</t>
  </si>
  <si>
    <t>EMBDL</t>
  </si>
  <si>
    <t>EPL Ltd</t>
  </si>
  <si>
    <t>EPL</t>
  </si>
  <si>
    <t>Packaging</t>
  </si>
  <si>
    <t>Arvind Fashions Ltd</t>
  </si>
  <si>
    <t>ARVINDFASN</t>
  </si>
  <si>
    <t>Moil Ltd</t>
  </si>
  <si>
    <t>MOIL</t>
  </si>
  <si>
    <t>Dilip Buildcon Ltd</t>
  </si>
  <si>
    <t>DBL</t>
  </si>
  <si>
    <t>IFB Industries Ltd</t>
  </si>
  <si>
    <t>IFBIND</t>
  </si>
  <si>
    <t>JK Paper Ltd</t>
  </si>
  <si>
    <t>JKPAPER</t>
  </si>
  <si>
    <t>Responsive Industries Ltd</t>
  </si>
  <si>
    <t>RESPONIND</t>
  </si>
  <si>
    <t>Building Products - Granite</t>
  </si>
  <si>
    <t>Tamilnad Mercantile Bank Ltd</t>
  </si>
  <si>
    <t>TMB</t>
  </si>
  <si>
    <t>Syrma SGS Technology Ltd</t>
  </si>
  <si>
    <t>SYRMA</t>
  </si>
  <si>
    <t>PDS Limited</t>
  </si>
  <si>
    <t>PDSL</t>
  </si>
  <si>
    <t>India Shelter Finance Corporation Ltd</t>
  </si>
  <si>
    <t>INDIASHLTR</t>
  </si>
  <si>
    <t>Insolation Energy Ltd</t>
  </si>
  <si>
    <t>INA</t>
  </si>
  <si>
    <t>Semiconductors</t>
  </si>
  <si>
    <t>Garware Technical Fibres Ltd</t>
  </si>
  <si>
    <t>GARFIBRES</t>
  </si>
  <si>
    <t>Infibeam Avenues Ltd</t>
  </si>
  <si>
    <t>INFIBEAM</t>
  </si>
  <si>
    <t>Gabriel India Ltd</t>
  </si>
  <si>
    <t>GABRIEL</t>
  </si>
  <si>
    <t>Diamond Power Infrastructure Ltd</t>
  </si>
  <si>
    <t>DIACABS</t>
  </si>
  <si>
    <t>VST Industries Ltd</t>
  </si>
  <si>
    <t>VSTIND</t>
  </si>
  <si>
    <t>Inox Green Energy Services Ltd</t>
  </si>
  <si>
    <t>INOXGREEN</t>
  </si>
  <si>
    <t>Balaji Amines Ltd</t>
  </si>
  <si>
    <t>BALAMINES</t>
  </si>
  <si>
    <t>Mishra Dhatu Nigam Ltd</t>
  </si>
  <si>
    <t>MIDHANI</t>
  </si>
  <si>
    <t>Technocraft Industries (India) Ltd</t>
  </si>
  <si>
    <t>TIIL</t>
  </si>
  <si>
    <t>Suprajit Engineering Ltd</t>
  </si>
  <si>
    <t>SUPRAJIT</t>
  </si>
  <si>
    <t>Dodla Dairy Ltd</t>
  </si>
  <si>
    <t>DODLA</t>
  </si>
  <si>
    <t>Piccadily Agro Industries Ltd</t>
  </si>
  <si>
    <t>PICCADIL</t>
  </si>
  <si>
    <t>Garware Hi-Tech Films Ltd</t>
  </si>
  <si>
    <t>GRWRHITECH</t>
  </si>
  <si>
    <t>Easy Trip Planners Ltd</t>
  </si>
  <si>
    <t>EASEMYTRIP</t>
  </si>
  <si>
    <t>Magellanic Cloud Ltd</t>
  </si>
  <si>
    <t>MCLOUD</t>
  </si>
  <si>
    <t>Hindustan Construction Company Ltd</t>
  </si>
  <si>
    <t>HCC</t>
  </si>
  <si>
    <t>Sudarshan Chemical Industries Ltd</t>
  </si>
  <si>
    <t>SUDARSCHEM</t>
  </si>
  <si>
    <t>Orchid Pharma Ltd</t>
  </si>
  <si>
    <t>ORCHPHARMA</t>
  </si>
  <si>
    <t>Surya Roshni Ltd</t>
  </si>
  <si>
    <t>SURYAROSNI</t>
  </si>
  <si>
    <t>eMudhra Ltd</t>
  </si>
  <si>
    <t>EMUDHRA</t>
  </si>
  <si>
    <t>Sun Pharma Advanced Research Co Ltd</t>
  </si>
  <si>
    <t>SPARC</t>
  </si>
  <si>
    <t>Dhanuka Agritech Ltd</t>
  </si>
  <si>
    <t>DHANUKA</t>
  </si>
  <si>
    <t>KRBL Ltd</t>
  </si>
  <si>
    <t>KRBL</t>
  </si>
  <si>
    <t>Niit Learning Systems Ltd</t>
  </si>
  <si>
    <t>NIITMTS</t>
  </si>
  <si>
    <t>Education Services</t>
  </si>
  <si>
    <t>Hindustan Foods Ltd</t>
  </si>
  <si>
    <t>HNDFDS</t>
  </si>
  <si>
    <t>Indigo Paints Ltd</t>
  </si>
  <si>
    <t>INDIGOPNTS</t>
  </si>
  <si>
    <t>Kennametal India Ltd</t>
  </si>
  <si>
    <t>KENNAMET</t>
  </si>
  <si>
    <t>V-mart Retail Ltd</t>
  </si>
  <si>
    <t>VMART</t>
  </si>
  <si>
    <t>Man Infraconstruction Ltd</t>
  </si>
  <si>
    <t>MANINFRA</t>
  </si>
  <si>
    <t>Sharda Motor Industries Ltd</t>
  </si>
  <si>
    <t>SHARDAMOTR</t>
  </si>
  <si>
    <t>PTC India Ltd</t>
  </si>
  <si>
    <t>PTC</t>
  </si>
  <si>
    <t>Paradeep Phosphates Ltd</t>
  </si>
  <si>
    <t>PARADEEP</t>
  </si>
  <si>
    <t>Tarc Ltd</t>
  </si>
  <si>
    <t>TARC</t>
  </si>
  <si>
    <t>V I P Industries Ltd</t>
  </si>
  <si>
    <t>VIPIND</t>
  </si>
  <si>
    <t>Greenlam Industries Ltd</t>
  </si>
  <si>
    <t>GREENLAM</t>
  </si>
  <si>
    <t>Building Products - Laminates</t>
  </si>
  <si>
    <t>PC Jeweller Ltd</t>
  </si>
  <si>
    <t>PCJEWELLER</t>
  </si>
  <si>
    <t>Jindal Worldwide Ltd</t>
  </si>
  <si>
    <t>JINDWORLD</t>
  </si>
  <si>
    <t>Gulf Oil Lubricants India Ltd</t>
  </si>
  <si>
    <t>GULFOILLUB</t>
  </si>
  <si>
    <t>Ashoka Buildcon Ltd</t>
  </si>
  <si>
    <t>ASHOKA</t>
  </si>
  <si>
    <t>Go Fashion (India) Ltd</t>
  </si>
  <si>
    <t>GOCOLORS</t>
  </si>
  <si>
    <t>Gokaldas Exports Ltd</t>
  </si>
  <si>
    <t>GOKEX</t>
  </si>
  <si>
    <t>Lux Industries Ltd</t>
  </si>
  <si>
    <t>LUXIND</t>
  </si>
  <si>
    <t>Rolex Rings Ltd</t>
  </si>
  <si>
    <t>ROLEXRINGS</t>
  </si>
  <si>
    <t>Kesoram Industries Ltd</t>
  </si>
  <si>
    <t>KESORAMIND</t>
  </si>
  <si>
    <t>Nesco Ltd</t>
  </si>
  <si>
    <t>NESCO</t>
  </si>
  <si>
    <t>National Highways Infra Trust</t>
  </si>
  <si>
    <t>NHIT</t>
  </si>
  <si>
    <t>Ganesh Housing Corp Ltd</t>
  </si>
  <si>
    <t>GANESHHOUC</t>
  </si>
  <si>
    <t>Bansal Wire Industries Ltd</t>
  </si>
  <si>
    <t>BANSALWIRE</t>
  </si>
  <si>
    <t>BHARAT Bond ETF-April 2030-Growth</t>
  </si>
  <si>
    <t>EBBETF0430</t>
  </si>
  <si>
    <t>Allcargo Logistics Ltd</t>
  </si>
  <si>
    <t>ALLCARGO</t>
  </si>
  <si>
    <t>Ceigall India Ltd</t>
  </si>
  <si>
    <t>CEIGALL</t>
  </si>
  <si>
    <t>ICRA Ltd</t>
  </si>
  <si>
    <t>ICRA</t>
  </si>
  <si>
    <t>Borosil Renewables Ltd</t>
  </si>
  <si>
    <t>BORORENEW</t>
  </si>
  <si>
    <t>Housewares</t>
  </si>
  <si>
    <t>South Indian Bank Ltd</t>
  </si>
  <si>
    <t>SOUTHBANK</t>
  </si>
  <si>
    <t>Share India Securities Ltd</t>
  </si>
  <si>
    <t>SHAREINDIA</t>
  </si>
  <si>
    <t>BHARAT Bond ETF-April 2032</t>
  </si>
  <si>
    <t>BBETF0432</t>
  </si>
  <si>
    <t>GHCL Ltd</t>
  </si>
  <si>
    <t>GHCL</t>
  </si>
  <si>
    <t>Aditya Vision Ltd</t>
  </si>
  <si>
    <t>AVL</t>
  </si>
  <si>
    <t>Retail - Speciality</t>
  </si>
  <si>
    <t>GMM Pfaudler Ltd</t>
  </si>
  <si>
    <t>GMMPFAUDLR</t>
  </si>
  <si>
    <t>Bondada Engineering Ltd</t>
  </si>
  <si>
    <t>BONDADA</t>
  </si>
  <si>
    <t>TD Power Systems Ltd</t>
  </si>
  <si>
    <t>TDPOWERSYS</t>
  </si>
  <si>
    <t>Prince Pipes and Fittings Ltd</t>
  </si>
  <si>
    <t>PRINCEPIPE</t>
  </si>
  <si>
    <t>India Infrastructure Trust</t>
  </si>
  <si>
    <t>INFRATRUST</t>
  </si>
  <si>
    <t>Sterlite Technologies Ltd</t>
  </si>
  <si>
    <t>STLTECH</t>
  </si>
  <si>
    <t>Jai Corp Ltd</t>
  </si>
  <si>
    <t>JAICORPLTD</t>
  </si>
  <si>
    <t>Indinfravit Trust</t>
  </si>
  <si>
    <t>INDINFR</t>
  </si>
  <si>
    <t>Ami Organics Ltd</t>
  </si>
  <si>
    <t>AMIORG</t>
  </si>
  <si>
    <t>National Fertilizers Ltd</t>
  </si>
  <si>
    <t>NFL</t>
  </si>
  <si>
    <t>Rallis India Ltd</t>
  </si>
  <si>
    <t>RALLIS</t>
  </si>
  <si>
    <t>Gujarat Alkalies And Chemicals Ltd</t>
  </si>
  <si>
    <t>GUJALKALI</t>
  </si>
  <si>
    <t>R Systems International Ltd</t>
  </si>
  <si>
    <t>RSYSTEMS</t>
  </si>
  <si>
    <t>Rain Industries Ltd</t>
  </si>
  <si>
    <t>RAIN</t>
  </si>
  <si>
    <t>Gujarat Ambuja Exports Ltd</t>
  </si>
  <si>
    <t>GAEL</t>
  </si>
  <si>
    <t>Thangamayil Jewellery Ltd</t>
  </si>
  <si>
    <t>THANGAMAYL</t>
  </si>
  <si>
    <t>Jana Small Finance Bank Ltd</t>
  </si>
  <si>
    <t>JSFB</t>
  </si>
  <si>
    <t>SIS Ltd</t>
  </si>
  <si>
    <t>SIS</t>
  </si>
  <si>
    <t>Entero Healthcare Solutions Ltd</t>
  </si>
  <si>
    <t>ENTERO</t>
  </si>
  <si>
    <t>Advanced Enzyme Technologies Ltd</t>
  </si>
  <si>
    <t>ADVENZYMES</t>
  </si>
  <si>
    <t>Aarti Pharmalabs Ltd</t>
  </si>
  <si>
    <t>AARTIPHARM</t>
  </si>
  <si>
    <t>Ujaas Energy Ltd</t>
  </si>
  <si>
    <t>UEL</t>
  </si>
  <si>
    <t>DB Corp Ltd</t>
  </si>
  <si>
    <t>DBCORP</t>
  </si>
  <si>
    <t>Publishing</t>
  </si>
  <si>
    <t>Pricol Ltd</t>
  </si>
  <si>
    <t>PRICOLLTD</t>
  </si>
  <si>
    <t>Kovai Medical Center and Hospital Ltd</t>
  </si>
  <si>
    <t>KOVAI</t>
  </si>
  <si>
    <t>Tilaknagar Industries Ltd</t>
  </si>
  <si>
    <t>TI</t>
  </si>
  <si>
    <t>Orient Cement Ltd</t>
  </si>
  <si>
    <t>ORIENTCEM</t>
  </si>
  <si>
    <t>Pilani Investment And Industries Corporation Ltd</t>
  </si>
  <si>
    <t>PILANIINVS</t>
  </si>
  <si>
    <t>Johnson Controls-Hitachi Air Conditioning India Ltd</t>
  </si>
  <si>
    <t>JCHAC</t>
  </si>
  <si>
    <t>India Tourism Development Corp Ltd</t>
  </si>
  <si>
    <t>ITDC</t>
  </si>
  <si>
    <t>Le Travenues Technology Ltd</t>
  </si>
  <si>
    <t>IXIGO</t>
  </si>
  <si>
    <t>Privi Speciality Chemicals Ltd</t>
  </si>
  <si>
    <t>PRIVISCL</t>
  </si>
  <si>
    <t>Spicejet Ltd</t>
  </si>
  <si>
    <t>SPICEJET</t>
  </si>
  <si>
    <t>Healthcare Global Enterprises Ltd</t>
  </si>
  <si>
    <t>HCG</t>
  </si>
  <si>
    <t>Refex Industries Ltd</t>
  </si>
  <si>
    <t>REFEX</t>
  </si>
  <si>
    <t>Zaggle Prepaid Ocean Services Ltd</t>
  </si>
  <si>
    <t>ZAGGLE</t>
  </si>
  <si>
    <t>J Kumar Infraprojects Ltd</t>
  </si>
  <si>
    <t>JKIL</t>
  </si>
  <si>
    <t>Bharat Rasayan Ltd</t>
  </si>
  <si>
    <t>BHARATRAS</t>
  </si>
  <si>
    <t>AGI Greenpac Ltd</t>
  </si>
  <si>
    <t>AGI</t>
  </si>
  <si>
    <t>Cyient DLM Ltd</t>
  </si>
  <si>
    <t>CYIENTDLM</t>
  </si>
  <si>
    <t>Paisalo Digital Ltd</t>
  </si>
  <si>
    <t>PAISALO</t>
  </si>
  <si>
    <t>Network People Services Technologies Ltd</t>
  </si>
  <si>
    <t>NPST</t>
  </si>
  <si>
    <t>Kaveri Seed Company Ltd</t>
  </si>
  <si>
    <t>KSCL</t>
  </si>
  <si>
    <t>Seeds</t>
  </si>
  <si>
    <t>Hemisphere Properties India Ltd</t>
  </si>
  <si>
    <t>HEMIPROP</t>
  </si>
  <si>
    <t>Orissa Minerals Development Company Ltd</t>
  </si>
  <si>
    <t>ORISSAMINE</t>
  </si>
  <si>
    <t>CSB Bank Ltd</t>
  </si>
  <si>
    <t>CSBBANK</t>
  </si>
  <si>
    <t>Optiemus Infracom Ltd</t>
  </si>
  <si>
    <t>OPTIEMUS</t>
  </si>
  <si>
    <t>Bharat Bijlee Ltd</t>
  </si>
  <si>
    <t>BBL</t>
  </si>
  <si>
    <t>MTAR Technologies Ltd</t>
  </si>
  <si>
    <t>MTARTECH</t>
  </si>
  <si>
    <t>MAS Financial Services Ltd</t>
  </si>
  <si>
    <t>MASFIN</t>
  </si>
  <si>
    <t>Uflex Ltd</t>
  </si>
  <si>
    <t>UFLEX</t>
  </si>
  <si>
    <t>Heidelbergcement India Ltd</t>
  </si>
  <si>
    <t>HEIDELBERG</t>
  </si>
  <si>
    <t>Orient Electric Ltd</t>
  </si>
  <si>
    <t>ORIENTELEC</t>
  </si>
  <si>
    <t>Heritage Foods Ltd</t>
  </si>
  <si>
    <t>HERITGFOOD</t>
  </si>
  <si>
    <t>Kirloskar Industries Ltd</t>
  </si>
  <si>
    <t>KIRLOSIND</t>
  </si>
  <si>
    <t>VRL Logistics Ltd</t>
  </si>
  <si>
    <t>VRLLOG</t>
  </si>
  <si>
    <t>Lloyds Enterprises Ltd</t>
  </si>
  <si>
    <t>LLOYDSENT</t>
  </si>
  <si>
    <t>Trading Companies &amp; Distributors</t>
  </si>
  <si>
    <t>TeamLease Services Ltd</t>
  </si>
  <si>
    <t>TEAMLEASE</t>
  </si>
  <si>
    <t>Utkarsh Small Finance Bank Ltd</t>
  </si>
  <si>
    <t>UTKARSHBNK</t>
  </si>
  <si>
    <t>Restaurant Brands Asia Ltd</t>
  </si>
  <si>
    <t>RBA</t>
  </si>
  <si>
    <t>Dynamatic Technologies Ltd</t>
  </si>
  <si>
    <t>DYNAMATECH</t>
  </si>
  <si>
    <t>Nippon India ETF Gold BeES</t>
  </si>
  <si>
    <t>GOLDBEES</t>
  </si>
  <si>
    <t>Gold</t>
  </si>
  <si>
    <t>Sharda Cropchem Ltd</t>
  </si>
  <si>
    <t>SHARDACROP</t>
  </si>
  <si>
    <t>Sundaram Clayton Ltd</t>
  </si>
  <si>
    <t>SUNCLAY</t>
  </si>
  <si>
    <t>Vaibhav Global Ltd</t>
  </si>
  <si>
    <t>VAIBHAVGBL</t>
  </si>
  <si>
    <t>Rossari Biotech Ltd</t>
  </si>
  <si>
    <t>ROSSARI</t>
  </si>
  <si>
    <t>Supriya Lifescience Ltd</t>
  </si>
  <si>
    <t>SUPRIYA</t>
  </si>
  <si>
    <t>Awfis Space Solutions Ltd</t>
  </si>
  <si>
    <t>AWFIS</t>
  </si>
  <si>
    <t>Moschip Technologies Ltd</t>
  </si>
  <si>
    <t>MOSCHIP</t>
  </si>
  <si>
    <t>SEPC Ltd</t>
  </si>
  <si>
    <t>SEPC</t>
  </si>
  <si>
    <t>Subros Ltd</t>
  </si>
  <si>
    <t>SUBROS</t>
  </si>
  <si>
    <t>MSTC Ltd</t>
  </si>
  <si>
    <t>MSTCLTD</t>
  </si>
  <si>
    <t>Jamna Auto Industries Ltd</t>
  </si>
  <si>
    <t>JAMNAAUTO</t>
  </si>
  <si>
    <t>Borosil Ltd</t>
  </si>
  <si>
    <t>BOROLTD</t>
  </si>
  <si>
    <t>Bajaj Hindusthan Sugar Ltd</t>
  </si>
  <si>
    <t>BAJAJHIND</t>
  </si>
  <si>
    <t>Greenpanel Industries Ltd</t>
  </si>
  <si>
    <t>GREENPANEL</t>
  </si>
  <si>
    <t>SG Mart Ltd</t>
  </si>
  <si>
    <t>SGMART</t>
  </si>
  <si>
    <t>Renewable Electricity</t>
  </si>
  <si>
    <t>Balmer Lawrie and Company Ltd</t>
  </si>
  <si>
    <t>BALMLAWRIE</t>
  </si>
  <si>
    <t>Hikal Ltd</t>
  </si>
  <si>
    <t>HIKAL</t>
  </si>
  <si>
    <t>Banco Products (India) Ltd</t>
  </si>
  <si>
    <t>BANCOINDIA</t>
  </si>
  <si>
    <t>Patel Engineering Ltd</t>
  </si>
  <si>
    <t>PATELENG</t>
  </si>
  <si>
    <t>Greenply Industries Ltd</t>
  </si>
  <si>
    <t>GREENPLY</t>
  </si>
  <si>
    <t>Morepen Laboratories Ltd</t>
  </si>
  <si>
    <t>MOREPENLAB</t>
  </si>
  <si>
    <t>Aarti Drugs Ltd</t>
  </si>
  <si>
    <t>AARTIDRUGS</t>
  </si>
  <si>
    <t>Gateway Distriparks Ltd</t>
  </si>
  <si>
    <t>GATEWAY</t>
  </si>
  <si>
    <t>Wonderla Holidays Ltd</t>
  </si>
  <si>
    <t>WONDERLA</t>
  </si>
  <si>
    <t>Jayaswal Neco Industries Ltd</t>
  </si>
  <si>
    <t>JAYNECOIND</t>
  </si>
  <si>
    <t>Manorama Industries Ltd</t>
  </si>
  <si>
    <t>MANORAMA</t>
  </si>
  <si>
    <t>Ramky Infrastructure Ltd</t>
  </si>
  <si>
    <t>RAMKY</t>
  </si>
  <si>
    <t>Ganesha Ecosphere Ltd</t>
  </si>
  <si>
    <t>GANECOS</t>
  </si>
  <si>
    <t>Rajoo Engineers Ltd</t>
  </si>
  <si>
    <t>RAJOOENG</t>
  </si>
  <si>
    <t>Imagicaaworld Entertainment Ltd</t>
  </si>
  <si>
    <t>IMAGICAA</t>
  </si>
  <si>
    <t>Harsha Engineers International Ltd</t>
  </si>
  <si>
    <t>HARSHA</t>
  </si>
  <si>
    <t>Medi Assist Healthcare Services Ltd</t>
  </si>
  <si>
    <t>MEDIASSIST</t>
  </si>
  <si>
    <t>KKRRAFTON Developers Limited</t>
  </si>
  <si>
    <t>KDL</t>
  </si>
  <si>
    <t>Neogen Chemicals Ltd</t>
  </si>
  <si>
    <t>NEOGEN</t>
  </si>
  <si>
    <t>Nocil Ltd</t>
  </si>
  <si>
    <t>NOCIL</t>
  </si>
  <si>
    <t>Skipper Ltd</t>
  </si>
  <si>
    <t>SKIPPER</t>
  </si>
  <si>
    <t>Bhagiradha Chemicals and Industries Ltd</t>
  </si>
  <si>
    <t>BHAGCHEM</t>
  </si>
  <si>
    <t>Hawkins Cookers Ltd</t>
  </si>
  <si>
    <t>HAWKINCOOK</t>
  </si>
  <si>
    <t>Yatharth Hospital &amp; Trauma Care Services Ltd</t>
  </si>
  <si>
    <t>YATHARTH</t>
  </si>
  <si>
    <t>Jain Irrigation Systems Ltd</t>
  </si>
  <si>
    <t>JISLJALEQS</t>
  </si>
  <si>
    <t>Agricultural &amp; Farm Machinery</t>
  </si>
  <si>
    <t>Fineotex Chemical Ltd</t>
  </si>
  <si>
    <t>FCL</t>
  </si>
  <si>
    <t>Samhi Hotels Ltd</t>
  </si>
  <si>
    <t>SAMHI</t>
  </si>
  <si>
    <t>Grauer And Weil (India) Ltd</t>
  </si>
  <si>
    <t>GRAUWEIL</t>
  </si>
  <si>
    <t>Shanthi Gears Ltd</t>
  </si>
  <si>
    <t>SHANTIGEAR</t>
  </si>
  <si>
    <t>Unichem Laboratories Ltd</t>
  </si>
  <si>
    <t>UNICHEMLAB</t>
  </si>
  <si>
    <t>Venus Pipes and Tubes Ltd</t>
  </si>
  <si>
    <t>VENUSPIPES</t>
  </si>
  <si>
    <t>Innova Captab Ltd</t>
  </si>
  <si>
    <t>INNOVACAP</t>
  </si>
  <si>
    <t>Shaily Engineering Plastics Ltd</t>
  </si>
  <si>
    <t>SHAILY</t>
  </si>
  <si>
    <t>Cartrade Tech Ltd</t>
  </si>
  <si>
    <t>CARTRADE</t>
  </si>
  <si>
    <t>Fedbank Financial Services Ltd</t>
  </si>
  <si>
    <t>FEDFINA</t>
  </si>
  <si>
    <t>Shilchar Technologies Ltd</t>
  </si>
  <si>
    <t>SHILCTECH</t>
  </si>
  <si>
    <t>Thyrocare Technologies Ltd</t>
  </si>
  <si>
    <t>THYROCARE</t>
  </si>
  <si>
    <t>Pitti Engineering Ltd</t>
  </si>
  <si>
    <t>PITTIENG</t>
  </si>
  <si>
    <t>Tinplate Company of India Ltd</t>
  </si>
  <si>
    <t>TINPLATE</t>
  </si>
  <si>
    <t>Anup Engineering Ltd</t>
  </si>
  <si>
    <t>ANUP</t>
  </si>
  <si>
    <t>Fiem Industries Ltd</t>
  </si>
  <si>
    <t>FIEMIND</t>
  </si>
  <si>
    <t>JTL Industries Ltd</t>
  </si>
  <si>
    <t>JTLIND</t>
  </si>
  <si>
    <t>Nippon India ETF Nifty 50 BeES</t>
  </si>
  <si>
    <t>NIFTYBEES</t>
  </si>
  <si>
    <t>Paras Defence and Space Technologies Ltd</t>
  </si>
  <si>
    <t>PARAS</t>
  </si>
  <si>
    <t>SeQuent Scientific Ltd</t>
  </si>
  <si>
    <t>SEQUENT</t>
  </si>
  <si>
    <t>Websol Energy System Ltd</t>
  </si>
  <si>
    <t>WEBELSOLAR</t>
  </si>
  <si>
    <t>Pearl Global Industries Ltd</t>
  </si>
  <si>
    <t>PGIL</t>
  </si>
  <si>
    <t>Bombay Dyeing and Mfg Co Ltd</t>
  </si>
  <si>
    <t>BOMDYEING</t>
  </si>
  <si>
    <t>LG Balakrishnan &amp; Bros Ltd</t>
  </si>
  <si>
    <t>LGBBROSLTD</t>
  </si>
  <si>
    <t>Spandana Sphoorty Financial Ltd</t>
  </si>
  <si>
    <t>SPANDANA</t>
  </si>
  <si>
    <t>JTEKT India Ltd</t>
  </si>
  <si>
    <t>JTEKTINDIA</t>
  </si>
  <si>
    <t>Greaves Cotton Ltd</t>
  </si>
  <si>
    <t>GREAVESCOT</t>
  </si>
  <si>
    <t>EMS Ltd</t>
  </si>
  <si>
    <t>EMSLIMITED</t>
  </si>
  <si>
    <t>TCI Express Ltd</t>
  </si>
  <si>
    <t>TCIEXP</t>
  </si>
  <si>
    <t>Goodluck India Ltd</t>
  </si>
  <si>
    <t>GOODLUCK</t>
  </si>
  <si>
    <t>La Opala R G Ltd</t>
  </si>
  <si>
    <t>LAOPALA</t>
  </si>
  <si>
    <t>Gokul Agro Resources Ltd</t>
  </si>
  <si>
    <t>GOKULAGRO</t>
  </si>
  <si>
    <t>Gopal Snacks Ltd</t>
  </si>
  <si>
    <t>GOPAL</t>
  </si>
  <si>
    <t>Styrenix Performance Materials Ltd</t>
  </si>
  <si>
    <t>STYRENIX</t>
  </si>
  <si>
    <t>Kingfa Science and Technology (India) Ltd</t>
  </si>
  <si>
    <t>KINGFA</t>
  </si>
  <si>
    <t>Prime Focus Ltd</t>
  </si>
  <si>
    <t>PFOCUS</t>
  </si>
  <si>
    <t>Animation</t>
  </si>
  <si>
    <t>Indraprastha Medical Corporation Ltd</t>
  </si>
  <si>
    <t>INDRAMEDCO</t>
  </si>
  <si>
    <t>WPIL Ltd</t>
  </si>
  <si>
    <t>WPIL</t>
  </si>
  <si>
    <t>Avantel Ltd</t>
  </si>
  <si>
    <t>AVANTEL</t>
  </si>
  <si>
    <t>Bannari Amman Sugars Ltd</t>
  </si>
  <si>
    <t>BANARISUG</t>
  </si>
  <si>
    <t>Sula Vineyards Ltd</t>
  </si>
  <si>
    <t>SULA</t>
  </si>
  <si>
    <t>Hinduja Global Solutions Ltd</t>
  </si>
  <si>
    <t>HGS</t>
  </si>
  <si>
    <t>Kewal Kiran Clothing Ltd</t>
  </si>
  <si>
    <t>KKCL</t>
  </si>
  <si>
    <t>Exicom Tele-Systems Ltd</t>
  </si>
  <si>
    <t>EXICOM</t>
  </si>
  <si>
    <t>Shrem InvIT</t>
  </si>
  <si>
    <t>SHREMINVIT</t>
  </si>
  <si>
    <t>West Coast Paper Mills Ltd</t>
  </si>
  <si>
    <t>WSTCSTPAPR</t>
  </si>
  <si>
    <t>Savita Oil Technologies Ltd</t>
  </si>
  <si>
    <t>SOTL</t>
  </si>
  <si>
    <t>Gufic Biosciences Ltd</t>
  </si>
  <si>
    <t>GUFICBIO</t>
  </si>
  <si>
    <t>Marsons Ltd</t>
  </si>
  <si>
    <t>MARSONS</t>
  </si>
  <si>
    <t>Artemis Medicare Services Ltd</t>
  </si>
  <si>
    <t>ARTEMISMED</t>
  </si>
  <si>
    <t>E2E Networks Ltd</t>
  </si>
  <si>
    <t>E2E</t>
  </si>
  <si>
    <t>Oriana Power Ltd</t>
  </si>
  <si>
    <t>ORIANA</t>
  </si>
  <si>
    <t>Swaraj Engines Ltd</t>
  </si>
  <si>
    <t>SWARAJENG</t>
  </si>
  <si>
    <t>Tide Water Oil Co India Ltd</t>
  </si>
  <si>
    <t>TIDEWATER</t>
  </si>
  <si>
    <t>V2 Retail Ltd</t>
  </si>
  <si>
    <t>V2RETAIL</t>
  </si>
  <si>
    <t>Servotech Power Systems Ltd</t>
  </si>
  <si>
    <t>SERVOTECH</t>
  </si>
  <si>
    <t>Bhansali Engg Polymers Ltd</t>
  </si>
  <si>
    <t>BEPL</t>
  </si>
  <si>
    <t>Goldiam International Ltd</t>
  </si>
  <si>
    <t>GOLDIAM</t>
  </si>
  <si>
    <t>Dalmia Bharat Sugar and Industries Ltd</t>
  </si>
  <si>
    <t>DALMIASUG</t>
  </si>
  <si>
    <t>Avalon Technologies Ltd</t>
  </si>
  <si>
    <t>AVALON</t>
  </si>
  <si>
    <t>VST Tillers Tractors Ltd</t>
  </si>
  <si>
    <t>VSTTILLERS</t>
  </si>
  <si>
    <t>Muthoot Microfin Ltd</t>
  </si>
  <si>
    <t>MUTHOOTMF</t>
  </si>
  <si>
    <t>Microfinancing</t>
  </si>
  <si>
    <t>KDDL Ltd</t>
  </si>
  <si>
    <t>KDDL</t>
  </si>
  <si>
    <t>Sunflag Iron and Steel Co Ltd</t>
  </si>
  <si>
    <t>SUNFLAG</t>
  </si>
  <si>
    <t>IndoStar Capital Finance Ltd</t>
  </si>
  <si>
    <t>INDOSTAR</t>
  </si>
  <si>
    <t>DCX Systems Ltd</t>
  </si>
  <si>
    <t>DCXINDIA</t>
  </si>
  <si>
    <t>Datamatics Global Services Ltd</t>
  </si>
  <si>
    <t>DATAMATICS</t>
  </si>
  <si>
    <t>DCB Bank Ltd</t>
  </si>
  <si>
    <t>DCBBANK</t>
  </si>
  <si>
    <t>Nirlon Ltd</t>
  </si>
  <si>
    <t>NIRLON</t>
  </si>
  <si>
    <t>Gujarat Themis Biosyn Ltd</t>
  </si>
  <si>
    <t>GUJTHEM</t>
  </si>
  <si>
    <t>JNK India Ltd</t>
  </si>
  <si>
    <t>JNKINDIA</t>
  </si>
  <si>
    <t>Honda India Power Products Ltd</t>
  </si>
  <si>
    <t>HONDAPOWER</t>
  </si>
  <si>
    <t>Polyplex Corp Ltd</t>
  </si>
  <si>
    <t>POLYPLEX</t>
  </si>
  <si>
    <t>Salasar Techno Engineering Ltd</t>
  </si>
  <si>
    <t>SALASAR</t>
  </si>
  <si>
    <t>Lumax AutoTechnologies Ltd</t>
  </si>
  <si>
    <t>LUMAXTECH</t>
  </si>
  <si>
    <t>Cigniti Technologies Ltd</t>
  </si>
  <si>
    <t>CIGNITITEC</t>
  </si>
  <si>
    <t>India Glycols Ltd</t>
  </si>
  <si>
    <t>INDIAGLYCO</t>
  </si>
  <si>
    <t>Globus Spirits Ltd</t>
  </si>
  <si>
    <t>GLOBUSSPR</t>
  </si>
  <si>
    <t>Hathway Cable and Datacom Ltd</t>
  </si>
  <si>
    <t>HATHWAY</t>
  </si>
  <si>
    <t>Cable &amp; D2H</t>
  </si>
  <si>
    <t>Alembic Ltd</t>
  </si>
  <si>
    <t>ALEMBICLTD</t>
  </si>
  <si>
    <t>Bajaj Consumer Care Ltd</t>
  </si>
  <si>
    <t>BAJAJCON</t>
  </si>
  <si>
    <t>IRB InvIT Fund</t>
  </si>
  <si>
    <t>IRBINVIT</t>
  </si>
  <si>
    <t>Geojit Financial Services Ltd</t>
  </si>
  <si>
    <t>GEOJITFSL</t>
  </si>
  <si>
    <t>Motilal Oswal NASDAQ 100 ETF</t>
  </si>
  <si>
    <t>MON100</t>
  </si>
  <si>
    <t>Sindhu Trade Links Ltd</t>
  </si>
  <si>
    <t>SINDHUTRAD</t>
  </si>
  <si>
    <t>Saksoft Ltd</t>
  </si>
  <si>
    <t>SAKSOFT</t>
  </si>
  <si>
    <t>D P Abhushan Ltd</t>
  </si>
  <si>
    <t>DPABHUSHAN</t>
  </si>
  <si>
    <t>HPL Electric &amp; Power Ltd</t>
  </si>
  <si>
    <t>HPL</t>
  </si>
  <si>
    <t>TCNS Clothing Co Ltd</t>
  </si>
  <si>
    <t>TCNSBRANDS</t>
  </si>
  <si>
    <t>Blue Cloud Softech Solutions Ltd</t>
  </si>
  <si>
    <t>BLUECLOUDS</t>
  </si>
  <si>
    <t>Quick Heal Technologies Ltd</t>
  </si>
  <si>
    <t>QUICKHEAL</t>
  </si>
  <si>
    <t>RPG Life Sciences Limited</t>
  </si>
  <si>
    <t>RPGLIFE</t>
  </si>
  <si>
    <t>Kalyani Steels Ltd</t>
  </si>
  <si>
    <t>KSL</t>
  </si>
  <si>
    <t>Apeejay Surrendra Park Hotels Ltd</t>
  </si>
  <si>
    <t>PARKHOTELS</t>
  </si>
  <si>
    <t>Fischer Medical Ventures Ltd</t>
  </si>
  <si>
    <t>FISCHER</t>
  </si>
  <si>
    <t>S H Kelkar and Company Ltd</t>
  </si>
  <si>
    <t>SHK</t>
  </si>
  <si>
    <t>Sandhar Technologies Ltd</t>
  </si>
  <si>
    <t>SANDHAR</t>
  </si>
  <si>
    <t>Epack Durable Ltd</t>
  </si>
  <si>
    <t>EPACK</t>
  </si>
  <si>
    <t>RPSG Ventures Ltd</t>
  </si>
  <si>
    <t>RPSGVENT</t>
  </si>
  <si>
    <t>Indian Metals and Ferro Alloys Ltd</t>
  </si>
  <si>
    <t>IMFA</t>
  </si>
  <si>
    <t>Jindal Poly Films Ltd</t>
  </si>
  <si>
    <t>JINDALPOLY</t>
  </si>
  <si>
    <t>Stylam Industries Ltd</t>
  </si>
  <si>
    <t>STYLAMIND</t>
  </si>
  <si>
    <t>MPS Ltd</t>
  </si>
  <si>
    <t>MPSLTD</t>
  </si>
  <si>
    <t>ECOS (India) Mobility &amp; Hospitality Ltd</t>
  </si>
  <si>
    <t>ECOSMOBLTY</t>
  </si>
  <si>
    <t>Precision Wires India Ltd</t>
  </si>
  <si>
    <t>PRECWIRE</t>
  </si>
  <si>
    <t>Thirumalai Chemicals Ltd</t>
  </si>
  <si>
    <t>TIRUMALCHM</t>
  </si>
  <si>
    <t>Sky Gold Ltd</t>
  </si>
  <si>
    <t>SKYGOLD</t>
  </si>
  <si>
    <t>Mahanagar Telephone Nigam Ltd</t>
  </si>
  <si>
    <t>MTNL</t>
  </si>
  <si>
    <t>Delta Corp Ltd</t>
  </si>
  <si>
    <t>DELTACORP</t>
  </si>
  <si>
    <t>Gensol Engineering Ltd</t>
  </si>
  <si>
    <t>GENSOL</t>
  </si>
  <si>
    <t>Repco Home Finance Ltd</t>
  </si>
  <si>
    <t>REPCOHOME</t>
  </si>
  <si>
    <t>Seamec Ltd</t>
  </si>
  <si>
    <t>SEAMECLTD</t>
  </si>
  <si>
    <t>Oil &amp; Gas - Equipment &amp; Services</t>
  </si>
  <si>
    <t>Nucleus Software Exports Ltd</t>
  </si>
  <si>
    <t>NUCLEUS</t>
  </si>
  <si>
    <t>Sanghvi Movers Ltd</t>
  </si>
  <si>
    <t>SANGHVIMOV</t>
  </si>
  <si>
    <t>Indoco Remedies Ltd</t>
  </si>
  <si>
    <t>INDOCO</t>
  </si>
  <si>
    <t>Shivalik Bimetal Controls Ltd</t>
  </si>
  <si>
    <t>SBCL</t>
  </si>
  <si>
    <t>Shipping Corporation of India Land and Assets Ltd</t>
  </si>
  <si>
    <t>SCILAL</t>
  </si>
  <si>
    <t>Suraj Estate Developers Ltd</t>
  </si>
  <si>
    <t>SURAJEST</t>
  </si>
  <si>
    <t>Real Estate Rental, Development &amp; Operations</t>
  </si>
  <si>
    <t>Ashiana Housing Ltd</t>
  </si>
  <si>
    <t>ASHIANA</t>
  </si>
  <si>
    <t>Suven Life Sciences Ltd</t>
  </si>
  <si>
    <t>SUVEN</t>
  </si>
  <si>
    <t>Hi-Tech Pipes Ltd</t>
  </si>
  <si>
    <t>HITECH</t>
  </si>
  <si>
    <t>PTC India Financial Services Ltd</t>
  </si>
  <si>
    <t>PFS</t>
  </si>
  <si>
    <t>Monarch Networth Capital Ltd</t>
  </si>
  <si>
    <t>MONARCH</t>
  </si>
  <si>
    <t>Gujarat Industries Power Company Ltd</t>
  </si>
  <si>
    <t>GIPCL</t>
  </si>
  <si>
    <t>Marathon Nextgen Realty Ltd</t>
  </si>
  <si>
    <t>MARATHON</t>
  </si>
  <si>
    <t>Flair Writing Industries Ltd</t>
  </si>
  <si>
    <t>FLAIR</t>
  </si>
  <si>
    <t>Navneet Education Ltd</t>
  </si>
  <si>
    <t>NAVNETEDUL</t>
  </si>
  <si>
    <t>TVS Srichakra Ltd</t>
  </si>
  <si>
    <t>TVSSRICHAK</t>
  </si>
  <si>
    <t>Eveready Industries India Ltd</t>
  </si>
  <si>
    <t>EVEREADY</t>
  </si>
  <si>
    <t>Mahindra Logistics Ltd</t>
  </si>
  <si>
    <t>MAHLOG</t>
  </si>
  <si>
    <t>Kitex Garments Ltd</t>
  </si>
  <si>
    <t>KITEX</t>
  </si>
  <si>
    <t>Tasty Bite Eatables Ltd</t>
  </si>
  <si>
    <t>TASTYBITE</t>
  </si>
  <si>
    <t>Steel Strips Wheels Ltd</t>
  </si>
  <si>
    <t>SSWL</t>
  </si>
  <si>
    <t>Ddev Plastiks Industries Ltd</t>
  </si>
  <si>
    <t>DDEVPLASTIK</t>
  </si>
  <si>
    <t>Jeena Sikho Lifecare Ltd</t>
  </si>
  <si>
    <t>JSLL</t>
  </si>
  <si>
    <t>Prakash Industries Ltd</t>
  </si>
  <si>
    <t>PRAKASH</t>
  </si>
  <si>
    <t>Pokarna Ltd</t>
  </si>
  <si>
    <t>POKARNA</t>
  </si>
  <si>
    <t>Arvind Smartspaces Ltd</t>
  </si>
  <si>
    <t>ARVSMART</t>
  </si>
  <si>
    <t>Apollo Micro Systems Ltd</t>
  </si>
  <si>
    <t>APOLLO</t>
  </si>
  <si>
    <t>Maithan Alloys Ltd</t>
  </si>
  <si>
    <t>MAITHANALL</t>
  </si>
  <si>
    <t>Capacite Infraprojects Ltd</t>
  </si>
  <si>
    <t>CAPACITE</t>
  </si>
  <si>
    <t>Vadilal Industries Ltd</t>
  </si>
  <si>
    <t>VADILALIND</t>
  </si>
  <si>
    <t>Venky's (India) Ltd</t>
  </si>
  <si>
    <t>VENKEYS</t>
  </si>
  <si>
    <t>KCP Ltd</t>
  </si>
  <si>
    <t>KCP</t>
  </si>
  <si>
    <t>Solara Active Pharma Sciences Ltd</t>
  </si>
  <si>
    <t>SOLARA</t>
  </si>
  <si>
    <t>Kolte-Patil Developers Ltd</t>
  </si>
  <si>
    <t>KOLTEPATIL</t>
  </si>
  <si>
    <t>Fino Payments Bank Ltd</t>
  </si>
  <si>
    <t>FINOPB</t>
  </si>
  <si>
    <t>Max Ventures and Industries Ltd</t>
  </si>
  <si>
    <t>MAXVIL</t>
  </si>
  <si>
    <t>ADF Foods Ltd</t>
  </si>
  <si>
    <t>ADFFOODS</t>
  </si>
  <si>
    <t>Marine Electricals (India) Ltd</t>
  </si>
  <si>
    <t>MARINE</t>
  </si>
  <si>
    <t>Genesys International Corporation Ltd</t>
  </si>
  <si>
    <t>GENESYS</t>
  </si>
  <si>
    <t>Dishman Carbogen Amcis Ltd</t>
  </si>
  <si>
    <t>DCAL</t>
  </si>
  <si>
    <t>SJS Enterprises Ltd</t>
  </si>
  <si>
    <t>SJS</t>
  </si>
  <si>
    <t>GTL Infrastructure Ltd</t>
  </si>
  <si>
    <t>GTLINFRA</t>
  </si>
  <si>
    <t>Eraaya Lifespaces Ltd</t>
  </si>
  <si>
    <t>ERAAYA</t>
  </si>
  <si>
    <t>Confidence Petroleum India Ltd</t>
  </si>
  <si>
    <t>CONFIPET</t>
  </si>
  <si>
    <t>Hindustan Oil Exploration Company Ltd</t>
  </si>
  <si>
    <t>HINDOILEXP</t>
  </si>
  <si>
    <t>Fusion Finance Ltd</t>
  </si>
  <si>
    <t>FUSION</t>
  </si>
  <si>
    <t>Rane Holdings Ltd</t>
  </si>
  <si>
    <t>RANEHOLDIN</t>
  </si>
  <si>
    <t>Shalby Ltd</t>
  </si>
  <si>
    <t>SHALBY</t>
  </si>
  <si>
    <t>Stove Kraft Ltd</t>
  </si>
  <si>
    <t>STOVEKRAFT</t>
  </si>
  <si>
    <t>Sagar Cements Ltd</t>
  </si>
  <si>
    <t>SAGCEM</t>
  </si>
  <si>
    <t>NRB Bearings Ltd</t>
  </si>
  <si>
    <t>NRBBEARING</t>
  </si>
  <si>
    <t>ideaForge Technology Ltd</t>
  </si>
  <si>
    <t>IDEAFORGE</t>
  </si>
  <si>
    <t>SMS Pharmaceuticals Ltd</t>
  </si>
  <si>
    <t>SMSPHARMA</t>
  </si>
  <si>
    <t>Ashapura Minechem Ltd</t>
  </si>
  <si>
    <t>ASHAPURMIN</t>
  </si>
  <si>
    <t>Huhtamaki India Ltd</t>
  </si>
  <si>
    <t>HUHTAMAKI</t>
  </si>
  <si>
    <t>TCPL Packaging Ltd</t>
  </si>
  <si>
    <t>TCPLPACK</t>
  </si>
  <si>
    <t>Wendt (India) Limited</t>
  </si>
  <si>
    <t>WENDT</t>
  </si>
  <si>
    <t>Welspun Specialty Solutions Ltd</t>
  </si>
  <si>
    <t>WELSPLSOL</t>
  </si>
  <si>
    <t>Dolat Algotech Ltd</t>
  </si>
  <si>
    <t>DOLATALGO</t>
  </si>
  <si>
    <t>CARE Ratings Ltd</t>
  </si>
  <si>
    <t>CARERATING</t>
  </si>
  <si>
    <t>Rajratan Global Wire Ltd</t>
  </si>
  <si>
    <t>RAJRATAN</t>
  </si>
  <si>
    <t>Premier Explosives Ltd</t>
  </si>
  <si>
    <t>PREMEXPLN</t>
  </si>
  <si>
    <t>BF Utilities Ltd</t>
  </si>
  <si>
    <t>BFUTILITIE</t>
  </si>
  <si>
    <t>Somany Ceramics Ltd</t>
  </si>
  <si>
    <t>SOMANYCERA</t>
  </si>
  <si>
    <t>Foseco India Ltd</t>
  </si>
  <si>
    <t>FOSECOIND</t>
  </si>
  <si>
    <t>Dhani Services Ltd</t>
  </si>
  <si>
    <t>DHANI</t>
  </si>
  <si>
    <t>Oriental Hotels Ltd</t>
  </si>
  <si>
    <t>ORIENTHOT</t>
  </si>
  <si>
    <t>Automotive Axles Ltd</t>
  </si>
  <si>
    <t>AUTOAXLES</t>
  </si>
  <si>
    <t>Vishnu Prakash R Punglia Ltd</t>
  </si>
  <si>
    <t>VPRPL</t>
  </si>
  <si>
    <t>Summit Securities Ltd</t>
  </si>
  <si>
    <t>SUMMITSEC</t>
  </si>
  <si>
    <t>NIBE Ltd</t>
  </si>
  <si>
    <t>NIBE</t>
  </si>
  <si>
    <t>Paramount Communications Ltd</t>
  </si>
  <si>
    <t>PARACABLES</t>
  </si>
  <si>
    <t>Dollar Industries Ltd</t>
  </si>
  <si>
    <t>DOLLAR</t>
  </si>
  <si>
    <t>IOL Chemicals and Pharmaceuticals Ltd</t>
  </si>
  <si>
    <t>IOLCP</t>
  </si>
  <si>
    <t>MM Forgings Ltd</t>
  </si>
  <si>
    <t>MMFL</t>
  </si>
  <si>
    <t>Thejo Engineering Ltd</t>
  </si>
  <si>
    <t>THEJO</t>
  </si>
  <si>
    <t>Kalyani Investment Company Ltd</t>
  </si>
  <si>
    <t>KICL</t>
  </si>
  <si>
    <t>Ram Ratna Wires Ltd</t>
  </si>
  <si>
    <t>RAMRAT</t>
  </si>
  <si>
    <t>Bajel Projects Ltd</t>
  </si>
  <si>
    <t>BAJEL</t>
  </si>
  <si>
    <t>Electric Utilities</t>
  </si>
  <si>
    <t>Tinna Rubber and Infrastructure Ltd</t>
  </si>
  <si>
    <t>TINNARUBR</t>
  </si>
  <si>
    <t>Vindhya Telelinks Ltd</t>
  </si>
  <si>
    <t>VINDHYATEL</t>
  </si>
  <si>
    <t>Nilkamal Ltd</t>
  </si>
  <si>
    <t>NILKAMAL</t>
  </si>
  <si>
    <t>Stanley Lifestyles Ltd</t>
  </si>
  <si>
    <t>STANLEY</t>
  </si>
  <si>
    <t>SML Isuzu Ltd</t>
  </si>
  <si>
    <t>SMLISUZU</t>
  </si>
  <si>
    <t>Vertoz Ltd</t>
  </si>
  <si>
    <t>VERTOZ</t>
  </si>
  <si>
    <t>K.P. Energy Ltd</t>
  </si>
  <si>
    <t>KPEL</t>
  </si>
  <si>
    <t>Indian Hume Pipe Company Ltd</t>
  </si>
  <si>
    <t>INDIANHUME</t>
  </si>
  <si>
    <t>Ge Power India Ltd</t>
  </si>
  <si>
    <t>GEPIL</t>
  </si>
  <si>
    <t>Mayur Uniquoters Ltd</t>
  </si>
  <si>
    <t>MAYURUNIQ</t>
  </si>
  <si>
    <t>HLE Glascoat Ltd</t>
  </si>
  <si>
    <t>HLEGLAS</t>
  </si>
  <si>
    <t>DCW Ltd</t>
  </si>
  <si>
    <t>DCW</t>
  </si>
  <si>
    <t>Deep Industries Ltd</t>
  </si>
  <si>
    <t>DEEPINDS</t>
  </si>
  <si>
    <t>Sai Silks (Kalamandir) Ltd</t>
  </si>
  <si>
    <t>KALAMANDIR</t>
  </si>
  <si>
    <t>PSP Projects Ltd</t>
  </si>
  <si>
    <t>PSPPROJECT</t>
  </si>
  <si>
    <t>SG Finserve Ltd</t>
  </si>
  <si>
    <t>SGFIN</t>
  </si>
  <si>
    <t>Insecticides (India) Ltd</t>
  </si>
  <si>
    <t>INSECTICID</t>
  </si>
  <si>
    <t>Baazar Style Retail Ltd</t>
  </si>
  <si>
    <t>STYLEBAAZA</t>
  </si>
  <si>
    <t>Meghmani Organics Ltd</t>
  </si>
  <si>
    <t>MOL</t>
  </si>
  <si>
    <t>Spectrum Electrical Industries Ltd</t>
  </si>
  <si>
    <t>SPECTRUM</t>
  </si>
  <si>
    <t>Dreamfolks Services Ltd</t>
  </si>
  <si>
    <t>DREAMFOLKS</t>
  </si>
  <si>
    <t>Pondy Oxides and Chemicals Ltd</t>
  </si>
  <si>
    <t>POCL</t>
  </si>
  <si>
    <t>Sanstar Ltd</t>
  </si>
  <si>
    <t>SANSTAR</t>
  </si>
  <si>
    <t>Goodyear India Ltd</t>
  </si>
  <si>
    <t>GOODYEAR</t>
  </si>
  <si>
    <t>Rashi Peripherals Ltd</t>
  </si>
  <si>
    <t>RPTECH</t>
  </si>
  <si>
    <t>DEN Networks Ltd</t>
  </si>
  <si>
    <t>DEN</t>
  </si>
  <si>
    <t>Jash Engineering Ltd</t>
  </si>
  <si>
    <t>JASH</t>
  </si>
  <si>
    <t>Krsnaa Diagnostics Ltd</t>
  </si>
  <si>
    <t>KRSNAA</t>
  </si>
  <si>
    <t>Mold-Tek Packaging Ltd</t>
  </si>
  <si>
    <t>MOLDTKPAC</t>
  </si>
  <si>
    <t>John Cockerill India Ltd</t>
  </si>
  <si>
    <t>COCKERILL</t>
  </si>
  <si>
    <t>Industrial Machinery &amp; Supplies &amp; Components</t>
  </si>
  <si>
    <t>Accelya Solutions India Ltd</t>
  </si>
  <si>
    <t>ACCELYA</t>
  </si>
  <si>
    <t>Novartis India Ltd</t>
  </si>
  <si>
    <t>NOVARTIND</t>
  </si>
  <si>
    <t>SBI Gold ETF</t>
  </si>
  <si>
    <t>SETFGOLD</t>
  </si>
  <si>
    <t>Jubilant Industries Ltd</t>
  </si>
  <si>
    <t>JUBLINDS</t>
  </si>
  <si>
    <t>Raghav Productivity Enhancers Ltd</t>
  </si>
  <si>
    <t>RPEL</t>
  </si>
  <si>
    <t>DISA India Ltd</t>
  </si>
  <si>
    <t>DISAQ</t>
  </si>
  <si>
    <t>Nelco Ltd</t>
  </si>
  <si>
    <t>NELCO</t>
  </si>
  <si>
    <t>Updater Services Ltd</t>
  </si>
  <si>
    <t>UDS</t>
  </si>
  <si>
    <t>Vishnu Chemicals Ltd</t>
  </si>
  <si>
    <t>VISHNU</t>
  </si>
  <si>
    <t>Lumax Industries Ltd</t>
  </si>
  <si>
    <t>LUMAXIND</t>
  </si>
  <si>
    <t>Nippon India ETF Nifty 1D Rate Liquid BeES</t>
  </si>
  <si>
    <t>LIQUIDBEES</t>
  </si>
  <si>
    <t>ESAF Small Finance Bank Limited</t>
  </si>
  <si>
    <t>ESAFSFB</t>
  </si>
  <si>
    <t>Apollo Pipes Ltd</t>
  </si>
  <si>
    <t>APOLLOPIPE</t>
  </si>
  <si>
    <t>RIR Power Electronics Ltd</t>
  </si>
  <si>
    <t>RIR</t>
  </si>
  <si>
    <t>Media Matrix Worldwide Ltd</t>
  </si>
  <si>
    <t>MMWL</t>
  </si>
  <si>
    <t>Unitech Ltd</t>
  </si>
  <si>
    <t>UNITECH</t>
  </si>
  <si>
    <t>Dish TV India Ltd</t>
  </si>
  <si>
    <t>DISHTV</t>
  </si>
  <si>
    <t>HMA Agro Industries Ltd</t>
  </si>
  <si>
    <t>HMAAGRO</t>
  </si>
  <si>
    <t>Themis Medicare Ltd</t>
  </si>
  <si>
    <t>THEMISMED</t>
  </si>
  <si>
    <t>Mangalam Cement Ltd</t>
  </si>
  <si>
    <t>MANGLMCEM</t>
  </si>
  <si>
    <t>Motisons Jewellers Ltd</t>
  </si>
  <si>
    <t>MOTISONS</t>
  </si>
  <si>
    <t>Apparel &amp; Accessories Retailers</t>
  </si>
  <si>
    <t>Xpro India Ltd</t>
  </si>
  <si>
    <t>XPROINDIA</t>
  </si>
  <si>
    <t>Tarsons Products Ltd</t>
  </si>
  <si>
    <t>TARSONS</t>
  </si>
  <si>
    <t>NIIT Ltd</t>
  </si>
  <si>
    <t>NIITLTD</t>
  </si>
  <si>
    <t>63 Moons Technologies Ltd</t>
  </si>
  <si>
    <t>63MOONS</t>
  </si>
  <si>
    <t>Man Industries (India) Ltd</t>
  </si>
  <si>
    <t>MANINDS</t>
  </si>
  <si>
    <t>Federal-Mogul Goetze (India) Ltd</t>
  </si>
  <si>
    <t>FMGOETZE</t>
  </si>
  <si>
    <t>Owais Metal and Mineral Processing Ltd</t>
  </si>
  <si>
    <t>OWAIS</t>
  </si>
  <si>
    <t>Orient Green Power Company Ltd</t>
  </si>
  <si>
    <t>GREENPOWER</t>
  </si>
  <si>
    <t>MSP Steel &amp; Power Ltd</t>
  </si>
  <si>
    <t>MSPL</t>
  </si>
  <si>
    <t>D Link (India) Limited</t>
  </si>
  <si>
    <t>DLINKINDIA</t>
  </si>
  <si>
    <t>EFC (I) Ltd</t>
  </si>
  <si>
    <t>EFCIL</t>
  </si>
  <si>
    <t>Distributors</t>
  </si>
  <si>
    <t>Carysil Ltd</t>
  </si>
  <si>
    <t>CARYSIL</t>
  </si>
  <si>
    <t>Astec Lifesciences Ltd</t>
  </si>
  <si>
    <t>ASTEC</t>
  </si>
  <si>
    <t>Aeroflex Industries Ltd</t>
  </si>
  <si>
    <t>AEROFLEX</t>
  </si>
  <si>
    <t>Rupa &amp; Company Ltd</t>
  </si>
  <si>
    <t>RUPA</t>
  </si>
  <si>
    <t>Hindware Home Innovation Ltd</t>
  </si>
  <si>
    <t>HINDWAREAP</t>
  </si>
  <si>
    <t>Veritas (India) Ltd</t>
  </si>
  <si>
    <t>VERITAS</t>
  </si>
  <si>
    <t>Kody Technolab Ltd</t>
  </si>
  <si>
    <t>KODYTECH</t>
  </si>
  <si>
    <t>TechNVision Ventures Ltd</t>
  </si>
  <si>
    <t>TECHNVISN</t>
  </si>
  <si>
    <t>Precision Camshafts Ltd</t>
  </si>
  <si>
    <t>PRECAM</t>
  </si>
  <si>
    <t>Dolphin Offshore Enterprises (India) Ltd</t>
  </si>
  <si>
    <t>DOLPHIN</t>
  </si>
  <si>
    <t>Veranda Learning Solutions Ltd</t>
  </si>
  <si>
    <t>VERANDA</t>
  </si>
  <si>
    <t>India Pesticides Ltd</t>
  </si>
  <si>
    <t>IPL</t>
  </si>
  <si>
    <t>Universal Cables Ltd</t>
  </si>
  <si>
    <t>UNIVCABLES</t>
  </si>
  <si>
    <t>Barbeque-Nation Hospitality Ltd</t>
  </si>
  <si>
    <t>BARBEQUE</t>
  </si>
  <si>
    <t>Landmark Cars Ltd</t>
  </si>
  <si>
    <t>LANDMARK</t>
  </si>
  <si>
    <t>EIH Associated Hotels Ltd</t>
  </si>
  <si>
    <t>EIHAHOTELS</t>
  </si>
  <si>
    <t>Rama Steel Tubes Ltd</t>
  </si>
  <si>
    <t>RAMASTEEL</t>
  </si>
  <si>
    <t>Nalwa Sons Investments Ltd</t>
  </si>
  <si>
    <t>NSIL</t>
  </si>
  <si>
    <t>S.P.Apparels Ltd</t>
  </si>
  <si>
    <t>SPAL</t>
  </si>
  <si>
    <t>TTK Healthcare Ltd</t>
  </si>
  <si>
    <t>TTKHLTCARE</t>
  </si>
  <si>
    <t>Ugro Capital Ltd</t>
  </si>
  <si>
    <t>UGROCAP</t>
  </si>
  <si>
    <t>Panama Petrochem Ltd</t>
  </si>
  <si>
    <t>PANAMAPET</t>
  </si>
  <si>
    <t>Ajmera Realty &amp; Infra India Ltd</t>
  </si>
  <si>
    <t>AJMERA</t>
  </si>
  <si>
    <t>Som Distilleries and Breweries Ltd</t>
  </si>
  <si>
    <t>SDBL</t>
  </si>
  <si>
    <t>Alicon Castalloy Ltd</t>
  </si>
  <si>
    <t>ALICON</t>
  </si>
  <si>
    <t>IKIO Lighting Ltd</t>
  </si>
  <si>
    <t>IKIO</t>
  </si>
  <si>
    <t>Dredging Corporation of India Ltd</t>
  </si>
  <si>
    <t>DREDGECORP</t>
  </si>
  <si>
    <t>Dredging</t>
  </si>
  <si>
    <t>KP Green Engineering Ltd</t>
  </si>
  <si>
    <t>KPGEL</t>
  </si>
  <si>
    <t>Heavy Electrical Equipment</t>
  </si>
  <si>
    <t>Yasho Industries Ltd</t>
  </si>
  <si>
    <t>YASHO</t>
  </si>
  <si>
    <t>Unicommerce eSolutions Ltd</t>
  </si>
  <si>
    <t>UNIECOM</t>
  </si>
  <si>
    <t>B L Kashyap and Sons Ltd</t>
  </si>
  <si>
    <t>BLKASHYAP</t>
  </si>
  <si>
    <t>Vardhman Special Steels Ltd</t>
  </si>
  <si>
    <t>VSSL</t>
  </si>
  <si>
    <t>Everest Kanto Cylinder Ltd</t>
  </si>
  <si>
    <t>EKC</t>
  </si>
  <si>
    <t>JITF Infralogistics Ltd</t>
  </si>
  <si>
    <t>JITFINFRA</t>
  </si>
  <si>
    <t>Mukand Ltd</t>
  </si>
  <si>
    <t>MUKANDLTD</t>
  </si>
  <si>
    <t>Tatva Chintan Pharma Chem Ltd</t>
  </si>
  <si>
    <t>TATVA</t>
  </si>
  <si>
    <t>Jyoti Structures Ltd</t>
  </si>
  <si>
    <t>JYOTISTRUC</t>
  </si>
  <si>
    <t>Axiscades Technologies Ltd</t>
  </si>
  <si>
    <t>AXISCADES</t>
  </si>
  <si>
    <t>BF Investment Ltd</t>
  </si>
  <si>
    <t>BFINVEST</t>
  </si>
  <si>
    <t>MIC Electronics Ltd</t>
  </si>
  <si>
    <t>MICEL</t>
  </si>
  <si>
    <t>Satin Creditcare Network Ltd</t>
  </si>
  <si>
    <t>SATIN</t>
  </si>
  <si>
    <t>Nitin Spinners Ltd</t>
  </si>
  <si>
    <t>NITINSPIN</t>
  </si>
  <si>
    <t>Deccan Gold Mines Ltd</t>
  </si>
  <si>
    <t>DECNGOLD</t>
  </si>
  <si>
    <t>Siyaram Silk Mills Ltd</t>
  </si>
  <si>
    <t>SIYSIL</t>
  </si>
  <si>
    <t>Pennar Industries Ltd</t>
  </si>
  <si>
    <t>PENIND</t>
  </si>
  <si>
    <t>Cupid Ltd</t>
  </si>
  <si>
    <t>CUPID</t>
  </si>
  <si>
    <t>Pnb Gilts Ltd</t>
  </si>
  <si>
    <t>PNBGILTS</t>
  </si>
  <si>
    <t>BLS E-Services Ltd</t>
  </si>
  <si>
    <t>BLSE</t>
  </si>
  <si>
    <t>Sadhana Nitro Chem Ltd</t>
  </si>
  <si>
    <t>SADHNANIQ</t>
  </si>
  <si>
    <t>G M Breweries Ltd</t>
  </si>
  <si>
    <t>GMBREW</t>
  </si>
  <si>
    <t>Andrew Yule &amp; Co Ltd</t>
  </si>
  <si>
    <t>ANDREWYU</t>
  </si>
  <si>
    <t>Sasken Technologies Ltd</t>
  </si>
  <si>
    <t>SASKEN</t>
  </si>
  <si>
    <t>Centum Electronics Ltd</t>
  </si>
  <si>
    <t>CENTUM</t>
  </si>
  <si>
    <t>TIL Ltd</t>
  </si>
  <si>
    <t>TIL</t>
  </si>
  <si>
    <t>Vakrangee Limited</t>
  </si>
  <si>
    <t>VAKRANGEE</t>
  </si>
  <si>
    <t>Shanti Educational Initiatives Ltd</t>
  </si>
  <si>
    <t>SEIL</t>
  </si>
  <si>
    <t>Hariom Pipe Industries Ltd</t>
  </si>
  <si>
    <t>HARIOMPIPE</t>
  </si>
  <si>
    <t>Amrutanjan Health Care Ltd</t>
  </si>
  <si>
    <t>AMRUTANJAN</t>
  </si>
  <si>
    <t>IFGL Refractories Ltd</t>
  </si>
  <si>
    <t>IFGLEXPOR</t>
  </si>
  <si>
    <t>Vidhi Specialty Food Ingredients Ltd</t>
  </si>
  <si>
    <t>VIDHIING</t>
  </si>
  <si>
    <t>Saraswati Commercial (India) Ltd</t>
  </si>
  <si>
    <t>ZSARACOM</t>
  </si>
  <si>
    <t>Syncom Formulations (India) Ltd</t>
  </si>
  <si>
    <t>SYNCOMF</t>
  </si>
  <si>
    <t>Apcotex Industries Ltd</t>
  </si>
  <si>
    <t>APCOTEXIND</t>
  </si>
  <si>
    <t>Sanghi Industries Ltd</t>
  </si>
  <si>
    <t>SANGHIIND</t>
  </si>
  <si>
    <t>NDR Auto Components Ltd</t>
  </si>
  <si>
    <t>NDRAUTO</t>
  </si>
  <si>
    <t>Seshasayee Paper and Boards Ltd</t>
  </si>
  <si>
    <t>SESHAPAPER</t>
  </si>
  <si>
    <t>Fedders Holding Ltd</t>
  </si>
  <si>
    <t>FEDDERSHOL</t>
  </si>
  <si>
    <t>PIX Transmissions Ltd</t>
  </si>
  <si>
    <t>PIXTRANS</t>
  </si>
  <si>
    <t>DEE Development Engineers Ltd</t>
  </si>
  <si>
    <t>DEEDEV</t>
  </si>
  <si>
    <t>Uniparts India Ltd</t>
  </si>
  <si>
    <t>UNIPARTS</t>
  </si>
  <si>
    <t>Balmer Lawrie Investments Ltd</t>
  </si>
  <si>
    <t>BLIL</t>
  </si>
  <si>
    <t>HIL Ltd</t>
  </si>
  <si>
    <t>HIL</t>
  </si>
  <si>
    <t>Shriram Properties Ltd</t>
  </si>
  <si>
    <t>SHRIRAMPPS</t>
  </si>
  <si>
    <t>Yatra Online Ltd</t>
  </si>
  <si>
    <t>YATRA</t>
  </si>
  <si>
    <t>Systematix Corporate Services Ltd</t>
  </si>
  <si>
    <t>SYSTMTXC</t>
  </si>
  <si>
    <t>ICICI Prudential Nifty 50 ETF</t>
  </si>
  <si>
    <t>NIFTYIETF</t>
  </si>
  <si>
    <t>Hubtown Ltd</t>
  </si>
  <si>
    <t>HUBTOWN</t>
  </si>
  <si>
    <t>Praveg Ltd</t>
  </si>
  <si>
    <t>PRAVEG</t>
  </si>
  <si>
    <t>Gocl Corporation Ltd</t>
  </si>
  <si>
    <t>GOCLCORP</t>
  </si>
  <si>
    <t>Igarashi Motors India Ltd</t>
  </si>
  <si>
    <t>IGARASHI</t>
  </si>
  <si>
    <t>Parag Milk Foods Ltd</t>
  </si>
  <si>
    <t>PARAGMILK</t>
  </si>
  <si>
    <t>Rossell India Ltd</t>
  </si>
  <si>
    <t>ROSSELLIND</t>
  </si>
  <si>
    <t>Panacea Biotec Ltd</t>
  </si>
  <si>
    <t>PANACEABIO</t>
  </si>
  <si>
    <t>Andhra Paper Ltd</t>
  </si>
  <si>
    <t>ANDHRAPAP</t>
  </si>
  <si>
    <t>Mufin Green Finance Ltd</t>
  </si>
  <si>
    <t>MUFIN</t>
  </si>
  <si>
    <t>Sangam (India) Ltd</t>
  </si>
  <si>
    <t>SANGAMIND</t>
  </si>
  <si>
    <t>Kokuyo Camlin Ltd</t>
  </si>
  <si>
    <t>KOKUYOCMLN</t>
  </si>
  <si>
    <t>Ramco Industries Ltd</t>
  </si>
  <si>
    <t>RAMCOIND</t>
  </si>
  <si>
    <t>Indo Tech Transformers Ltd</t>
  </si>
  <si>
    <t>INDOTECH</t>
  </si>
  <si>
    <t>Navkar Corporation Ltd</t>
  </si>
  <si>
    <t>NAVKARCORP</t>
  </si>
  <si>
    <t>Platinum Industries Ltd</t>
  </si>
  <si>
    <t>PLATIND</t>
  </si>
  <si>
    <t>Gandhar Oil Refinery (INDIA) Ltd</t>
  </si>
  <si>
    <t>GANDHAR</t>
  </si>
  <si>
    <t>JISLDVREQS</t>
  </si>
  <si>
    <t>Tanfac Industries Ltd</t>
  </si>
  <si>
    <t>TANFACIND</t>
  </si>
  <si>
    <t>Hester Biosciences Ltd</t>
  </si>
  <si>
    <t>HESTERBIO</t>
  </si>
  <si>
    <t>Omaxe Ltd</t>
  </si>
  <si>
    <t>OMAXE</t>
  </si>
  <si>
    <t>Cantabil Retail India Ltd</t>
  </si>
  <si>
    <t>CANTABIL</t>
  </si>
  <si>
    <t>Antony Waste Handling Cell Ltd</t>
  </si>
  <si>
    <t>AWHCL</t>
  </si>
  <si>
    <t>Talbros Automotive Components Ltd</t>
  </si>
  <si>
    <t>TALBROAUTO</t>
  </si>
  <si>
    <t>Master Trust Ltd</t>
  </si>
  <si>
    <t>MASTERTR</t>
  </si>
  <si>
    <t>Interarch Building Products Ltd</t>
  </si>
  <si>
    <t>INTERARCH</t>
  </si>
  <si>
    <t>Building Products - Prefab Structures</t>
  </si>
  <si>
    <t>Expleo Solutions Ltd</t>
  </si>
  <si>
    <t>EXPLEOSOL</t>
  </si>
  <si>
    <t>GPT Infraprojects Ltd</t>
  </si>
  <si>
    <t>GPTINFRA</t>
  </si>
  <si>
    <t>Tribhovandas Bhimji Zaveri Ltd</t>
  </si>
  <si>
    <t>TBZ</t>
  </si>
  <si>
    <t>Jagran Prakashan Ltd</t>
  </si>
  <si>
    <t>JAGRAN</t>
  </si>
  <si>
    <t>Aaswa Trading and Exports Ltd</t>
  </si>
  <si>
    <t>TCC</t>
  </si>
  <si>
    <t>Real Estate Services</t>
  </si>
  <si>
    <t>Cosmo First Ltd</t>
  </si>
  <si>
    <t>COSMOFIRST</t>
  </si>
  <si>
    <t>Abans Holdings Ltd</t>
  </si>
  <si>
    <t>AHL</t>
  </si>
  <si>
    <t>Rane (Madras) Ltd</t>
  </si>
  <si>
    <t>RML</t>
  </si>
  <si>
    <t>Sterling Tools Ltd</t>
  </si>
  <si>
    <t>STERTOOLS</t>
  </si>
  <si>
    <t>Butterfly Gandhimathi Appliances Ltd</t>
  </si>
  <si>
    <t>BUTTERFLY</t>
  </si>
  <si>
    <t>Suryoday Small Finance Bank Ltd</t>
  </si>
  <si>
    <t>SURYODAY</t>
  </si>
  <si>
    <t>Alpex Solar Ltd</t>
  </si>
  <si>
    <t>ALPEXSOLAR</t>
  </si>
  <si>
    <t>Kotak Gold Etf</t>
  </si>
  <si>
    <t>GOLD1</t>
  </si>
  <si>
    <t>Bombay Super Hybrid Seeds Ltd</t>
  </si>
  <si>
    <t>BSHSL</t>
  </si>
  <si>
    <t>Advait Infratech Ltd</t>
  </si>
  <si>
    <t>ADVAIT</t>
  </si>
  <si>
    <t>Electrical Components &amp; Equipment</t>
  </si>
  <si>
    <t>TAJ GVK Hotels and Resorts Ltd</t>
  </si>
  <si>
    <t>TAJGVK</t>
  </si>
  <si>
    <t>Suratwwala Business Group Ltd</t>
  </si>
  <si>
    <t>SBGLP</t>
  </si>
  <si>
    <t>Eco Recycling Ltd</t>
  </si>
  <si>
    <t>ECORECO</t>
  </si>
  <si>
    <t>Swelect Energy Systems Ltd</t>
  </si>
  <si>
    <t>SWELECTES</t>
  </si>
  <si>
    <t>Prataap Snacks Ltd</t>
  </si>
  <si>
    <t>DIAMONDYD</t>
  </si>
  <si>
    <t>I G Petrochemicals Ltd</t>
  </si>
  <si>
    <t>IGPL</t>
  </si>
  <si>
    <t>GTPL Hathway Ltd</t>
  </si>
  <si>
    <t>GTPL</t>
  </si>
  <si>
    <t>Heranba Industries Ltd</t>
  </si>
  <si>
    <t>HERANBA</t>
  </si>
  <si>
    <t>Dr Agarwal's Eye Hospital Ltd</t>
  </si>
  <si>
    <t>DRAGARWQ</t>
  </si>
  <si>
    <t>Sirca Paints India Ltd</t>
  </si>
  <si>
    <t>SIRCA</t>
  </si>
  <si>
    <t>Excel Industries Ltd</t>
  </si>
  <si>
    <t>EXCELINDUS</t>
  </si>
  <si>
    <t>Knowledge Marine &amp; Engineering Works Ltd</t>
  </si>
  <si>
    <t>KMEW</t>
  </si>
  <si>
    <t>Marine Transportation</t>
  </si>
  <si>
    <t>Wheels India Ltd</t>
  </si>
  <si>
    <t>WHEELS</t>
  </si>
  <si>
    <t>Bharat Wire Ropes Ltd</t>
  </si>
  <si>
    <t>BHARATWIRE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</si>
  <si>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</si>
  <si>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</si>
  <si>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</si>
  <si>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</si>
  <si>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</si>
  <si>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</si>
  <si>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Kiri Industries Ltd</t>
  </si>
  <si>
    <t>KIRIINDUS</t>
  </si>
  <si>
    <t>Agro Tech Foods Ltd</t>
  </si>
  <si>
    <t>ATFL</t>
  </si>
  <si>
    <t>Madhya Bharat Agro Products Ltd</t>
  </si>
  <si>
    <t>MBAPL</t>
  </si>
  <si>
    <t>Arman Financial Services Ltd</t>
  </si>
  <si>
    <t>ARMANFIN</t>
  </si>
  <si>
    <t>Wonder Electricals Ltd</t>
  </si>
  <si>
    <t>WEL</t>
  </si>
  <si>
    <t>Windlas Biotech Ltd</t>
  </si>
  <si>
    <t>WINDLAS</t>
  </si>
  <si>
    <t>Udaipur Cement Works Ltd</t>
  </si>
  <si>
    <t>UDAICEMENT</t>
  </si>
  <si>
    <t>Sigachi Industries Ltd</t>
  </si>
  <si>
    <t>SIGACHI</t>
  </si>
  <si>
    <t>Bigbloc Construction Ltd</t>
  </si>
  <si>
    <t>BIGBLOC</t>
  </si>
  <si>
    <t>Kilburn Engineering Ltd</t>
  </si>
  <si>
    <t>KLBRENG-B</t>
  </si>
  <si>
    <t>GNA Axles Ltd</t>
  </si>
  <si>
    <t>GNA</t>
  </si>
  <si>
    <t>BCL Industries Ltd</t>
  </si>
  <si>
    <t>BCLIND</t>
  </si>
  <si>
    <t>Brightcom Group Ltd</t>
  </si>
  <si>
    <t>BCG</t>
  </si>
  <si>
    <t>Divgi TorqTransfer Systems Ltd</t>
  </si>
  <si>
    <t>DIVGIITTS</t>
  </si>
  <si>
    <t>Atul Auto Ltd</t>
  </si>
  <si>
    <t>ATULAUTO</t>
  </si>
  <si>
    <t>Three Wheelers</t>
  </si>
  <si>
    <t>Jindal Drilling and Industries Ltd</t>
  </si>
  <si>
    <t>JINDRILL</t>
  </si>
  <si>
    <t>Irm Energy Ltd</t>
  </si>
  <si>
    <t>IRMENERGY</t>
  </si>
  <si>
    <t>Ador Welding Ltd</t>
  </si>
  <si>
    <t>ADORWELD</t>
  </si>
  <si>
    <t>Borosil Scientific Ltd</t>
  </si>
  <si>
    <t>BOROSCI</t>
  </si>
  <si>
    <t>Lotus Chocolate Company Ltd</t>
  </si>
  <si>
    <t>LOTUSCHO</t>
  </si>
  <si>
    <t>Dynacons Systems and Solutions Ltd</t>
  </si>
  <si>
    <t>DSSL</t>
  </si>
  <si>
    <t>Sri Adhikari Brothers Television Network Ltd</t>
  </si>
  <si>
    <t>SABTNL</t>
  </si>
  <si>
    <t>Hercules Hoists Ltd</t>
  </si>
  <si>
    <t>HERCULES</t>
  </si>
  <si>
    <t>India Nippon Electricals Ltd</t>
  </si>
  <si>
    <t>INDNIPPON</t>
  </si>
  <si>
    <t>Everest Industries Ltd</t>
  </si>
  <si>
    <t>EVERESTIND</t>
  </si>
  <si>
    <t>Mercury Ev-Tech Ltd</t>
  </si>
  <si>
    <t>MERCURYEV</t>
  </si>
  <si>
    <t>Amines and Plasticizers Ltd</t>
  </si>
  <si>
    <t>AMNPLST</t>
  </si>
  <si>
    <t>Elpro International Ltd</t>
  </si>
  <si>
    <t>ELPROINTL</t>
  </si>
  <si>
    <t>GRP Ltd</t>
  </si>
  <si>
    <t>GRPLTD</t>
  </si>
  <si>
    <t>India Power Corporation Ltd</t>
  </si>
  <si>
    <t>DPSCLTD</t>
  </si>
  <si>
    <t>Paushak Ltd</t>
  </si>
  <si>
    <t>PAUSHAKLTD</t>
  </si>
  <si>
    <t>ASM Technologies Ltd</t>
  </si>
  <si>
    <t>ASMTEC</t>
  </si>
  <si>
    <t>GKW Ltd</t>
  </si>
  <si>
    <t>GKWLIMITED</t>
  </si>
  <si>
    <t>Dhunseri Ventures Ltd</t>
  </si>
  <si>
    <t>DVL</t>
  </si>
  <si>
    <t>Reliance Industrial Infrastructure Ltd</t>
  </si>
  <si>
    <t>RIIL</t>
  </si>
  <si>
    <t>Camlin Fine Sciences Ltd</t>
  </si>
  <si>
    <t>CAMLINFINE</t>
  </si>
  <si>
    <t>Associated Alcohols &amp; Breweries Ltd</t>
  </si>
  <si>
    <t>ASALCBR</t>
  </si>
  <si>
    <t>Oriental Rail Infrastructure Ltd</t>
  </si>
  <si>
    <t>ORIRAIL</t>
  </si>
  <si>
    <t>Roto Pumps Ltd</t>
  </si>
  <si>
    <t>ROTO</t>
  </si>
  <si>
    <t>Fratelli Vineyards Ltd</t>
  </si>
  <si>
    <t>TINNATFL</t>
  </si>
  <si>
    <t>Kesar India Ltd</t>
  </si>
  <si>
    <t>KESAR</t>
  </si>
  <si>
    <t>Real Estate Development</t>
  </si>
  <si>
    <t>Southern Petrochemical Industries Corporation Ltd</t>
  </si>
  <si>
    <t>SPIC</t>
  </si>
  <si>
    <t>Walchandnagar Industries Ltd</t>
  </si>
  <si>
    <t>WALCHANNAG</t>
  </si>
  <si>
    <t>Agarwal Industrial Corporation Ltd</t>
  </si>
  <si>
    <t>AGARIND</t>
  </si>
  <si>
    <t>Beta Drugs Ltd</t>
  </si>
  <si>
    <t>BETA</t>
  </si>
  <si>
    <t>Jyoti Resins and Adhesives Ltd</t>
  </si>
  <si>
    <t>JYOTIRES</t>
  </si>
  <si>
    <t>Monte Carlo Fashions Ltd</t>
  </si>
  <si>
    <t>MONTECARLO</t>
  </si>
  <si>
    <t>Jaiprakash Associates Ltd</t>
  </si>
  <si>
    <t>JPASSOCIAT</t>
  </si>
  <si>
    <t>Matrimony.Com Ltd</t>
  </si>
  <si>
    <t>MATRIMONY</t>
  </si>
  <si>
    <t>Suyog Telematics Ltd</t>
  </si>
  <si>
    <t>SUYOG</t>
  </si>
  <si>
    <t>Oriental Aromatics Ltd</t>
  </si>
  <si>
    <t>OAL</t>
  </si>
  <si>
    <t>Alldigi Tech Ltd</t>
  </si>
  <si>
    <t>ALLSEC</t>
  </si>
  <si>
    <t>SMC Global Securities Ltd</t>
  </si>
  <si>
    <t>SMCGLOBAL</t>
  </si>
  <si>
    <t>5Paisa Capital Ltd</t>
  </si>
  <si>
    <t>5PAISA</t>
  </si>
  <si>
    <t>India Motor Parts &amp; Accessories Ltd</t>
  </si>
  <si>
    <t>IMPAL</t>
  </si>
  <si>
    <t>Hexa Tradex Ltd</t>
  </si>
  <si>
    <t>HEXATRADEX</t>
  </si>
  <si>
    <t>Zota Health Care Ltd</t>
  </si>
  <si>
    <t>ZOTA</t>
  </si>
  <si>
    <t>Sportking India Ltd</t>
  </si>
  <si>
    <t>SPORTKING</t>
  </si>
  <si>
    <t>Peninsula Land Ltd</t>
  </si>
  <si>
    <t>PENINLAND</t>
  </si>
  <si>
    <t>Madras Fertilizers Ltd</t>
  </si>
  <si>
    <t>MADRASFERT</t>
  </si>
  <si>
    <t>Salzer Electronics Ltd</t>
  </si>
  <si>
    <t>SALZERELEC</t>
  </si>
  <si>
    <t>Filatex India Ltd</t>
  </si>
  <si>
    <t>FILATEX</t>
  </si>
  <si>
    <t>JG Chemicals Ltd</t>
  </si>
  <si>
    <t>JGCHEM</t>
  </si>
  <si>
    <t>Ravindra Energy Ltd</t>
  </si>
  <si>
    <t>RELTD</t>
  </si>
  <si>
    <t>Forbes Precision Tools and Machine Parts Ltd</t>
  </si>
  <si>
    <t>TOTEM</t>
  </si>
  <si>
    <t>Kamdhenu Ventures Ltd</t>
  </si>
  <si>
    <t>KAMOPAINTS</t>
  </si>
  <si>
    <t>Om Infra Ltd</t>
  </si>
  <si>
    <t>OMINFRAL</t>
  </si>
  <si>
    <t>AMIC Forging Ltd</t>
  </si>
  <si>
    <t>AMIC</t>
  </si>
  <si>
    <t>Steel</t>
  </si>
  <si>
    <t>Kamdhenu Ltd</t>
  </si>
  <si>
    <t>KAMDHENU</t>
  </si>
  <si>
    <t>Dcm Shriram Industries Ltd</t>
  </si>
  <si>
    <t>DCMSRIND</t>
  </si>
  <si>
    <t>GRM Overseas Ltd</t>
  </si>
  <si>
    <t>GRMOVER</t>
  </si>
  <si>
    <t>Allied Digital Services Ltd</t>
  </si>
  <si>
    <t>ADSL</t>
  </si>
  <si>
    <t>Kopran Ltd</t>
  </si>
  <si>
    <t>KOPRAN</t>
  </si>
  <si>
    <t>Kabra Extrusion Technik Ltd</t>
  </si>
  <si>
    <t>KABRAEXTRU</t>
  </si>
  <si>
    <t>Hi-Tech Gears Ltd</t>
  </si>
  <si>
    <t>HITECHGEAR</t>
  </si>
  <si>
    <t>Asian Energy Services Ltd</t>
  </si>
  <si>
    <t>ASIANENE</t>
  </si>
  <si>
    <t>Automobile Corp Of Goa Ltd</t>
  </si>
  <si>
    <t>ACGL</t>
  </si>
  <si>
    <t>Yuken India Ltd</t>
  </si>
  <si>
    <t>YUKEN</t>
  </si>
  <si>
    <t>Mishtann Foods Ltd</t>
  </si>
  <si>
    <t>MISHTANN</t>
  </si>
  <si>
    <t>Fairchem Organics Ltd</t>
  </si>
  <si>
    <t>FAIRCHEMOR</t>
  </si>
  <si>
    <t>Tourism Finance Corporation of India Ltd</t>
  </si>
  <si>
    <t>TFCILTD</t>
  </si>
  <si>
    <t>BMW Industries Ltd</t>
  </si>
  <si>
    <t>BMW</t>
  </si>
  <si>
    <t>Eimco Elecon (India) Ltd</t>
  </si>
  <si>
    <t>EIMCOELECO</t>
  </si>
  <si>
    <t>Century Enka Ltd</t>
  </si>
  <si>
    <t>CENTENKA</t>
  </si>
  <si>
    <t>Indo Amines Ltd</t>
  </si>
  <si>
    <t>INDOAMIN</t>
  </si>
  <si>
    <t>Texmaco Infrastructure &amp; Holdings Ltd</t>
  </si>
  <si>
    <t>TEXINFRA</t>
  </si>
  <si>
    <t>Veefin Solutions Ltd</t>
  </si>
  <si>
    <t>VEEFIN</t>
  </si>
  <si>
    <t>Application Software</t>
  </si>
  <si>
    <t>ULTRAMARINE &amp; PIGMENTS Ltd</t>
  </si>
  <si>
    <t>ULTRAMAR</t>
  </si>
  <si>
    <t>Gulshan Polyols Ltd</t>
  </si>
  <si>
    <t>GULPOLY</t>
  </si>
  <si>
    <t>Yamuna Syndicate Ltd</t>
  </si>
  <si>
    <t>YSL</t>
  </si>
  <si>
    <t>Steel Exchange India Ltd</t>
  </si>
  <si>
    <t>STEELXIND</t>
  </si>
  <si>
    <t>Oswal Greentech Ltd</t>
  </si>
  <si>
    <t>OSWALGREEN</t>
  </si>
  <si>
    <t>Kross Ltd</t>
  </si>
  <si>
    <t>KROSS</t>
  </si>
  <si>
    <t>Likhitha Infrastructure Ltd</t>
  </si>
  <si>
    <t>LIKHITHA</t>
  </si>
  <si>
    <t>Popular Vehicles and Services Ltd</t>
  </si>
  <si>
    <t>PVSL</t>
  </si>
  <si>
    <t>Rico Auto Industries Ltd</t>
  </si>
  <si>
    <t>RICOAUTO</t>
  </si>
  <si>
    <t>Himatsingka Seide Ltd</t>
  </si>
  <si>
    <t>HIMATSEIDE</t>
  </si>
  <si>
    <t>Steelcast Ltd</t>
  </si>
  <si>
    <t>STEELCAS</t>
  </si>
  <si>
    <t>SPML Infra Ltd</t>
  </si>
  <si>
    <t>SPMLINFRA</t>
  </si>
  <si>
    <t>GPT Healthcare Ltd</t>
  </si>
  <si>
    <t>GPTHEALTH</t>
  </si>
  <si>
    <t>Vascon Engineers Ltd</t>
  </si>
  <si>
    <t>VASCONEQ</t>
  </si>
  <si>
    <t>Allcargo Gati Ltd</t>
  </si>
  <si>
    <t>ACLGATI</t>
  </si>
  <si>
    <t>Ester Industries Ltd</t>
  </si>
  <si>
    <t>ESTER</t>
  </si>
  <si>
    <t>Subex Ltd</t>
  </si>
  <si>
    <t>SUBEXLTD</t>
  </si>
  <si>
    <t>Lincoln Pharmaceuticals Ltd</t>
  </si>
  <si>
    <t>LINCOLN</t>
  </si>
  <si>
    <t>Sat Industries Ltd</t>
  </si>
  <si>
    <t>SATINDLTD</t>
  </si>
  <si>
    <t>Mangalore Chemicals and Fertilisers Ltd</t>
  </si>
  <si>
    <t>MANGCHEFER</t>
  </si>
  <si>
    <t>Andhra Sugars Ltd</t>
  </si>
  <si>
    <t>ANDHRSUGAR</t>
  </si>
  <si>
    <t>One Point One Solutions Ltd</t>
  </si>
  <si>
    <t>ONEPOINT</t>
  </si>
  <si>
    <t>Radhika Jeweltech Ltd</t>
  </si>
  <si>
    <t>RADHIKAJWE</t>
  </si>
  <si>
    <t>Ramco Systems Ltd</t>
  </si>
  <si>
    <t>RAMCOSYS</t>
  </si>
  <si>
    <t>Tamilnadu Newsprint &amp; Papers Ltd</t>
  </si>
  <si>
    <t>TNPL</t>
  </si>
  <si>
    <t>Punjab Chemicals and Crop Protection Ltd</t>
  </si>
  <si>
    <t>PUNJABCHEM</t>
  </si>
  <si>
    <t>Kotak Nifty 50 ETF</t>
  </si>
  <si>
    <t>NIFTY1</t>
  </si>
  <si>
    <t>Dhunseri Investments Ltd</t>
  </si>
  <si>
    <t>DHUNINV</t>
  </si>
  <si>
    <t>Timex Group India Ltd</t>
  </si>
  <si>
    <t>TIMEX</t>
  </si>
  <si>
    <t>Polo Queen Industrial and Fintech Ltd</t>
  </si>
  <si>
    <t>PQIF</t>
  </si>
  <si>
    <t>Krishana Phoschem Ltd</t>
  </si>
  <si>
    <t>KRISHANA</t>
  </si>
  <si>
    <t>Arihant Superstructures Ltd</t>
  </si>
  <si>
    <t>ARIHANTSUP</t>
  </si>
  <si>
    <t>VL E-Governance &amp; IT Solutions Ltd</t>
  </si>
  <si>
    <t>VLEGOV</t>
  </si>
  <si>
    <t>Hind Rectifiers Ltd</t>
  </si>
  <si>
    <t>HIRECT</t>
  </si>
  <si>
    <t>Manali Petrochemicals Ltd</t>
  </si>
  <si>
    <t>MANALIPETC</t>
  </si>
  <si>
    <t>Manoj Vaibhav Gems N Jewellers Ltd</t>
  </si>
  <si>
    <t>MVGJL</t>
  </si>
  <si>
    <t>TV Today Network Limited</t>
  </si>
  <si>
    <t>TVTODAY</t>
  </si>
  <si>
    <t>Trident Techlabs Ltd</t>
  </si>
  <si>
    <t>TECHLABS</t>
  </si>
  <si>
    <t>Shree Digvijay Cement Co Ltd</t>
  </si>
  <si>
    <t>SHREDIGCEM</t>
  </si>
  <si>
    <t>Best Agrolife Ltd</t>
  </si>
  <si>
    <t>BESTAGRO</t>
  </si>
  <si>
    <t>Prakash Pipes Ltd</t>
  </si>
  <si>
    <t>PPL</t>
  </si>
  <si>
    <t>Avadh Sugar &amp; Energy Ltd</t>
  </si>
  <si>
    <t>AVADHSUGAR</t>
  </si>
  <si>
    <t>Z F Steering Gear (India) Ltd</t>
  </si>
  <si>
    <t>ZFSTEERING</t>
  </si>
  <si>
    <t>Vintage Coffee and Beverages Ltd</t>
  </si>
  <si>
    <t>VINCOFE</t>
  </si>
  <si>
    <t>Saurashtra Cement Ltd</t>
  </si>
  <si>
    <t>SAURASHCEM</t>
  </si>
  <si>
    <t>Remus Pharmaceuticals Ltd</t>
  </si>
  <si>
    <t>REMUS</t>
  </si>
  <si>
    <t>Cosmic CRF Ltd</t>
  </si>
  <si>
    <t>COSMICCRF</t>
  </si>
  <si>
    <t>Rishabh Instruments Ltd</t>
  </si>
  <si>
    <t>RISHABH</t>
  </si>
  <si>
    <t>Snowman Logistics Ltd</t>
  </si>
  <si>
    <t>SNOWMAN</t>
  </si>
  <si>
    <t>Kernex Microsystems (India) Ltd</t>
  </si>
  <si>
    <t>KERNEX</t>
  </si>
  <si>
    <t>Shiva Cement Ltd</t>
  </si>
  <si>
    <t>SHIVACEM</t>
  </si>
  <si>
    <t>Jagatjit Industries Ltd</t>
  </si>
  <si>
    <t>JAGAJITIND</t>
  </si>
  <si>
    <t>Raj Rayon Industries Ltd</t>
  </si>
  <si>
    <t>RAJRILTD</t>
  </si>
  <si>
    <t>KMC Speciality Hospitals (India) Ltd</t>
  </si>
  <si>
    <t>KMCSHIL</t>
  </si>
  <si>
    <t>Dhampur Sugar Mills Ltd</t>
  </si>
  <si>
    <t>DHAMPURSUG</t>
  </si>
  <si>
    <t>Kellton Tech Solutions Ltd</t>
  </si>
  <si>
    <t>KELLTONTEC</t>
  </si>
  <si>
    <t>Spacenet Enterprises India Ltd</t>
  </si>
  <si>
    <t>SPCENET</t>
  </si>
  <si>
    <t>Solex Energy Ltd</t>
  </si>
  <si>
    <t>SOLEX</t>
  </si>
  <si>
    <t>Centrum Capital Ltd</t>
  </si>
  <si>
    <t>CENTRUM</t>
  </si>
  <si>
    <t>VLS Finance Ltd</t>
  </si>
  <si>
    <t>VLSFINANCE</t>
  </si>
  <si>
    <t>Aurum Proptech Ltd</t>
  </si>
  <si>
    <t>AURUM</t>
  </si>
  <si>
    <t>Shankara Building Products Ltd</t>
  </si>
  <si>
    <t>SHANKARA</t>
  </si>
  <si>
    <t>Wealth First Portfolio Managers Ltd</t>
  </si>
  <si>
    <t>WEALTH</t>
  </si>
  <si>
    <t>Asian Star Co Ltd</t>
  </si>
  <si>
    <t>ASTAR</t>
  </si>
  <si>
    <t>Wardwizard Innovations &amp; Mobility Ltd</t>
  </si>
  <si>
    <t>WARDINMOBI</t>
  </si>
  <si>
    <t>AVT Natural Products Ltd</t>
  </si>
  <si>
    <t>AVTNPL</t>
  </si>
  <si>
    <t>Indo Rama Synthetics (India) Ltd</t>
  </si>
  <si>
    <t>INDORAMA</t>
  </si>
  <si>
    <t>Bliss GVS Pharma Ltd</t>
  </si>
  <si>
    <t>BLISSGVS</t>
  </si>
  <si>
    <t>Renaissance Global Ltd</t>
  </si>
  <si>
    <t>RGL</t>
  </si>
  <si>
    <t>Finkurve Financial Services Ltd</t>
  </si>
  <si>
    <t>FINKURVE</t>
  </si>
  <si>
    <t>Spright Agro Ltd</t>
  </si>
  <si>
    <t>SPRIGHT</t>
  </si>
  <si>
    <t>Bajaj Steel Industries Ltd</t>
  </si>
  <si>
    <t>BAJAJST</t>
  </si>
  <si>
    <t>Capital Small Finance Bank Ltd</t>
  </si>
  <si>
    <t>CAPITALSFB</t>
  </si>
  <si>
    <t>AGS Transact Technologies Ltd</t>
  </si>
  <si>
    <t>AGSTRA</t>
  </si>
  <si>
    <t>GIC Housing Finance Ltd</t>
  </si>
  <si>
    <t>GICHSGFIN</t>
  </si>
  <si>
    <t>Chemfab Alkalis Ltd</t>
  </si>
  <si>
    <t>CHEMFAB</t>
  </si>
  <si>
    <t>Sandesh Ltd</t>
  </si>
  <si>
    <t>SANDESH</t>
  </si>
  <si>
    <t>Pakka Limited</t>
  </si>
  <si>
    <t>PAKKA</t>
  </si>
  <si>
    <t>Vimta Labs Ltd</t>
  </si>
  <si>
    <t>VIMTALABS</t>
  </si>
  <si>
    <t>CFF Fluid Control Ltd</t>
  </si>
  <si>
    <t>CFF</t>
  </si>
  <si>
    <t>Aerospace &amp; Defense</t>
  </si>
  <si>
    <t>Crest Ventures Ltd</t>
  </si>
  <si>
    <t>CREST</t>
  </si>
  <si>
    <t>Xchanging Solutions Ltd</t>
  </si>
  <si>
    <t>XCHANGING</t>
  </si>
  <si>
    <t>Arrow Greentech Ltd</t>
  </si>
  <si>
    <t>ARROWGREEN</t>
  </si>
  <si>
    <t>Selan Exploration Technology Ltd</t>
  </si>
  <si>
    <t>SELAN</t>
  </si>
  <si>
    <t>Dwarikesh Sugar Industries Ltd</t>
  </si>
  <si>
    <t>DWARKESH</t>
  </si>
  <si>
    <t>Khazanchi Jewellers Ltd</t>
  </si>
  <si>
    <t>KHAZANCHI</t>
  </si>
  <si>
    <t>Apparel, Accessories &amp; Luxury Goods</t>
  </si>
  <si>
    <t>Electrotherm (India) Ltd</t>
  </si>
  <si>
    <t>ELECTHERM</t>
  </si>
  <si>
    <t>Hardwyn India Ltd</t>
  </si>
  <si>
    <t>HARDWYN</t>
  </si>
  <si>
    <t>Building Products - Glass</t>
  </si>
  <si>
    <t>Kothari Petrochemicals Ltd</t>
  </si>
  <si>
    <t>KOTHARIPET</t>
  </si>
  <si>
    <t>Mukka Proteins Ltd</t>
  </si>
  <si>
    <t>MUKKA</t>
  </si>
  <si>
    <t>Windsor Machines Ltd</t>
  </si>
  <si>
    <t>WINDMACHIN</t>
  </si>
  <si>
    <t>Credo Brands Marketing Ltd</t>
  </si>
  <si>
    <t>MUFTI</t>
  </si>
  <si>
    <t>Men's Clothing</t>
  </si>
  <si>
    <t>Aptech Ltd</t>
  </si>
  <si>
    <t>APTECHT</t>
  </si>
  <si>
    <t>Uniphos Enterprises Ltd</t>
  </si>
  <si>
    <t>UNIENTER</t>
  </si>
  <si>
    <t>HLV Ltd</t>
  </si>
  <si>
    <t>HLVLTD</t>
  </si>
  <si>
    <t>Ngl Fine Chem Ltd</t>
  </si>
  <si>
    <t>NGLFINE</t>
  </si>
  <si>
    <t>Last Mile Enterprises Ltd</t>
  </si>
  <si>
    <t>LASTMILE</t>
  </si>
  <si>
    <t>Kirloskar Electric Company Ltd</t>
  </si>
  <si>
    <t>KECL</t>
  </si>
  <si>
    <t>Macpower CNC Machines Ltd</t>
  </si>
  <si>
    <t>MACPOWER</t>
  </si>
  <si>
    <t>SAR Televenture Ltd</t>
  </si>
  <si>
    <t>SARTELE</t>
  </si>
  <si>
    <t>Uttam Sugar Mills Ltd</t>
  </si>
  <si>
    <t>UTTAMSUGAR</t>
  </si>
  <si>
    <t>Orient Technologies Ltd</t>
  </si>
  <si>
    <t>ORIENTTECH</t>
  </si>
  <si>
    <t>Mafatlal Industries Ltd</t>
  </si>
  <si>
    <t>MAFATIND</t>
  </si>
  <si>
    <t>Creative Newtech Ltd</t>
  </si>
  <si>
    <t>CREATIVE</t>
  </si>
  <si>
    <t>Elin Electronics Ltd</t>
  </si>
  <si>
    <t>ELIN</t>
  </si>
  <si>
    <t>Kriti Industries (India) Limited</t>
  </si>
  <si>
    <t>KRITI</t>
  </si>
  <si>
    <t>Control Print Ltd</t>
  </si>
  <si>
    <t>CONTROLPR</t>
  </si>
  <si>
    <t>R K Swamy Ltd</t>
  </si>
  <si>
    <t>RKSWAMY</t>
  </si>
  <si>
    <t>Rhetan TMT Ltd</t>
  </si>
  <si>
    <t>RHETAN</t>
  </si>
  <si>
    <t>Vardhman Holdings Ltd</t>
  </si>
  <si>
    <t>VHL</t>
  </si>
  <si>
    <t>Taneja Aerospace and Aviation Ltd</t>
  </si>
  <si>
    <t>TANAA</t>
  </si>
  <si>
    <t>Munjal Auto Industries Ltd</t>
  </si>
  <si>
    <t>MUNJALAU</t>
  </si>
  <si>
    <t>Dynamic Cables Ltd</t>
  </si>
  <si>
    <t>DYCL</t>
  </si>
  <si>
    <t>New Delhi Television Ltd</t>
  </si>
  <si>
    <t>NDTV</t>
  </si>
  <si>
    <t>Automotive Stampings and Assemblies Ltd</t>
  </si>
  <si>
    <t>ASAL</t>
  </si>
  <si>
    <t>Kuantum Papers Ltd</t>
  </si>
  <si>
    <t>KUANTUM</t>
  </si>
  <si>
    <t>Heubach Colorants India Ltd</t>
  </si>
  <si>
    <t>HEUBACHIND</t>
  </si>
  <si>
    <t>Saint-Gobain Sekurit India Ltd</t>
  </si>
  <si>
    <t>SAINTGOBAIN</t>
  </si>
  <si>
    <t>Valiant Organics Ltd</t>
  </si>
  <si>
    <t>VALIANTORG</t>
  </si>
  <si>
    <t>Chaman Lal Setia Exports Ltd</t>
  </si>
  <si>
    <t>CLSEL</t>
  </si>
  <si>
    <t>Beekay Steel Industries Ltd</t>
  </si>
  <si>
    <t>BEEKAY</t>
  </si>
  <si>
    <t>Ksolves India Ltd</t>
  </si>
  <si>
    <t>KSOLVES</t>
  </si>
  <si>
    <t>Cropster Agro Ltd</t>
  </si>
  <si>
    <t>CROPSTER</t>
  </si>
  <si>
    <t>Sunshine Capital Ltd</t>
  </si>
  <si>
    <t>SCL</t>
  </si>
  <si>
    <t>Magadh Sugar &amp; Energy Ltd</t>
  </si>
  <si>
    <t>MAGADSUGAR</t>
  </si>
  <si>
    <t>3B Blackbio DX Ltd</t>
  </si>
  <si>
    <t>3BBLACKBIO</t>
  </si>
  <si>
    <t>Fertilizers &amp; Agricultural Chemicals</t>
  </si>
  <si>
    <t>Signpost India Ltd</t>
  </si>
  <si>
    <t>SIGNPOST</t>
  </si>
  <si>
    <t>Shalimar Paints Ltd</t>
  </si>
  <si>
    <t>SHALPAINTS</t>
  </si>
  <si>
    <t>Sical Logistics Ltd</t>
  </si>
  <si>
    <t>SICALLOG</t>
  </si>
  <si>
    <t>Cellecor Gadgets Ltd</t>
  </si>
  <si>
    <t>CELLECOR</t>
  </si>
  <si>
    <t>Enkei Wheels (India) Ltd</t>
  </si>
  <si>
    <t>ENKEIWHEL</t>
  </si>
  <si>
    <t>Simplex Infrastructures Ltd</t>
  </si>
  <si>
    <t>SIMPLEXINF</t>
  </si>
  <si>
    <t>Sutlej Textiles and Industries Ltd</t>
  </si>
  <si>
    <t>SUTLEJTEX</t>
  </si>
  <si>
    <t>Panorama Studios International Ltd</t>
  </si>
  <si>
    <t>PANORAMA</t>
  </si>
  <si>
    <t>Arihant Capital Markets Ltd</t>
  </si>
  <si>
    <t>ARIHANTCAP</t>
  </si>
  <si>
    <t>Bhageria Industries Ltd</t>
  </si>
  <si>
    <t>BHAGERIA</t>
  </si>
  <si>
    <t>Satia Industries Ltd</t>
  </si>
  <si>
    <t>SATIA</t>
  </si>
  <si>
    <t>Tuticorin Alkali Chemicals and Fertilizers Ltd</t>
  </si>
  <si>
    <t>TUTIALKA</t>
  </si>
  <si>
    <t>IST Ltd</t>
  </si>
  <si>
    <t>ISTLTD</t>
  </si>
  <si>
    <t>SBC Exports Ltd</t>
  </si>
  <si>
    <t>SBC</t>
  </si>
  <si>
    <t>Basilic Fly Studio Ltd</t>
  </si>
  <si>
    <t>BASILIC</t>
  </si>
  <si>
    <t>Nelcast Ltd</t>
  </si>
  <si>
    <t>NELCAST</t>
  </si>
  <si>
    <t>Ratnaveer Precision Engineering Ltd</t>
  </si>
  <si>
    <t>RATNAVEER</t>
  </si>
  <si>
    <t>AGI Infra Ltd</t>
  </si>
  <si>
    <t>AGIIL</t>
  </si>
  <si>
    <t>Voith Paper Fabrics India Ltd</t>
  </si>
  <si>
    <t>VOITHPAPR</t>
  </si>
  <si>
    <t>Shree Ganesh Remedies Ltd</t>
  </si>
  <si>
    <t>SGRL</t>
  </si>
  <si>
    <t>Vashu Bhagnani Industries Ltd</t>
  </si>
  <si>
    <t>POOJAENT</t>
  </si>
  <si>
    <t>Pudumjee Paper Products Ltd</t>
  </si>
  <si>
    <t>PDMJEPAPER</t>
  </si>
  <si>
    <t>GVK Power &amp; Infrastructure Ltd</t>
  </si>
  <si>
    <t>GVKPIL</t>
  </si>
  <si>
    <t>Airports</t>
  </si>
  <si>
    <t>Sathlokhar Synergys E&amp;C Global Ltd</t>
  </si>
  <si>
    <t>SSEGL</t>
  </si>
  <si>
    <t>Faze Three Ltd</t>
  </si>
  <si>
    <t>FAZE3Q</t>
  </si>
  <si>
    <t>Concord Control Systems Ltd</t>
  </si>
  <si>
    <t>CNCRD</t>
  </si>
  <si>
    <t>Dharmaj Crop Guard Ltd</t>
  </si>
  <si>
    <t>DHARMAJ</t>
  </si>
  <si>
    <t>NACL Industries Ltd</t>
  </si>
  <si>
    <t>NACLIND</t>
  </si>
  <si>
    <t>Allcargo Terminals Ltd</t>
  </si>
  <si>
    <t>ATL</t>
  </si>
  <si>
    <t>Krystal Integrated Services Ltd</t>
  </si>
  <si>
    <t>KRYSTAL</t>
  </si>
  <si>
    <t>Naperol Investments Ltd</t>
  </si>
  <si>
    <t>NAPEROL</t>
  </si>
  <si>
    <t>Asset Management &amp; Custody Banks</t>
  </si>
  <si>
    <t>Sahana System Ltd</t>
  </si>
  <si>
    <t>SAHANA</t>
  </si>
  <si>
    <t>Hazoor Multi Projects Ltd</t>
  </si>
  <si>
    <t>HAZOOR</t>
  </si>
  <si>
    <t>Asian Granito India Ltd</t>
  </si>
  <si>
    <t>ASIANTILES</t>
  </si>
  <si>
    <t>Kaycee Industries Ltd</t>
  </si>
  <si>
    <t>KAYCEEI</t>
  </si>
  <si>
    <t>Ganesh Benzoplast Ltd</t>
  </si>
  <si>
    <t>GANESHBE</t>
  </si>
  <si>
    <t>Jaykay Enterprises Ltd</t>
  </si>
  <si>
    <t>JAYKAY</t>
  </si>
  <si>
    <t>Zuari Industries Ltd</t>
  </si>
  <si>
    <t>ZUARIIND</t>
  </si>
  <si>
    <t>Ceinsys Tech Ltd</t>
  </si>
  <si>
    <t>CEINSYSTECH</t>
  </si>
  <si>
    <t>State Trading Corporation of India Ltd</t>
  </si>
  <si>
    <t>STCINDIA</t>
  </si>
  <si>
    <t>Sika Interplant Systems Ltd</t>
  </si>
  <si>
    <t>SIKA</t>
  </si>
  <si>
    <t>SPEL Semiconductor Ltd</t>
  </si>
  <si>
    <t>SPELS</t>
  </si>
  <si>
    <t>Transindia Real Estate Ltd</t>
  </si>
  <si>
    <t>TREL</t>
  </si>
  <si>
    <t>Urja Global Ltd</t>
  </si>
  <si>
    <t>URJA</t>
  </si>
  <si>
    <t>Bajaj Healthcare Ltd</t>
  </si>
  <si>
    <t>BAJAJHCARE</t>
  </si>
  <si>
    <t>Nahar Spinning Mills Ltd</t>
  </si>
  <si>
    <t>NAHARSPING</t>
  </si>
  <si>
    <t>Jay Bharat Maruti Ltd</t>
  </si>
  <si>
    <t>JAYBARMARU</t>
  </si>
  <si>
    <t>NINtec Systems Ltd</t>
  </si>
  <si>
    <t>NINSYS</t>
  </si>
  <si>
    <t>Industrial and Prudential Investment Co Ltd</t>
  </si>
  <si>
    <t>INDPRUD</t>
  </si>
  <si>
    <t>Mindteck (India) Ltd</t>
  </si>
  <si>
    <t>MINDTECK</t>
  </si>
  <si>
    <t>Vinyas Innovative Technologies Ltd</t>
  </si>
  <si>
    <t>VINYAS</t>
  </si>
  <si>
    <t>Jagsonpal Pharmaceuticals Ltd</t>
  </si>
  <si>
    <t>JAGSNPHARM</t>
  </si>
  <si>
    <t>Capital India Finance Ltd</t>
  </si>
  <si>
    <t>CIFL</t>
  </si>
  <si>
    <t>BEML Land Assets Ltd</t>
  </si>
  <si>
    <t>BLAL</t>
  </si>
  <si>
    <t>Benares Hotels Ltd</t>
  </si>
  <si>
    <t>BENARAS</t>
  </si>
  <si>
    <t>Virtuoso Optoelectronics Ltd</t>
  </si>
  <si>
    <t>VOEPL</t>
  </si>
  <si>
    <t>Household Appliances</t>
  </si>
  <si>
    <t>Nectar Lifesciences Ltd</t>
  </si>
  <si>
    <t>NECLIFE</t>
  </si>
  <si>
    <t>Jaybharat Textiles and Real Estate Ltd</t>
  </si>
  <si>
    <t>JAYTEX</t>
  </si>
  <si>
    <t>Infobeans Technologies Ltd</t>
  </si>
  <si>
    <t>INFOBEAN</t>
  </si>
  <si>
    <t>Vilas Transcore Ltd</t>
  </si>
  <si>
    <t>VILAS</t>
  </si>
  <si>
    <t>Chemcon Speciality Chemicals Ltd</t>
  </si>
  <si>
    <t>CHEMCON</t>
  </si>
  <si>
    <t>Ice Make Refrigeration Ltd</t>
  </si>
  <si>
    <t>ICEMAKE</t>
  </si>
  <si>
    <t>Anuh Pharma Ltd</t>
  </si>
  <si>
    <t>ANUHPHR</t>
  </si>
  <si>
    <t>Lancer Container Lines Ltd</t>
  </si>
  <si>
    <t>LANCER</t>
  </si>
  <si>
    <t>Bodal Chemicals Ltd</t>
  </si>
  <si>
    <t>BODALCHEM</t>
  </si>
  <si>
    <t>Ganesh Green Bharat Ltd</t>
  </si>
  <si>
    <t>GGBL</t>
  </si>
  <si>
    <t>Bharat Parenterals Ltd</t>
  </si>
  <si>
    <t>BPLPHARMA</t>
  </si>
  <si>
    <t>Max India Ltd</t>
  </si>
  <si>
    <t>MAXIND</t>
  </si>
  <si>
    <t>20 Microns Ltd</t>
  </si>
  <si>
    <t>20MICRONS</t>
  </si>
  <si>
    <t>Ambika Cotton Mills Ltd</t>
  </si>
  <si>
    <t>AMBIKCO</t>
  </si>
  <si>
    <t>TGV SRAAC Ltd</t>
  </si>
  <si>
    <t>TGVSL</t>
  </si>
  <si>
    <t>GHCL Textiles Ltd</t>
  </si>
  <si>
    <t>GHCLTEXTIL</t>
  </si>
  <si>
    <t>RSWM Ltd</t>
  </si>
  <si>
    <t>RSWM</t>
  </si>
  <si>
    <t>Primo Chemicals Ltd</t>
  </si>
  <si>
    <t>PRIMO</t>
  </si>
  <si>
    <t>RACL Geartech Ltd</t>
  </si>
  <si>
    <t>RACLGEAR</t>
  </si>
  <si>
    <t>Krishna Defence &amp; Allied Industries Ltd</t>
  </si>
  <si>
    <t>KRISHNADEF</t>
  </si>
  <si>
    <t>Foods and Inns Ltd</t>
  </si>
  <si>
    <t>FOODSIN</t>
  </si>
  <si>
    <t>Alphalogic Techsys Ltd</t>
  </si>
  <si>
    <t>ALPHALOGIC</t>
  </si>
  <si>
    <t>CSL Finance Ltd</t>
  </si>
  <si>
    <t>CSLFINANCE</t>
  </si>
  <si>
    <t>The Ruby Mills Ltd</t>
  </si>
  <si>
    <t>RUBYMILLS</t>
  </si>
  <si>
    <t>Royal Orchid Hotels Ltd</t>
  </si>
  <si>
    <t>ROHLTD</t>
  </si>
  <si>
    <t>Oswal Agro Mills Ltd</t>
  </si>
  <si>
    <t>OSWALAGRO</t>
  </si>
  <si>
    <t>Linc Ltd</t>
  </si>
  <si>
    <t>LINC</t>
  </si>
  <si>
    <t>Emkay Taps and Cutting Tools Ltd</t>
  </si>
  <si>
    <t>EMKAYTOOLS</t>
  </si>
  <si>
    <t>AFCOM Holdings Ltd</t>
  </si>
  <si>
    <t>AFCOM</t>
  </si>
  <si>
    <t>Revathi Equipment India ltd</t>
  </si>
  <si>
    <t>REVATHIEQU</t>
  </si>
  <si>
    <t>Prime Securities Ltd</t>
  </si>
  <si>
    <t>PRIMESECU</t>
  </si>
  <si>
    <t>Orient Paper and Industries Ltd</t>
  </si>
  <si>
    <t>ORIENTPPR</t>
  </si>
  <si>
    <t>Rushil Decor Ltd</t>
  </si>
  <si>
    <t>RUSHIL</t>
  </si>
  <si>
    <t>Entertainment Network (India) Ltd</t>
  </si>
  <si>
    <t>ENIL</t>
  </si>
  <si>
    <t>Radio</t>
  </si>
  <si>
    <t>Mallcom (India) Ltd</t>
  </si>
  <si>
    <t>MALLCOM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</si>
  <si>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</si>
  <si>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</si>
  <si>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</si>
  <si>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</si>
  <si>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</si>
  <si>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</si>
  <si>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</si>
  <si>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</si>
  <si>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</si>
  <si>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</si>
  <si>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Consumer Services</t>
  </si>
  <si>
    <t>Metals &amp; Mining</t>
  </si>
  <si>
    <t>Construction Materials</t>
  </si>
  <si>
    <t>Consumer Durables</t>
  </si>
  <si>
    <t>Services</t>
  </si>
  <si>
    <t>Capital Goods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</si>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</sst>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D4430-B984-498A-B034-7177FA17FC74}" name="Table3" displayName="Table3" ref="A1:Z122" totalsRowShown="0">
  <autoFilter ref="A1:Z122" xr:uid="{EE9D4430-B984-498A-B034-7177FA17FC74}"/>
  <sortState xmlns:xlrd2="http://schemas.microsoft.com/office/spreadsheetml/2017/richdata2" ref="A2:Z122">
    <sortCondition ref="Z1:Z122"/>
  </sortState>
  <tableColumns count="26">
    <tableColumn id="1" xr3:uid="{124B3B02-EC9B-4627-A02E-231AA8602BCC}" name="Sub-Sector"/>
    <tableColumn id="2" xr3:uid="{B64F4772-D6A5-49E1-A35B-20BE2724A49D}" name="Count" dataDxfId="48">
      <calculatedColumnFormula>COUNTIFS(Table2[Sub-Sector],Table3[[#This Row],[Sub-Sector]])</calculatedColumnFormula>
    </tableColumn>
    <tableColumn id="3" xr3:uid="{AD6C2307-7BBE-4500-8137-E0E5D3130719}" name="Uptrend" dataDxfId="47">
      <calculatedColumnFormula>COUNTIFS(Table2[Sub-Sector],Table3[[#This Row],[Sub-Sector]],Table2[Uptrend],"Uptrend")/Table3[[#This Row],[Count]]</calculatedColumnFormula>
    </tableColumn>
    <tableColumn id="4" xr3:uid="{EBDD459B-8E69-4FA2-B5C0-F5C211F7B172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80B65E71-A1F0-462F-A9FF-BC6C24129B56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9148F467-C82C-42C9-AD75-9A3101501E49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5D3A659B-208F-433D-A80E-FB23457A87D2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895839D1-7539-472F-9DA4-74626C5180A7}" name="RSI" dataDxfId="42">
      <calculatedColumnFormula>COUNTIFS(Table2[Sub-Sector],Table3[[#This Row],[Sub-Sector]],Table2[RSI Exponential â€“ 14D],"&gt;=50")/Table3[[#This Row],[Count]]</calculatedColumnFormula>
    </tableColumn>
    <tableColumn id="9" xr3:uid="{AF4D8F89-6453-4C01-B4F8-0300DEE21C79}" name="Relative Volume" dataDxfId="41">
      <calculatedColumnFormula>COUNTIFS(Table2[Sub-Sector],Table3[[#This Row],[Sub-Sector]],Table2[Relative Volume],"&gt;=1")/Table3[[#This Row],[Count]]</calculatedColumnFormula>
    </tableColumn>
    <tableColumn id="10" xr3:uid="{AE8A514F-C924-4EE2-A7DC-AA75F90096A4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11923AC2-9A1A-4391-9EE3-009741120AF1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2CEBD13B-F579-4256-8AA0-14699F45A22A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2B28366F-A700-48A0-AC2B-25943E7BB6E0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B0E6B547-44AD-4352-B212-904F3F15348C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604F262B-9BED-4808-AF05-78AB65CD2CE6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ABEAC2D6-403E-4DD0-8E31-A3FC0EBBB0F4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837D3F1C-6A34-40FD-B629-7E8D51932AB5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51F26FE0-D88B-42D9-BDE2-F62C14D8CAF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7C0A0651-8799-400E-83ED-1292D12C68B5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36C163CB-D386-4603-BE16-67F062EB288C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E78F5CF1-F955-4C3C-A9E4-C77B75D01490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1511C5F4-8DB9-4DAD-A8D4-54773C41D8A5}" name="Sharpe Ratio" dataDxfId="28">
      <calculatedColumnFormula>COUNTIFS(Table2[Sub-Sector],Table3[[#This Row],[Sub-Sector]],Table2[Sharpe Ratio],"&gt;=0.10")/Table3[[#This Row],[Count]]</calculatedColumnFormula>
    </tableColumn>
    <tableColumn id="23" xr3:uid="{1114E80D-74A1-46AF-A311-F9ABAAC62BA7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4586D81C-5CA8-4539-B92C-C2D5B5616AFB}" name="Rank" dataDxfId="26">
      <calculatedColumnFormula>_xlfn.RANK.AVG(Table3[[#This Row],[Score]],Table3[Score],1)</calculatedColumnFormula>
    </tableColumn>
    <tableColumn id="25" xr3:uid="{D22357F9-65E4-441D-B16D-ED2B66A3780F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EF08B4E-91EE-4630-A8A6-84D81A80050C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A6ABF-300F-4137-A751-AA1FABD8BA98}" name="Table2" displayName="Table2" ref="A1:AV739" totalsRowShown="0">
  <sortState xmlns:xlrd2="http://schemas.microsoft.com/office/spreadsheetml/2017/richdata2" ref="A2:AV739">
    <sortCondition ref="AV1:AV739"/>
  </sortState>
  <tableColumns count="48">
    <tableColumn id="1" xr3:uid="{D2A3940D-2D3A-47EA-8212-43B74E37EC91}" name="Name"/>
    <tableColumn id="2" xr3:uid="{DD0C49ED-5790-4436-A5C2-0FE7A6C2D5F9}" name="Ticker"/>
    <tableColumn id="3" xr3:uid="{C36A5973-F3D8-46EC-9BD7-7BA6A652D160}" name="Industry"/>
    <tableColumn id="4" xr3:uid="{13144D57-F7CE-4EE2-BBDA-66CC0CF713E9}" name="Sub-Sector"/>
    <tableColumn id="5" xr3:uid="{14371397-813B-44F7-8BA8-A70B2E8CA367}" name="Market Cap"/>
    <tableColumn id="6" xr3:uid="{31261122-105C-4F9E-A9F1-17AC14FC0404}" name="Close Price"/>
    <tableColumn id="7" xr3:uid="{13678013-DB2A-419D-A2D5-01932339F39E}" name="1Y Return vs Nifty"/>
    <tableColumn id="18" xr3:uid="{D2199B24-BEF4-4720-83FC-11680C8FEA02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DF1D374F-3BC2-4C48-8CBD-55BD9C22E45B}" name="1M Return vs Nifty"/>
    <tableColumn id="19" xr3:uid="{2F999955-202F-4ECF-BB17-A1B429FE9785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36E58521-3693-440E-9D09-A14EE9FD9CDF}" name="6M Return vs Nifty"/>
    <tableColumn id="20" xr3:uid="{3A5A77AE-33E3-4587-BE3C-AF57B3CA58A6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D027A37-EC88-4068-ABAB-B1CF94B17750}" name="1W Return vs Nifty"/>
    <tableColumn id="22" xr3:uid="{C3DD393B-97A2-44EB-96FF-8F6BA8539537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BA6FEB1E-B323-44D5-9D6B-0EFE1A2E877D}" name="20D EMA" dataDxfId="19"/>
    <tableColumn id="11" xr3:uid="{E1F84FAA-D4C9-465F-9BB4-896EB1C280AF}" name="50D EMA"/>
    <tableColumn id="12" xr3:uid="{83498F1D-3CFC-4FB3-9765-10B81DAA71D0}" name="200D EMA"/>
    <tableColumn id="13" xr3:uid="{BC269A1E-01E6-46E8-9D70-0C9B84894EE8}" name="RSI Exponential â€“ 14D"/>
    <tableColumn id="25" xr3:uid="{124D3DFC-0427-4CE4-84AD-C79FD637F1F2}" name="% Price above 20 EMA" dataDxfId="18">
      <calculatedColumnFormula>(Table2[[#This Row],[Close Price]]-Table2[[#This Row],[20D EMA]])/Table2[[#This Row],[20D EMA]]</calculatedColumnFormula>
    </tableColumn>
    <tableColumn id="24" xr3:uid="{B1CE8E22-B3E4-4CB9-9B72-4C420EDBF6B3}" name="% Price above 50 EMA" dataDxfId="17">
      <calculatedColumnFormula>(Table2[[#This Row],[Close Price]]-Table2[[#This Row],[50D EMA]])/Table2[[#This Row],[50D EMA]]</calculatedColumnFormula>
    </tableColumn>
    <tableColumn id="23" xr3:uid="{E80A3D04-BEBE-4D5B-B773-31D3E0AB2303}" name="% Price above 200 EMA" dataDxfId="16">
      <calculatedColumnFormula>(Table2[[#This Row],[Close Price]]-Table2[[#This Row],[200D EMA]])/Table2[[#This Row],[200D EMA]]</calculatedColumnFormula>
    </tableColumn>
    <tableColumn id="14" xr3:uid="{27B04409-085E-4FA2-8324-D8ABEA575F63}" name="Relative Volume"/>
    <tableColumn id="37" xr3:uid="{70B2FBA0-84FF-4387-97D4-1277D11D6722}" name="Day Low" dataDxfId="15"/>
    <tableColumn id="36" xr3:uid="{3C6C7E22-4978-415F-823E-33ADE8F11086}" name="Day High"/>
    <tableColumn id="35" xr3:uid="{DBBDCDEA-CF6C-4CA7-86AB-6C79D4363D1A}" name="Current Week Low"/>
    <tableColumn id="34" xr3:uid="{A76C5827-8401-4C48-8529-E3D91E2977F3}" name="Current Week High"/>
    <tableColumn id="33" xr3:uid="{A4F2D57A-93FE-4A5A-BF2C-1A25EF10784C}" name="Current Month Low"/>
    <tableColumn id="32" xr3:uid="{B0DC7598-700F-4F49-B6E9-0EF7662B85AC}" name="Current Month High"/>
    <tableColumn id="31" xr3:uid="{5268335D-10F6-4330-8346-C981F89DEB57}" name="% Away From Day Low" dataDxfId="14">
      <calculatedColumnFormula>(Table2[[#This Row],[Close Price]]/Table2[[#This Row],[Day Low]])-1</calculatedColumnFormula>
    </tableColumn>
    <tableColumn id="30" xr3:uid="{FAAB9CD4-ABF7-47F2-956A-B9835F49BD4E}" name="% Away From Day High" dataDxfId="13">
      <calculatedColumnFormula>(Table2[[#This Row],[Day High]]/Table2[[#This Row],[Close Price]])-1</calculatedColumnFormula>
    </tableColumn>
    <tableColumn id="29" xr3:uid="{77A0486C-6405-4EF5-B817-2DAE11B71B31}" name="% Away From Current Week Low" dataDxfId="12">
      <calculatedColumnFormula>(Table2[[#This Row],[Close Price]]/Table2[[#This Row],[Current Week Low]])-1</calculatedColumnFormula>
    </tableColumn>
    <tableColumn id="28" xr3:uid="{CD1CE5FE-B1AA-4731-AB6C-6084E4AB3D71}" name="% Away From Current Week High" dataDxfId="11">
      <calculatedColumnFormula>(Table2[[#This Row],[Current Week High]]/Table2[[#This Row],[Close Price]])-1</calculatedColumnFormula>
    </tableColumn>
    <tableColumn id="27" xr3:uid="{E9E96BC1-CE1A-4277-B1CC-C13E650442AA}" name="% Away From Current Month Low" dataDxfId="10">
      <calculatedColumnFormula>(Table2[[#This Row],[Close Price]]/Table2[[#This Row],[Current Month Low]])-1</calculatedColumnFormula>
    </tableColumn>
    <tableColumn id="26" xr3:uid="{CCC82252-327D-4A88-974F-21B6399C3D53}" name="% Away From Current Month High" dataDxfId="9">
      <calculatedColumnFormula>(Table2[[#This Row],[Current Month High]]/Table2[[#This Row],[Close Price]])-1</calculatedColumnFormula>
    </tableColumn>
    <tableColumn id="15" xr3:uid="{49197604-E6B9-40C7-B72F-3C49CE1D7D43}" name="% Away From 52W High"/>
    <tableColumn id="16" xr3:uid="{333BF128-5786-4A7A-9B55-04F1CA91A4BC}" name="% Away From 52W Low"/>
    <tableColumn id="42" xr3:uid="{F285A13C-C7EC-4E66-8522-E00375C88F0F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CDC74BC3-45C6-4B20-B6E2-D5427EFB6435}" name="Relative Strength Sector Index" dataDxfId="7"/>
    <tableColumn id="40" xr3:uid="{EF0706D6-A08C-4031-A456-90EE9A72DE84}" name="Relative Strength Sector Index - Zone"/>
    <tableColumn id="39" xr3:uid="{F023A926-E961-4C49-AD01-8AAD28F39710}" name="Rate of Change"/>
    <tableColumn id="38" xr3:uid="{2EAE66F4-F66E-4457-8C92-4C225238B819}" name="Rate of Change - Zone"/>
    <tableColumn id="17" xr3:uid="{2079914D-677B-484D-8FF4-BEE262D74256}" name="Sharpe Ratio"/>
    <tableColumn id="43" xr3:uid="{9ED7A5E3-EBF4-48D9-B2AE-FE91722CF353}" name="Sharpe Ratio Z-Score" dataDxfId="6">
      <calculatedColumnFormula>(Table2[[#This Row],[Sharpe Ratio]]-AVERAGE(Table2[Sharpe Ratio]))/_xlfn.STDEV.P(Table2[Sharpe Ratio])</calculatedColumnFormula>
    </tableColumn>
    <tableColumn id="44" xr3:uid="{B8BDEFE8-12FE-4493-B5D0-1B4B85AD6FE3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FFE7E502-488C-437B-BB1D-4F0687D15BBD}" name="Rank 1Y" dataDxfId="4">
      <calculatedColumnFormula>_xlfn.RANK.AVG(Table2[[#This Row],[1Y Return vs Nifty Z-Score]],Table2[1Y Return vs Nifty Z-Score])</calculatedColumnFormula>
    </tableColumn>
    <tableColumn id="46" xr3:uid="{C79DD70E-80CD-408A-9954-B22A3CC30EFA}" name="Rank 6M" dataDxfId="3">
      <calculatedColumnFormula>_xlfn.RANK.AVG(Table2[[#This Row],[6M Return vs Nifty Z-Score]],Table2[6M Return vs Nifty Z-Score])</calculatedColumnFormula>
    </tableColumn>
    <tableColumn id="47" xr3:uid="{7D30F040-530F-4DEA-84E2-8359A2A0AFD2}" name="Rank Sharpe" dataDxfId="2">
      <calculatedColumnFormula>_xlfn.RANK.AVG(Table2[[#This Row],[Sharpe Ratio Z-Score]],Table2[Sharpe Ratio Z-Score])</calculatedColumnFormula>
    </tableColumn>
    <tableColumn id="48" xr3:uid="{6B159D47-A490-4C56-ADFA-A8F8B7E96143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6641E-5D4D-48B9-87FD-7E3C76CE7154}" name="Table1" displayName="Table1" ref="A1:Q1501" totalsRowShown="0">
  <autoFilter ref="A1:Q1501" xr:uid="{6796641E-5D4D-48B9-87FD-7E3C76CE715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D07948C1-E980-4135-BA73-AFB12B6A4E31}" name="Name"/>
    <tableColumn id="2" xr3:uid="{83C1BDE1-C676-43B0-B9F3-D4F239AA1350}" name="Ticker"/>
    <tableColumn id="17" xr3:uid="{75BC8D1F-67CE-474E-9921-05FA77C3FFC0}" name="Industry" dataDxfId="0">
      <calculatedColumnFormula>IFERROR(VLOOKUP(Table1[[#This Row],[Ticker]],[1]!Table1[[Symbol]:[Industry]],2,FALSE),"-")</calculatedColumnFormula>
    </tableColumn>
    <tableColumn id="3" xr3:uid="{6D00800D-C9E6-4346-ABEF-AC7D9754FE71}" name="Sub-Sector"/>
    <tableColumn id="4" xr3:uid="{2FD25541-1555-469B-B195-3CEA23B27D02}" name="Market Cap"/>
    <tableColumn id="5" xr3:uid="{75079B82-94C8-4113-8E81-6E8832D751A0}" name="Close Price"/>
    <tableColumn id="6" xr3:uid="{DA237AB3-0AC7-4D4B-868C-B12285B1EF3E}" name="1Y Return vs Nifty"/>
    <tableColumn id="7" xr3:uid="{29EC0891-5C8C-4423-8F6E-FD45FF2FEB05}" name="1M Return vs Nifty"/>
    <tableColumn id="8" xr3:uid="{27865309-6E23-47C2-97A1-9A59799DBC35}" name="6M Return vs Nifty"/>
    <tableColumn id="9" xr3:uid="{D9B9CA86-8D8A-461E-9427-741CDAD86C00}" name="1W Return vs Nifty"/>
    <tableColumn id="10" xr3:uid="{D73B5369-B36A-4012-B9DC-964DC5B6839A}" name="50D EMA"/>
    <tableColumn id="11" xr3:uid="{865367A0-2CF7-4E8B-A83B-C7E9DF2FB2DC}" name="200D EMA"/>
    <tableColumn id="12" xr3:uid="{DAD4550D-ADC9-4240-8EA5-660020BBC72B}" name="RSI Exponential â€“ 14D"/>
    <tableColumn id="13" xr3:uid="{39038250-7E0F-4216-8D84-8060CF3FDC78}" name="Relative Volume"/>
    <tableColumn id="14" xr3:uid="{34A3369E-E390-4E6D-A3FB-4038CDD047D0}" name="% Away From 52W High"/>
    <tableColumn id="15" xr3:uid="{52B5C564-2295-41A9-B389-ED2A93CEB6C7}" name="% Away From 52W Low"/>
    <tableColumn id="16" xr3:uid="{E77D5D3C-C3FA-4413-950B-D45E06BDFF1E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57FF-B6F1-4E35-A9FE-480D6FFC4DBA}">
  <dimension ref="A1:Z122"/>
  <sheetViews>
    <sheetView topLeftCell="O1" workbookViewId="0">
      <selection activeCell="O3" sqref="O3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3233</v>
      </c>
      <c r="C1" t="s">
        <v>3219</v>
      </c>
      <c r="D1" t="s">
        <v>3234</v>
      </c>
      <c r="E1" t="s">
        <v>3235</v>
      </c>
      <c r="F1" t="s">
        <v>7</v>
      </c>
      <c r="G1" t="s">
        <v>5</v>
      </c>
      <c r="H1" t="s">
        <v>3236</v>
      </c>
      <c r="I1" t="s">
        <v>12</v>
      </c>
      <c r="J1" t="s">
        <v>3213</v>
      </c>
      <c r="K1" t="s">
        <v>3214</v>
      </c>
      <c r="L1" t="s">
        <v>3215</v>
      </c>
      <c r="M1" t="s">
        <v>3216</v>
      </c>
      <c r="N1" t="s">
        <v>3217</v>
      </c>
      <c r="O1" t="s">
        <v>3218</v>
      </c>
      <c r="P1" t="s">
        <v>13</v>
      </c>
      <c r="Q1" t="s">
        <v>14</v>
      </c>
      <c r="R1" t="s">
        <v>3237</v>
      </c>
      <c r="S1" t="s">
        <v>3205</v>
      </c>
      <c r="T1" t="s">
        <v>3206</v>
      </c>
      <c r="U1" t="s">
        <v>3223</v>
      </c>
      <c r="V1" t="s">
        <v>15</v>
      </c>
      <c r="W1" t="s">
        <v>3228</v>
      </c>
      <c r="X1" t="s">
        <v>3238</v>
      </c>
      <c r="Y1" t="s">
        <v>3239</v>
      </c>
      <c r="Z1" t="s">
        <v>3240</v>
      </c>
    </row>
    <row r="2" spans="1:26" x14ac:dyDescent="0.3">
      <c r="A2" t="s">
        <v>495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0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153</v>
      </c>
      <c r="X2">
        <f>_xlfn.RANK.AVG(Table3[[#This Row],[Score]],Table3[Score],1)</f>
        <v>3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48.5</v>
      </c>
      <c r="Z2">
        <f>_xlfn.RANK.AVG(Table3[[#This Row],[Score 2 ]],Table3[[Score 2 ]],1)</f>
        <v>1</v>
      </c>
    </row>
    <row r="3" spans="1:26" x14ac:dyDescent="0.3">
      <c r="A3" t="s">
        <v>86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0.33333333333333331</v>
      </c>
      <c r="E3" s="1">
        <f>COUNTIFS(Table2[Sub-Sector],Table3[[#This Row],[Sub-Sector]],Table2[1M Return vs Nifty],"&gt;=5")/Table3[[#This Row],[Count]]</f>
        <v>0.66666666666666663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0.66666666666666663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0.66666666666666663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96.5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54</v>
      </c>
      <c r="Z3">
        <f>_xlfn.RANK.AVG(Table3[[#This Row],[Score 2 ]],Table3[[Score 2 ]],1)</f>
        <v>2</v>
      </c>
    </row>
    <row r="4" spans="1:26" x14ac:dyDescent="0.3">
      <c r="A4" t="s">
        <v>245</v>
      </c>
      <c r="B4">
        <f>COUNTIFS(Table2[Sub-Sector],Table3[[#This Row],[Sub-Sector]])</f>
        <v>2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0.5</v>
      </c>
      <c r="E4" s="1">
        <f>COUNTIFS(Table2[Sub-Sector],Table3[[#This Row],[Sub-Sector]],Table2[1M Return vs Nifty],"&gt;=5")/Table3[[#This Row],[Count]]</f>
        <v>0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0.5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4">
        <f>_xlfn.RANK.AVG(Table3[[#This Row],[Score]],Table3[Score],1)</f>
        <v>6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63</v>
      </c>
      <c r="Z4">
        <f>_xlfn.RANK.AVG(Table3[[#This Row],[Score 2 ]],Table3[[Score 2 ]],1)</f>
        <v>3</v>
      </c>
    </row>
    <row r="5" spans="1:26" x14ac:dyDescent="0.3">
      <c r="A5" t="s">
        <v>835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0.33333333333333331</v>
      </c>
      <c r="E5" s="1">
        <f>COUNTIFS(Table2[Sub-Sector],Table3[[#This Row],[Sub-Sector]],Table2[1M Return vs Nifty],"&gt;=5")/Table3[[#This Row],[Count]]</f>
        <v>0.66666666666666663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0.66666666666666663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124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81.5</v>
      </c>
      <c r="Z5">
        <f>_xlfn.RANK.AVG(Table3[[#This Row],[Score 2 ]],Table3[[Score 2 ]],1)</f>
        <v>4</v>
      </c>
    </row>
    <row r="6" spans="1:26" x14ac:dyDescent="0.3">
      <c r="A6" t="s">
        <v>220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0.66666666666666663</v>
      </c>
      <c r="H6" s="1">
        <f>COUNTIFS(Table2[Sub-Sector],Table3[[#This Row],[Sub-Sector]],Table2[RSI Exponential â€“ 14D],"&gt;=50")/Table3[[#This Row],[Count]]</f>
        <v>0.66666666666666663</v>
      </c>
      <c r="I6" s="1">
        <f>COUNTIFS(Table2[Sub-Sector],Table3[[#This Row],[Sub-Sector]],Table2[Relative Volume],"&gt;=1")/Table3[[#This Row],[Count]]</f>
        <v>1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0.33333333333333331</v>
      </c>
      <c r="O6" s="1">
        <f>COUNTIFS(Table2[Sub-Sector],Table3[[#This Row],[Sub-Sector]],Table2[% Away From Current Month High],"&lt;=0.05")/Table3[[#This Row],[Count]]</f>
        <v>0.66666666666666663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1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252.5</v>
      </c>
      <c r="X6">
        <f>_xlfn.RANK.AVG(Table3[[#This Row],[Score]],Table3[Score],1)</f>
        <v>14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104.5</v>
      </c>
      <c r="Z6">
        <f>_xlfn.RANK.AVG(Table3[[#This Row],[Score 2 ]],Table3[[Score 2 ]],1)</f>
        <v>5</v>
      </c>
    </row>
    <row r="7" spans="1:26" x14ac:dyDescent="0.3">
      <c r="A7" t="s">
        <v>242</v>
      </c>
      <c r="B7">
        <f>COUNTIFS(Table2[Sub-Sector],Table3[[#This Row],[Sub-Sector]])</f>
        <v>6</v>
      </c>
      <c r="C7" s="1">
        <f>COUNTIFS(Table2[Sub-Sector],Table3[[#This Row],[Sub-Sector]],Table2[Uptrend],"Uptrend")/Table3[[#This Row],[Count]]</f>
        <v>0.83333333333333337</v>
      </c>
      <c r="D7" s="1">
        <f>COUNTIFS(Table2[Sub-Sector],Table3[[#This Row],[Sub-Sector]],Table2[1W Return vs Nifty],"&gt;=5")/Table3[[#This Row],[Count]]</f>
        <v>0.33333333333333331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0.66666666666666663</v>
      </c>
      <c r="H7" s="1">
        <f>COUNTIFS(Table2[Sub-Sector],Table3[[#This Row],[Sub-Sector]],Table2[RSI Exponential â€“ 14D],"&gt;=50")/Table3[[#This Row],[Count]]</f>
        <v>0.83333333333333337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0.33333333333333331</v>
      </c>
      <c r="M7" s="1">
        <f>COUNTIFS(Table2[Sub-Sector],Table3[[#This Row],[Sub-Sector]],Table2[% Away From Current Week High],"&lt;=0.05")/Table3[[#This Row],[Count]]</f>
        <v>0.83333333333333337</v>
      </c>
      <c r="N7" s="1">
        <f>COUNTIFS(Table2[Sub-Sector],Table3[[#This Row],[Sub-Sector]],Table2[% Away From Current Month Low],"&gt;=0.05")/Table3[[#This Row],[Count]]</f>
        <v>0.66666666666666663</v>
      </c>
      <c r="O7" s="1">
        <f>COUNTIFS(Table2[Sub-Sector],Table3[[#This Row],[Sub-Sector]],Table2[% Away From Current Month High],"&lt;=0.05")/Table3[[#This Row],[Count]]</f>
        <v>0.83333333333333337</v>
      </c>
      <c r="P7" s="1">
        <f>COUNTIFS(Table2[Sub-Sector],Table3[[#This Row],[Sub-Sector]],Table2[% Away From 52W High],"&lt;=10")/Table3[[#This Row],[Count]]</f>
        <v>0.83333333333333337</v>
      </c>
      <c r="Q7" s="1">
        <f>COUNTIFS(Table2[Sub-Sector],Table3[[#This Row],[Sub-Sector]],Table2[% Away From 52W Low],"&gt;=10")/Table3[[#This Row],[Count]]</f>
        <v>0.83333333333333337</v>
      </c>
      <c r="R7" s="1">
        <f>COUNTIFS(Table2[Sub-Sector],Table3[[#This Row],[Sub-Sector]],Table2[% Price above 20 EMA],"&gt;=0")/Table3[[#This Row],[Count]]</f>
        <v>0.83333333333333337</v>
      </c>
      <c r="S7" s="1">
        <f>COUNTIFS(Table2[Sub-Sector],Table3[[#This Row],[Sub-Sector]],Table2[% Price above 50 EMA],"&gt;=0")/Table3[[#This Row],[Count]]</f>
        <v>0.83333333333333337</v>
      </c>
      <c r="T7" s="1">
        <f>COUNTIFS(Table2[Sub-Sector],Table3[[#This Row],[Sub-Sector]],Table2[% Price above 200 EMA],"&gt;=0")/Table3[[#This Row],[Count]]</f>
        <v>0.83333333333333337</v>
      </c>
      <c r="U7" s="1">
        <f>COUNTIFS(Table2[Sub-Sector],Table3[[#This Row],[Sub-Sector]],Table2[Rate of Change - Zone],"Positive")/Table3[[#This Row],[Count]]</f>
        <v>0.83333333333333337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204</v>
      </c>
      <c r="X7">
        <f>_xlfn.RANK.AVG(Table3[[#This Row],[Score]],Table3[Score],1)</f>
        <v>7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7">
        <f>_xlfn.RANK.AVG(Table3[[#This Row],[Score 2 ]],Table3[[Score 2 ]],1)</f>
        <v>6</v>
      </c>
    </row>
    <row r="8" spans="1:26" x14ac:dyDescent="0.3">
      <c r="A8" t="s">
        <v>54</v>
      </c>
      <c r="B8">
        <f>COUNTIFS(Table2[Sub-Sector],Table3[[#This Row],[Sub-Sector]])</f>
        <v>44</v>
      </c>
      <c r="C8" s="1">
        <f>COUNTIFS(Table2[Sub-Sector],Table3[[#This Row],[Sub-Sector]],Table2[Uptrend],"Uptrend")/Table3[[#This Row],[Count]]</f>
        <v>0.93181818181818177</v>
      </c>
      <c r="D8" s="1">
        <f>COUNTIFS(Table2[Sub-Sector],Table3[[#This Row],[Sub-Sector]],Table2[1W Return vs Nifty],"&gt;=5")/Table3[[#This Row],[Count]]</f>
        <v>0.15909090909090909</v>
      </c>
      <c r="E8" s="1">
        <f>COUNTIFS(Table2[Sub-Sector],Table3[[#This Row],[Sub-Sector]],Table2[1M Return vs Nifty],"&gt;=5")/Table3[[#This Row],[Count]]</f>
        <v>0.47727272727272729</v>
      </c>
      <c r="F8" s="1">
        <f>COUNTIFS(Table2[Sub-Sector],Table3[[#This Row],[Sub-Sector]],Table2[6M Return vs Nifty],"&gt;=10")/Table3[[#This Row],[Count]]</f>
        <v>0.68181818181818177</v>
      </c>
      <c r="G8" s="1">
        <f>COUNTIFS(Table2[Sub-Sector],Table3[[#This Row],[Sub-Sector]],Table2[1Y Return vs Nifty],"&gt;=10")/Table3[[#This Row],[Count]]</f>
        <v>0.72727272727272729</v>
      </c>
      <c r="H8" s="1">
        <f>COUNTIFS(Table2[Sub-Sector],Table3[[#This Row],[Sub-Sector]],Table2[RSI Exponential â€“ 14D],"&gt;=50")/Table3[[#This Row],[Count]]</f>
        <v>0.68181818181818177</v>
      </c>
      <c r="I8" s="1">
        <f>COUNTIFS(Table2[Sub-Sector],Table3[[#This Row],[Sub-Sector]],Table2[Relative Volume],"&gt;=1")/Table3[[#This Row],[Count]]</f>
        <v>0.40909090909090912</v>
      </c>
      <c r="J8" s="1">
        <f>COUNTIFS(Table2[Sub-Sector],Table3[[#This Row],[Sub-Sector]],Table2[% Away From Day Low],"&gt;=0.05")/Table3[[#This Row],[Count]]</f>
        <v>2.2727272727272728E-2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9.0909090909090912E-2</v>
      </c>
      <c r="M8" s="1">
        <f>COUNTIFS(Table2[Sub-Sector],Table3[[#This Row],[Sub-Sector]],Table2[% Away From Current Week High],"&lt;=0.05")/Table3[[#This Row],[Count]]</f>
        <v>0.90909090909090906</v>
      </c>
      <c r="N8" s="1">
        <f>COUNTIFS(Table2[Sub-Sector],Table3[[#This Row],[Sub-Sector]],Table2[% Away From Current Month Low],"&gt;=0.05")/Table3[[#This Row],[Count]]</f>
        <v>0.47727272727272729</v>
      </c>
      <c r="O8" s="1">
        <f>COUNTIFS(Table2[Sub-Sector],Table3[[#This Row],[Sub-Sector]],Table2[% Away From Current Month High],"&lt;=0.05")/Table3[[#This Row],[Count]]</f>
        <v>0.59090909090909094</v>
      </c>
      <c r="P8" s="1">
        <f>COUNTIFS(Table2[Sub-Sector],Table3[[#This Row],[Sub-Sector]],Table2[% Away From 52W High],"&lt;=10")/Table3[[#This Row],[Count]]</f>
        <v>0.75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0.72727272727272729</v>
      </c>
      <c r="S8" s="1">
        <f>COUNTIFS(Table2[Sub-Sector],Table3[[#This Row],[Sub-Sector]],Table2[% Price above 50 EMA],"&gt;=0")/Table3[[#This Row],[Count]]</f>
        <v>0.81818181818181823</v>
      </c>
      <c r="T8" s="1">
        <f>COUNTIFS(Table2[Sub-Sector],Table3[[#This Row],[Sub-Sector]],Table2[% Price above 200 EMA],"&gt;=0")/Table3[[#This Row],[Count]]</f>
        <v>0.97727272727272729</v>
      </c>
      <c r="U8" s="1">
        <f>COUNTIFS(Table2[Sub-Sector],Table3[[#This Row],[Sub-Sector]],Table2[Rate of Change - Zone],"Positive")/Table3[[#This Row],[Count]]</f>
        <v>0.70454545454545459</v>
      </c>
      <c r="V8" s="1">
        <f>COUNTIFS(Table2[Sub-Sector],Table3[[#This Row],[Sub-Sector]],Table2[Sharpe Ratio],"&gt;=0.10")/Table3[[#This Row],[Count]]</f>
        <v>0.13636363636363635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240</v>
      </c>
      <c r="X8">
        <f>_xlfn.RANK.AVG(Table3[[#This Row],[Score]],Table3[Score],1)</f>
        <v>10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</v>
      </c>
      <c r="Z8">
        <f>_xlfn.RANK.AVG(Table3[[#This Row],[Score 2 ]],Table3[[Score 2 ]],1)</f>
        <v>7</v>
      </c>
    </row>
    <row r="9" spans="1:26" x14ac:dyDescent="0.3">
      <c r="A9" t="s">
        <v>57</v>
      </c>
      <c r="B9">
        <f>COUNTIFS(Table2[Sub-Sector],Table3[[#This Row],[Sub-Sector]])</f>
        <v>6</v>
      </c>
      <c r="C9" s="1">
        <f>COUNTIFS(Table2[Sub-Sector],Table3[[#This Row],[Sub-Sector]],Table2[Uptrend],"Uptrend")/Table3[[#This Row],[Count]]</f>
        <v>0.66666666666666663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0.33333333333333331</v>
      </c>
      <c r="F9" s="1">
        <f>COUNTIFS(Table2[Sub-Sector],Table3[[#This Row],[Sub-Sector]],Table2[6M Return vs Nifty],"&gt;=10")/Table3[[#This Row],[Count]]</f>
        <v>1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0.66666666666666663</v>
      </c>
      <c r="I9" s="1">
        <f>COUNTIFS(Table2[Sub-Sector],Table3[[#This Row],[Sub-Sector]],Table2[Relative Volume],"&gt;=1")/Table3[[#This Row],[Count]]</f>
        <v>0.16666666666666666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0.83333333333333337</v>
      </c>
      <c r="O9" s="1">
        <f>COUNTIFS(Table2[Sub-Sector],Table3[[#This Row],[Sub-Sector]],Table2[% Away From Current Month High],"&lt;=0.05")/Table3[[#This Row],[Count]]</f>
        <v>0.66666666666666663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0.83333333333333337</v>
      </c>
      <c r="S9" s="1">
        <f>COUNTIFS(Table2[Sub-Sector],Table3[[#This Row],[Sub-Sector]],Table2[% Price above 50 EMA],"&gt;=0")/Table3[[#This Row],[Count]]</f>
        <v>0.66666666666666663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0.66666666666666663</v>
      </c>
      <c r="V9" s="1">
        <f>COUNTIFS(Table2[Sub-Sector],Table3[[#This Row],[Sub-Sector]],Table2[Sharpe Ratio],"&gt;=0.10")/Table3[[#This Row],[Count]]</f>
        <v>0.66666666666666663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333.5</v>
      </c>
      <c r="X9">
        <f>_xlfn.RANK.AVG(Table3[[#This Row],[Score]],Table3[Score],1)</f>
        <v>29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9">
        <f>_xlfn.RANK.AVG(Table3[[#This Row],[Score 2 ]],Table3[[Score 2 ]],1)</f>
        <v>8</v>
      </c>
    </row>
    <row r="10" spans="1:26" x14ac:dyDescent="0.3">
      <c r="A10" t="s">
        <v>884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1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1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1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167</v>
      </c>
      <c r="X10">
        <f>_xlfn.RANK.AVG(Table3[[#This Row],[Score]],Table3[Score],1)</f>
        <v>4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0">
        <f>_xlfn.RANK.AVG(Table3[[#This Row],[Score 2 ]],Table3[[Score 2 ]],1)</f>
        <v>10.5</v>
      </c>
    </row>
    <row r="11" spans="1:26" x14ac:dyDescent="0.3">
      <c r="A11" t="s">
        <v>1333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1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11">
        <f>_xlfn.RANK.AVG(Table3[[#This Row],[Score]],Table3[Score],1)</f>
        <v>33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1">
        <f>_xlfn.RANK.AVG(Table3[[#This Row],[Score 2 ]],Table3[[Score 2 ]],1)</f>
        <v>10.5</v>
      </c>
    </row>
    <row r="12" spans="1:26" x14ac:dyDescent="0.3">
      <c r="A12" t="s">
        <v>151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247.5</v>
      </c>
      <c r="X12">
        <f>_xlfn.RANK.AVG(Table3[[#This Row],[Score]],Table3[Score],1)</f>
        <v>11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2">
        <f>_xlfn.RANK.AVG(Table3[[#This Row],[Score 2 ]],Table3[[Score 2 ]],1)</f>
        <v>10.5</v>
      </c>
    </row>
    <row r="13" spans="1:26" x14ac:dyDescent="0.3">
      <c r="A13" t="s">
        <v>1647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0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13">
        <f>_xlfn.RANK.AVG(Table3[[#This Row],[Score]],Table3[Score],1)</f>
        <v>33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</v>
      </c>
      <c r="Z13">
        <f>_xlfn.RANK.AVG(Table3[[#This Row],[Score 2 ]],Table3[[Score 2 ]],1)</f>
        <v>10.5</v>
      </c>
    </row>
    <row r="14" spans="1:26" x14ac:dyDescent="0.3">
      <c r="A14" t="s">
        <v>92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0.33333333333333331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0.66666666666666663</v>
      </c>
      <c r="L14" s="1">
        <f>COUNTIFS(Table2[Sub-Sector],Table3[[#This Row],[Sub-Sector]],Table2[% Away From Current Week Low],"&gt;=0.05")/Table3[[#This Row],[Count]]</f>
        <v>0</v>
      </c>
      <c r="M14" s="1">
        <f>COUNTIFS(Table2[Sub-Sector],Table3[[#This Row],[Sub-Sector]],Table2[% Away From Current Week High],"&lt;=0.05")/Table3[[#This Row],[Count]]</f>
        <v>0.66666666666666663</v>
      </c>
      <c r="N14" s="1">
        <f>COUNTIFS(Table2[Sub-Sector],Table3[[#This Row],[Sub-Sector]],Table2[% Away From Current Month Low],"&gt;=0.05")/Table3[[#This Row],[Count]]</f>
        <v>0.66666666666666663</v>
      </c>
      <c r="O14" s="1">
        <f>COUNTIFS(Table2[Sub-Sector],Table3[[#This Row],[Sub-Sector]],Table2[% Away From Current Month High],"&lt;=0.05")/Table3[[#This Row],[Count]]</f>
        <v>0.66666666666666663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0.66666666666666663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14">
        <f>_xlfn.RANK.AVG(Table3[[#This Row],[Score]],Table3[Score],1)</f>
        <v>35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14">
        <f>_xlfn.RANK.AVG(Table3[[#This Row],[Score 2 ]],Table3[[Score 2 ]],1)</f>
        <v>13</v>
      </c>
    </row>
    <row r="15" spans="1:26" x14ac:dyDescent="0.3">
      <c r="A15" t="s">
        <v>950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1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0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169</v>
      </c>
      <c r="X15">
        <f>_xlfn.RANK.AVG(Table3[[#This Row],[Score]],Table3[Score],1)</f>
        <v>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5">
        <f>_xlfn.RANK.AVG(Table3[[#This Row],[Score 2 ]],Table3[[Score 2 ]],1)</f>
        <v>14</v>
      </c>
    </row>
    <row r="16" spans="1:26" x14ac:dyDescent="0.3">
      <c r="A16" t="s">
        <v>135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0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1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</v>
      </c>
      <c r="X16">
        <f>_xlfn.RANK.AVG(Table3[[#This Row],[Score]],Table3[Score],1)</f>
        <v>15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6">
        <f>_xlfn.RANK.AVG(Table3[[#This Row],[Score 2 ]],Table3[[Score 2 ]],1)</f>
        <v>15</v>
      </c>
    </row>
    <row r="17" spans="1:26" x14ac:dyDescent="0.3">
      <c r="A17" t="s">
        <v>411</v>
      </c>
      <c r="B17">
        <f>COUNTIFS(Table2[Sub-Sector],Table3[[#This Row],[Sub-Sector]])</f>
        <v>11</v>
      </c>
      <c r="C17" s="1">
        <f>COUNTIFS(Table2[Sub-Sector],Table3[[#This Row],[Sub-Sector]],Table2[Uptrend],"Uptrend")/Table3[[#This Row],[Count]]</f>
        <v>0.72727272727272729</v>
      </c>
      <c r="D17" s="1">
        <f>COUNTIFS(Table2[Sub-Sector],Table3[[#This Row],[Sub-Sector]],Table2[1W Return vs Nifty],"&gt;=5")/Table3[[#This Row],[Count]]</f>
        <v>9.0909090909090912E-2</v>
      </c>
      <c r="E17" s="1">
        <f>COUNTIFS(Table2[Sub-Sector],Table3[[#This Row],[Sub-Sector]],Table2[1M Return vs Nifty],"&gt;=5")/Table3[[#This Row],[Count]]</f>
        <v>0.45454545454545453</v>
      </c>
      <c r="F17" s="1">
        <f>COUNTIFS(Table2[Sub-Sector],Table3[[#This Row],[Sub-Sector]],Table2[6M Return vs Nifty],"&gt;=10")/Table3[[#This Row],[Count]]</f>
        <v>0.72727272727272729</v>
      </c>
      <c r="G17" s="1">
        <f>COUNTIFS(Table2[Sub-Sector],Table3[[#This Row],[Sub-Sector]],Table2[1Y Return vs Nifty],"&gt;=10")/Table3[[#This Row],[Count]]</f>
        <v>0.54545454545454541</v>
      </c>
      <c r="H17" s="1">
        <f>COUNTIFS(Table2[Sub-Sector],Table3[[#This Row],[Sub-Sector]],Table2[RSI Exponential â€“ 14D],"&gt;=50")/Table3[[#This Row],[Count]]</f>
        <v>0.72727272727272729</v>
      </c>
      <c r="I17" s="1">
        <f>COUNTIFS(Table2[Sub-Sector],Table3[[#This Row],[Sub-Sector]],Table2[Relative Volume],"&gt;=1")/Table3[[#This Row],[Count]]</f>
        <v>0.45454545454545453</v>
      </c>
      <c r="J17" s="1">
        <f>COUNTIFS(Table2[Sub-Sector],Table3[[#This Row],[Sub-Sector]],Table2[% Away From Day Low],"&gt;=0.05")/Table3[[#This Row],[Count]]</f>
        <v>0.18181818181818182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0.18181818181818182</v>
      </c>
      <c r="M17" s="1">
        <f>COUNTIFS(Table2[Sub-Sector],Table3[[#This Row],[Sub-Sector]],Table2[% Away From Current Week High],"&lt;=0.05")/Table3[[#This Row],[Count]]</f>
        <v>0.90909090909090906</v>
      </c>
      <c r="N17" s="1">
        <f>COUNTIFS(Table2[Sub-Sector],Table3[[#This Row],[Sub-Sector]],Table2[% Away From Current Month Low],"&gt;=0.05")/Table3[[#This Row],[Count]]</f>
        <v>0.72727272727272729</v>
      </c>
      <c r="O17" s="1">
        <f>COUNTIFS(Table2[Sub-Sector],Table3[[#This Row],[Sub-Sector]],Table2[% Away From Current Month High],"&lt;=0.05")/Table3[[#This Row],[Count]]</f>
        <v>0.72727272727272729</v>
      </c>
      <c r="P17" s="1">
        <f>COUNTIFS(Table2[Sub-Sector],Table3[[#This Row],[Sub-Sector]],Table2[% Away From 52W High],"&lt;=10")/Table3[[#This Row],[Count]]</f>
        <v>0.72727272727272729</v>
      </c>
      <c r="Q17" s="1">
        <f>COUNTIFS(Table2[Sub-Sector],Table3[[#This Row],[Sub-Sector]],Table2[% Away From 52W Low],"&gt;=10")/Table3[[#This Row],[Count]]</f>
        <v>0.81818181818181823</v>
      </c>
      <c r="R17" s="1">
        <f>COUNTIFS(Table2[Sub-Sector],Table3[[#This Row],[Sub-Sector]],Table2[% Price above 20 EMA],"&gt;=0")/Table3[[#This Row],[Count]]</f>
        <v>0.81818181818181823</v>
      </c>
      <c r="S17" s="1">
        <f>COUNTIFS(Table2[Sub-Sector],Table3[[#This Row],[Sub-Sector]],Table2[% Price above 50 EMA],"&gt;=0")/Table3[[#This Row],[Count]]</f>
        <v>0.81818181818181823</v>
      </c>
      <c r="T17" s="1">
        <f>COUNTIFS(Table2[Sub-Sector],Table3[[#This Row],[Sub-Sector]],Table2[% Price above 200 EMA],"&gt;=0")/Table3[[#This Row],[Count]]</f>
        <v>0.81818181818181823</v>
      </c>
      <c r="U17" s="1">
        <f>COUNTIFS(Table2[Sub-Sector],Table3[[#This Row],[Sub-Sector]],Table2[Rate of Change - Zone],"Positive")/Table3[[#This Row],[Count]]</f>
        <v>0.81818181818181823</v>
      </c>
      <c r="V17" s="1">
        <f>COUNTIFS(Table2[Sub-Sector],Table3[[#This Row],[Sub-Sector]],Table2[Sharpe Ratio],"&gt;=0.10")/Table3[[#This Row],[Count]]</f>
        <v>0.45454545454545453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17">
        <f>_xlfn.RANK.AVG(Table3[[#This Row],[Score]],Table3[Score],1)</f>
        <v>18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7">
        <f>_xlfn.RANK.AVG(Table3[[#This Row],[Score 2 ]],Table3[[Score 2 ]],1)</f>
        <v>16</v>
      </c>
    </row>
    <row r="18" spans="1:26" x14ac:dyDescent="0.3">
      <c r="A18" t="s">
        <v>81</v>
      </c>
      <c r="B18">
        <f>COUNTIFS(Table2[Sub-Sector],Table3[[#This Row],[Sub-Sector]])</f>
        <v>5</v>
      </c>
      <c r="C18" s="1">
        <f>COUNTIFS(Table2[Sub-Sector],Table3[[#This Row],[Sub-Sector]],Table2[Uptrend],"Uptrend")/Table3[[#This Row],[Count]]</f>
        <v>0.8</v>
      </c>
      <c r="D18" s="1">
        <f>COUNTIFS(Table2[Sub-Sector],Table3[[#This Row],[Sub-Sector]],Table2[1W Return vs Nifty],"&gt;=5")/Table3[[#This Row],[Count]]</f>
        <v>0.2</v>
      </c>
      <c r="E18" s="1">
        <f>COUNTIFS(Table2[Sub-Sector],Table3[[#This Row],[Sub-Sector]],Table2[1M Return vs Nifty],"&gt;=5")/Table3[[#This Row],[Count]]</f>
        <v>0.6</v>
      </c>
      <c r="F18" s="1">
        <f>COUNTIFS(Table2[Sub-Sector],Table3[[#This Row],[Sub-Sector]],Table2[6M Return vs Nifty],"&gt;=10")/Table3[[#This Row],[Count]]</f>
        <v>0.6</v>
      </c>
      <c r="G18" s="1">
        <f>COUNTIFS(Table2[Sub-Sector],Table3[[#This Row],[Sub-Sector]],Table2[1Y Return vs Nifty],"&gt;=10")/Table3[[#This Row],[Count]]</f>
        <v>0.6</v>
      </c>
      <c r="H18" s="1">
        <f>COUNTIFS(Table2[Sub-Sector],Table3[[#This Row],[Sub-Sector]],Table2[RSI Exponential â€“ 14D],"&gt;=50")/Table3[[#This Row],[Count]]</f>
        <v>0.8</v>
      </c>
      <c r="I18" s="1">
        <f>COUNTIFS(Table2[Sub-Sector],Table3[[#This Row],[Sub-Sector]],Table2[Relative Volume],"&gt;=1")/Table3[[#This Row],[Count]]</f>
        <v>0.4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0.2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0.8</v>
      </c>
      <c r="O18" s="1">
        <f>COUNTIFS(Table2[Sub-Sector],Table3[[#This Row],[Sub-Sector]],Table2[% Away From Current Month High],"&lt;=0.05")/Table3[[#This Row],[Count]]</f>
        <v>0.8</v>
      </c>
      <c r="P18" s="1">
        <f>COUNTIFS(Table2[Sub-Sector],Table3[[#This Row],[Sub-Sector]],Table2[% Away From 52W High],"&lt;=10")/Table3[[#This Row],[Count]]</f>
        <v>0.8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0.8</v>
      </c>
      <c r="S18" s="1">
        <f>COUNTIFS(Table2[Sub-Sector],Table3[[#This Row],[Sub-Sector]],Table2[% Price above 50 EMA],"&gt;=0")/Table3[[#This Row],[Count]]</f>
        <v>0.8</v>
      </c>
      <c r="T18" s="1">
        <f>COUNTIFS(Table2[Sub-Sector],Table3[[#This Row],[Sub-Sector]],Table2[% Price above 200 EMA],"&gt;=0")/Table3[[#This Row],[Count]]</f>
        <v>0.8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0.4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248.5</v>
      </c>
      <c r="X18">
        <f>_xlfn.RANK.AVG(Table3[[#This Row],[Score]],Table3[Score],1)</f>
        <v>12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8">
        <f>_xlfn.RANK.AVG(Table3[[#This Row],[Score 2 ]],Table3[[Score 2 ]],1)</f>
        <v>17.5</v>
      </c>
    </row>
    <row r="19" spans="1:26" x14ac:dyDescent="0.3">
      <c r="A19" t="s">
        <v>838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0.66666666666666663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0.33333333333333331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0.33333333333333331</v>
      </c>
      <c r="J19" s="1">
        <f>COUNTIFS(Table2[Sub-Sector],Table3[[#This Row],[Sub-Sector]],Table2[% Away From Day Low],"&gt;=0.05")/Table3[[#This Row],[Count]]</f>
        <v>0.66666666666666663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0.66666666666666663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0.66666666666666663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</v>
      </c>
      <c r="X19">
        <f>_xlfn.RANK.AVG(Table3[[#This Row],[Score]],Table3[Score],1)</f>
        <v>17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19">
        <f>_xlfn.RANK.AVG(Table3[[#This Row],[Score 2 ]],Table3[[Score 2 ]],1)</f>
        <v>17.5</v>
      </c>
    </row>
    <row r="20" spans="1:26" x14ac:dyDescent="0.3">
      <c r="A20" t="s">
        <v>111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1</v>
      </c>
      <c r="D20" s="1">
        <f>COUNTIFS(Table2[Sub-Sector],Table3[[#This Row],[Sub-Sector]],Table2[1W Return vs Nifty],"&gt;=5")/Table3[[#This Row],[Count]]</f>
        <v>0.33333333333333331</v>
      </c>
      <c r="E20" s="1">
        <f>COUNTIFS(Table2[Sub-Sector],Table3[[#This Row],[Sub-Sector]],Table2[1M Return vs Nifty],"&gt;=5")/Table3[[#This Row],[Count]]</f>
        <v>0.66666666666666663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1</v>
      </c>
      <c r="I20" s="1">
        <f>COUNTIFS(Table2[Sub-Sector],Table3[[#This Row],[Sub-Sector]],Table2[Relative Volume],"&gt;=1")/Table3[[#This Row],[Count]]</f>
        <v>0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0.66666666666666663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0.33333333333333331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</v>
      </c>
      <c r="X20">
        <f>_xlfn.RANK.AVG(Table3[[#This Row],[Score]],Table3[Score],1)</f>
        <v>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0">
        <f>_xlfn.RANK.AVG(Table3[[#This Row],[Score 2 ]],Table3[[Score 2 ]],1)</f>
        <v>19</v>
      </c>
    </row>
    <row r="21" spans="1:26" x14ac:dyDescent="0.3">
      <c r="A21" t="s">
        <v>43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0.5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1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1</v>
      </c>
      <c r="S21" s="1">
        <f>COUNTIFS(Table2[Sub-Sector],Table3[[#This Row],[Sub-Sector]],Table2[% Price above 50 EMA],"&gt;=0")/Table3[[#This Row],[Count]]</f>
        <v>1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</v>
      </c>
      <c r="X21">
        <f>_xlfn.RANK.AVG(Table3[[#This Row],[Score]],Table3[Score],1)</f>
        <v>9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1">
        <f>_xlfn.RANK.AVG(Table3[[#This Row],[Score 2 ]],Table3[[Score 2 ]],1)</f>
        <v>21</v>
      </c>
    </row>
    <row r="22" spans="1:26" x14ac:dyDescent="0.3">
      <c r="A22" t="s">
        <v>725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0.5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0.5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0.5</v>
      </c>
      <c r="M22" s="1">
        <f>COUNTIFS(Table2[Sub-Sector],Table3[[#This Row],[Sub-Sector]],Table2[% Away From Current Week High],"&lt;=0.05")/Table3[[#This Row],[Count]]</f>
        <v>0.5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1</v>
      </c>
      <c r="T22" s="1">
        <f>COUNTIFS(Table2[Sub-Sector],Table3[[#This Row],[Sub-Sector]],Table2[% Price above 200 EMA],"&gt;=0")/Table3[[#This Row],[Count]]</f>
        <v>0.5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22">
        <f>_xlfn.RANK.AVG(Table3[[#This Row],[Score]],Table3[Score],1)</f>
        <v>41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2">
        <f>_xlfn.RANK.AVG(Table3[[#This Row],[Score 2 ]],Table3[[Score 2 ]],1)</f>
        <v>21</v>
      </c>
    </row>
    <row r="23" spans="1:26" x14ac:dyDescent="0.3">
      <c r="A23" t="s">
        <v>1097</v>
      </c>
      <c r="B23">
        <f>COUNTIFS(Table2[Sub-Sector],Table3[[#This Row],[Sub-Sector]])</f>
        <v>2</v>
      </c>
      <c r="C23" s="1">
        <f>COUNTIFS(Table2[Sub-Sector],Table3[[#This Row],[Sub-Sector]],Table2[Uptrend],"Uptrend")/Table3[[#This Row],[Count]]</f>
        <v>1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1</v>
      </c>
      <c r="I23" s="1">
        <f>COUNTIFS(Table2[Sub-Sector],Table3[[#This Row],[Sub-Sector]],Table2[Relative Volume],"&gt;=1")/Table3[[#This Row],[Count]]</f>
        <v>0.5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1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1</v>
      </c>
      <c r="S23" s="1">
        <f>COUNTIFS(Table2[Sub-Sector],Table3[[#This Row],[Sub-Sector]],Table2[% Price above 50 EMA],"&gt;=0")/Table3[[#This Row],[Count]]</f>
        <v>1</v>
      </c>
      <c r="T23" s="1">
        <f>COUNTIFS(Table2[Sub-Sector],Table3[[#This Row],[Sub-Sector]],Table2[% Price above 200 EMA],"&gt;=0")/Table3[[#This Row],[Count]]</f>
        <v>1</v>
      </c>
      <c r="U23" s="1">
        <f>COUNTIFS(Table2[Sub-Sector],Table3[[#This Row],[Sub-Sector]],Table2[Rate of Change - Zone],"Positive")/Table3[[#This Row],[Count]]</f>
        <v>1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</v>
      </c>
      <c r="X23">
        <f>_xlfn.RANK.AVG(Table3[[#This Row],[Score]],Table3[Score],1)</f>
        <v>22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3">
        <f>_xlfn.RANK.AVG(Table3[[#This Row],[Score 2 ]],Table3[[Score 2 ]],1)</f>
        <v>21</v>
      </c>
    </row>
    <row r="24" spans="1:26" x14ac:dyDescent="0.3">
      <c r="A24" t="s">
        <v>144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0.33333333333333331</v>
      </c>
      <c r="D24" s="1">
        <f>COUNTIFS(Table2[Sub-Sector],Table3[[#This Row],[Sub-Sector]],Table2[1W Return vs Nifty],"&gt;=5")/Table3[[#This Row],[Count]]</f>
        <v>0.33333333333333331</v>
      </c>
      <c r="E24" s="1">
        <f>COUNTIFS(Table2[Sub-Sector],Table3[[#This Row],[Sub-Sector]],Table2[1M Return vs Nifty],"&gt;=5")/Table3[[#This Row],[Count]]</f>
        <v>0.33333333333333331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0.66666666666666663</v>
      </c>
      <c r="H24" s="1">
        <f>COUNTIFS(Table2[Sub-Sector],Table3[[#This Row],[Sub-Sector]],Table2[RSI Exponential â€“ 14D],"&gt;=50")/Table3[[#This Row],[Count]]</f>
        <v>0.66666666666666663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0.33333333333333331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0.33333333333333331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0.33333333333333331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0.33333333333333331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0.66666666666666663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24">
        <f>_xlfn.RANK.AVG(Table3[[#This Row],[Score]],Table3[Score],1)</f>
        <v>28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4">
        <f>_xlfn.RANK.AVG(Table3[[#This Row],[Score 2 ]],Table3[[Score 2 ]],1)</f>
        <v>23.5</v>
      </c>
    </row>
    <row r="25" spans="1:26" x14ac:dyDescent="0.3">
      <c r="A25" t="s">
        <v>72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1</v>
      </c>
      <c r="D25" s="1">
        <f>COUNTIFS(Table2[Sub-Sector],Table3[[#This Row],[Sub-Sector]],Table2[1W Return vs Nifty],"&gt;=5")/Table3[[#This Row],[Count]]</f>
        <v>0.33333333333333331</v>
      </c>
      <c r="E25" s="1">
        <f>COUNTIFS(Table2[Sub-Sector],Table3[[#This Row],[Sub-Sector]],Table2[1M Return vs Nifty],"&gt;=5")/Table3[[#This Row],[Count]]</f>
        <v>0.33333333333333331</v>
      </c>
      <c r="F25" s="1">
        <f>COUNTIFS(Table2[Sub-Sector],Table3[[#This Row],[Sub-Sector]],Table2[6M Return vs Nifty],"&gt;=10")/Table3[[#This Row],[Count]]</f>
        <v>0.66666666666666663</v>
      </c>
      <c r="G25" s="1">
        <f>COUNTIFS(Table2[Sub-Sector],Table3[[#This Row],[Sub-Sector]],Table2[1Y Return vs Nifty],"&gt;=10")/Table3[[#This Row],[Count]]</f>
        <v>0.66666666666666663</v>
      </c>
      <c r="H25" s="1">
        <f>COUNTIFS(Table2[Sub-Sector],Table3[[#This Row],[Sub-Sector]],Table2[RSI Exponential â€“ 14D],"&gt;=50")/Table3[[#This Row],[Count]]</f>
        <v>0.66666666666666663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</v>
      </c>
      <c r="M25" s="1">
        <f>COUNTIFS(Table2[Sub-Sector],Table3[[#This Row],[Sub-Sector]],Table2[% Away From Current Week High],"&lt;=0.05")/Table3[[#This Row],[Count]]</f>
        <v>0.66666666666666663</v>
      </c>
      <c r="N25" s="1">
        <f>COUNTIFS(Table2[Sub-Sector],Table3[[#This Row],[Sub-Sector]],Table2[% Away From Current Month Low],"&gt;=0.05")/Table3[[#This Row],[Count]]</f>
        <v>0.66666666666666663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1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0.66666666666666663</v>
      </c>
      <c r="S25" s="1">
        <f>COUNTIFS(Table2[Sub-Sector],Table3[[#This Row],[Sub-Sector]],Table2[% Price above 50 EMA],"&gt;=0")/Table3[[#This Row],[Count]]</f>
        <v>1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0.66666666666666663</v>
      </c>
      <c r="V25" s="1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251.5</v>
      </c>
      <c r="X25">
        <f>_xlfn.RANK.AVG(Table3[[#This Row],[Score]],Table3[Score],1)</f>
        <v>13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172.5</v>
      </c>
      <c r="Z25">
        <f>_xlfn.RANK.AVG(Table3[[#This Row],[Score 2 ]],Table3[[Score 2 ]],1)</f>
        <v>23.5</v>
      </c>
    </row>
    <row r="26" spans="1:26" x14ac:dyDescent="0.3">
      <c r="A26" t="s">
        <v>278</v>
      </c>
      <c r="B26">
        <f>COUNTIFS(Table2[Sub-Sector],Table3[[#This Row],[Sub-Sector]])</f>
        <v>14</v>
      </c>
      <c r="C26" s="1">
        <f>COUNTIFS(Table2[Sub-Sector],Table3[[#This Row],[Sub-Sector]],Table2[Uptrend],"Uptrend")/Table3[[#This Row],[Count]]</f>
        <v>0.9285714285714286</v>
      </c>
      <c r="D26" s="1">
        <f>COUNTIFS(Table2[Sub-Sector],Table3[[#This Row],[Sub-Sector]],Table2[1W Return vs Nifty],"&gt;=5")/Table3[[#This Row],[Count]]</f>
        <v>0.2857142857142857</v>
      </c>
      <c r="E26" s="1">
        <f>COUNTIFS(Table2[Sub-Sector],Table3[[#This Row],[Sub-Sector]],Table2[1M Return vs Nifty],"&gt;=5")/Table3[[#This Row],[Count]]</f>
        <v>0.42857142857142855</v>
      </c>
      <c r="F26" s="1">
        <f>COUNTIFS(Table2[Sub-Sector],Table3[[#This Row],[Sub-Sector]],Table2[6M Return vs Nifty],"&gt;=10")/Table3[[#This Row],[Count]]</f>
        <v>0.5714285714285714</v>
      </c>
      <c r="G26" s="1">
        <f>COUNTIFS(Table2[Sub-Sector],Table3[[#This Row],[Sub-Sector]],Table2[1Y Return vs Nifty],"&gt;=10")/Table3[[#This Row],[Count]]</f>
        <v>0.6428571428571429</v>
      </c>
      <c r="H26" s="1">
        <f>COUNTIFS(Table2[Sub-Sector],Table3[[#This Row],[Sub-Sector]],Table2[RSI Exponential â€“ 14D],"&gt;=50")/Table3[[#This Row],[Count]]</f>
        <v>0.7857142857142857</v>
      </c>
      <c r="I26" s="1">
        <f>COUNTIFS(Table2[Sub-Sector],Table3[[#This Row],[Sub-Sector]],Table2[Relative Volume],"&gt;=1")/Table3[[#This Row],[Count]]</f>
        <v>0.42857142857142855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7.1428571428571425E-2</v>
      </c>
      <c r="M26" s="1">
        <f>COUNTIFS(Table2[Sub-Sector],Table3[[#This Row],[Sub-Sector]],Table2[% Away From Current Week High],"&lt;=0.05")/Table3[[#This Row],[Count]]</f>
        <v>0.9285714285714286</v>
      </c>
      <c r="N26" s="1">
        <f>COUNTIFS(Table2[Sub-Sector],Table3[[#This Row],[Sub-Sector]],Table2[% Away From Current Month Low],"&gt;=0.05")/Table3[[#This Row],[Count]]</f>
        <v>0.42857142857142855</v>
      </c>
      <c r="O26" s="1">
        <f>COUNTIFS(Table2[Sub-Sector],Table3[[#This Row],[Sub-Sector]],Table2[% Away From Current Month High],"&lt;=0.05")/Table3[[#This Row],[Count]]</f>
        <v>0.6428571428571429</v>
      </c>
      <c r="P26" s="1">
        <f>COUNTIFS(Table2[Sub-Sector],Table3[[#This Row],[Sub-Sector]],Table2[% Away From 52W High],"&lt;=10")/Table3[[#This Row],[Count]]</f>
        <v>0.6428571428571429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0.8571428571428571</v>
      </c>
      <c r="S26" s="1">
        <f>COUNTIFS(Table2[Sub-Sector],Table3[[#This Row],[Sub-Sector]],Table2[% Price above 50 EMA],"&gt;=0")/Table3[[#This Row],[Count]]</f>
        <v>0.9285714285714286</v>
      </c>
      <c r="T26" s="1">
        <f>COUNTIFS(Table2[Sub-Sector],Table3[[#This Row],[Sub-Sector]],Table2[% Price above 200 EMA],"&gt;=0")/Table3[[#This Row],[Count]]</f>
        <v>0.9285714285714286</v>
      </c>
      <c r="U26" s="1">
        <f>COUNTIFS(Table2[Sub-Sector],Table3[[#This Row],[Sub-Sector]],Table2[Rate of Change - Zone],"Positive")/Table3[[#This Row],[Count]]</f>
        <v>0.7857142857142857</v>
      </c>
      <c r="V26" s="1">
        <f>COUNTIFS(Table2[Sub-Sector],Table3[[#This Row],[Sub-Sector]],Table2[Sharpe Ratio],"&gt;=0.10")/Table3[[#This Row],[Count]]</f>
        <v>0.35714285714285715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</v>
      </c>
      <c r="X26">
        <f>_xlfn.RANK.AVG(Table3[[#This Row],[Score]],Table3[Score],1)</f>
        <v>16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6">
        <f>_xlfn.RANK.AVG(Table3[[#This Row],[Score 2 ]],Table3[[Score 2 ]],1)</f>
        <v>25</v>
      </c>
    </row>
    <row r="27" spans="1:26" x14ac:dyDescent="0.3">
      <c r="A27" t="s">
        <v>565</v>
      </c>
      <c r="B27">
        <f>COUNTIFS(Table2[Sub-Sector],Table3[[#This Row],[Sub-Sector]])</f>
        <v>7</v>
      </c>
      <c r="C27" s="1">
        <f>COUNTIFS(Table2[Sub-Sector],Table3[[#This Row],[Sub-Sector]],Table2[Uptrend],"Uptrend")/Table3[[#This Row],[Count]]</f>
        <v>0.7142857142857143</v>
      </c>
      <c r="D27" s="1">
        <f>COUNTIFS(Table2[Sub-Sector],Table3[[#This Row],[Sub-Sector]],Table2[1W Return vs Nifty],"&gt;=5")/Table3[[#This Row],[Count]]</f>
        <v>0.14285714285714285</v>
      </c>
      <c r="E27" s="1">
        <f>COUNTIFS(Table2[Sub-Sector],Table3[[#This Row],[Sub-Sector]],Table2[1M Return vs Nifty],"&gt;=5")/Table3[[#This Row],[Count]]</f>
        <v>0.42857142857142855</v>
      </c>
      <c r="F27" s="1">
        <f>COUNTIFS(Table2[Sub-Sector],Table3[[#This Row],[Sub-Sector]],Table2[6M Return vs Nifty],"&gt;=10")/Table3[[#This Row],[Count]]</f>
        <v>0.42857142857142855</v>
      </c>
      <c r="G27" s="1">
        <f>COUNTIFS(Table2[Sub-Sector],Table3[[#This Row],[Sub-Sector]],Table2[1Y Return vs Nifty],"&gt;=10")/Table3[[#This Row],[Count]]</f>
        <v>0.42857142857142855</v>
      </c>
      <c r="H27" s="1">
        <f>COUNTIFS(Table2[Sub-Sector],Table3[[#This Row],[Sub-Sector]],Table2[RSI Exponential â€“ 14D],"&gt;=50")/Table3[[#This Row],[Count]]</f>
        <v>0.7142857142857143</v>
      </c>
      <c r="I27" s="1">
        <f>COUNTIFS(Table2[Sub-Sector],Table3[[#This Row],[Sub-Sector]],Table2[Relative Volume],"&gt;=1")/Table3[[#This Row],[Count]]</f>
        <v>1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0.42857142857142855</v>
      </c>
      <c r="N27" s="1">
        <f>COUNTIFS(Table2[Sub-Sector],Table3[[#This Row],[Sub-Sector]],Table2[% Away From Current Month Low],"&gt;=0.05")/Table3[[#This Row],[Count]]</f>
        <v>0.8571428571428571</v>
      </c>
      <c r="O27" s="1">
        <f>COUNTIFS(Table2[Sub-Sector],Table3[[#This Row],[Sub-Sector]],Table2[% Away From Current Month High],"&lt;=0.05")/Table3[[#This Row],[Count]]</f>
        <v>0.14285714285714285</v>
      </c>
      <c r="P27" s="1">
        <f>COUNTIFS(Table2[Sub-Sector],Table3[[#This Row],[Sub-Sector]],Table2[% Away From 52W High],"&lt;=10")/Table3[[#This Row],[Count]]</f>
        <v>0.42857142857142855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0.8571428571428571</v>
      </c>
      <c r="S27" s="1">
        <f>COUNTIFS(Table2[Sub-Sector],Table3[[#This Row],[Sub-Sector]],Table2[% Price above 50 EMA],"&gt;=0")/Table3[[#This Row],[Count]]</f>
        <v>0.7142857142857143</v>
      </c>
      <c r="T27" s="1">
        <f>COUNTIFS(Table2[Sub-Sector],Table3[[#This Row],[Sub-Sector]],Table2[% Price above 200 EMA],"&gt;=0")/Table3[[#This Row],[Count]]</f>
        <v>0.8571428571428571</v>
      </c>
      <c r="U27" s="1">
        <f>COUNTIFS(Table2[Sub-Sector],Table3[[#This Row],[Sub-Sector]],Table2[Rate of Change - Zone],"Positive")/Table3[[#This Row],[Count]]</f>
        <v>1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27">
        <f>_xlfn.RANK.AVG(Table3[[#This Row],[Score]],Table3[Score],1)</f>
        <v>25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7">
        <f>_xlfn.RANK.AVG(Table3[[#This Row],[Score 2 ]],Table3[[Score 2 ]],1)</f>
        <v>26</v>
      </c>
    </row>
    <row r="28" spans="1:26" x14ac:dyDescent="0.3">
      <c r="A28" t="s">
        <v>180</v>
      </c>
      <c r="B28">
        <f>COUNTIFS(Table2[Sub-Sector],Table3[[#This Row],[Sub-Sector]])</f>
        <v>9</v>
      </c>
      <c r="C28" s="1">
        <f>COUNTIFS(Table2[Sub-Sector],Table3[[#This Row],[Sub-Sector]],Table2[Uptrend],"Uptrend")/Table3[[#This Row],[Count]]</f>
        <v>0.88888888888888884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0.1111111111111111</v>
      </c>
      <c r="F28" s="1">
        <f>COUNTIFS(Table2[Sub-Sector],Table3[[#This Row],[Sub-Sector]],Table2[6M Return vs Nifty],"&gt;=10")/Table3[[#This Row],[Count]]</f>
        <v>0.66666666666666663</v>
      </c>
      <c r="G28" s="1">
        <f>COUNTIFS(Table2[Sub-Sector],Table3[[#This Row],[Sub-Sector]],Table2[1Y Return vs Nifty],"&gt;=10")/Table3[[#This Row],[Count]]</f>
        <v>0.44444444444444442</v>
      </c>
      <c r="H28" s="1">
        <f>COUNTIFS(Table2[Sub-Sector],Table3[[#This Row],[Sub-Sector]],Table2[RSI Exponential â€“ 14D],"&gt;=50")/Table3[[#This Row],[Count]]</f>
        <v>0.55555555555555558</v>
      </c>
      <c r="I28" s="1">
        <f>COUNTIFS(Table2[Sub-Sector],Table3[[#This Row],[Sub-Sector]],Table2[Relative Volume],"&gt;=1")/Table3[[#This Row],[Count]]</f>
        <v>0.66666666666666663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0.88888888888888884</v>
      </c>
      <c r="N28" s="1">
        <f>COUNTIFS(Table2[Sub-Sector],Table3[[#This Row],[Sub-Sector]],Table2[% Away From Current Month Low],"&gt;=0.05")/Table3[[#This Row],[Count]]</f>
        <v>0.1111111111111111</v>
      </c>
      <c r="O28" s="1">
        <f>COUNTIFS(Table2[Sub-Sector],Table3[[#This Row],[Sub-Sector]],Table2[% Away From Current Month High],"&lt;=0.05")/Table3[[#This Row],[Count]]</f>
        <v>0.44444444444444442</v>
      </c>
      <c r="P28" s="1">
        <f>COUNTIFS(Table2[Sub-Sector],Table3[[#This Row],[Sub-Sector]],Table2[% Away From 52W High],"&lt;=10")/Table3[[#This Row],[Count]]</f>
        <v>0.55555555555555558</v>
      </c>
      <c r="Q28" s="1">
        <f>COUNTIFS(Table2[Sub-Sector],Table3[[#This Row],[Sub-Sector]],Table2[% Away From 52W Low],"&gt;=10")/Table3[[#This Row],[Count]]</f>
        <v>0.88888888888888884</v>
      </c>
      <c r="R28" s="1">
        <f>COUNTIFS(Table2[Sub-Sector],Table3[[#This Row],[Sub-Sector]],Table2[% Price above 20 EMA],"&gt;=0")/Table3[[#This Row],[Count]]</f>
        <v>0.55555555555555558</v>
      </c>
      <c r="S28" s="1">
        <f>COUNTIFS(Table2[Sub-Sector],Table3[[#This Row],[Sub-Sector]],Table2[% Price above 50 EMA],"&gt;=0")/Table3[[#This Row],[Count]]</f>
        <v>0.55555555555555558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0.55555555555555558</v>
      </c>
      <c r="V28" s="1">
        <f>COUNTIFS(Table2[Sub-Sector],Table3[[#This Row],[Sub-Sector]],Table2[Sharpe Ratio],"&gt;=0.10")/Table3[[#This Row],[Count]]</f>
        <v>0.1111111111111111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28">
        <f>_xlfn.RANK.AVG(Table3[[#This Row],[Score]],Table3[Score],1)</f>
        <v>46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8">
        <f>_xlfn.RANK.AVG(Table3[[#This Row],[Score 2 ]],Table3[[Score 2 ]],1)</f>
        <v>27</v>
      </c>
    </row>
    <row r="29" spans="1:26" x14ac:dyDescent="0.3">
      <c r="A29" t="s">
        <v>327</v>
      </c>
      <c r="B29">
        <f>COUNTIFS(Table2[Sub-Sector],Table3[[#This Row],[Sub-Sector]])</f>
        <v>10</v>
      </c>
      <c r="C29" s="1">
        <f>COUNTIFS(Table2[Sub-Sector],Table3[[#This Row],[Sub-Sector]],Table2[Uptrend],"Uptrend")/Table3[[#This Row],[Count]]</f>
        <v>0.8</v>
      </c>
      <c r="D29" s="1">
        <f>COUNTIFS(Table2[Sub-Sector],Table3[[#This Row],[Sub-Sector]],Table2[1W Return vs Nifty],"&gt;=5")/Table3[[#This Row],[Count]]</f>
        <v>0.2</v>
      </c>
      <c r="E29" s="1">
        <f>COUNTIFS(Table2[Sub-Sector],Table3[[#This Row],[Sub-Sector]],Table2[1M Return vs Nifty],"&gt;=5")/Table3[[#This Row],[Count]]</f>
        <v>0.5</v>
      </c>
      <c r="F29" s="1">
        <f>COUNTIFS(Table2[Sub-Sector],Table3[[#This Row],[Sub-Sector]],Table2[6M Return vs Nifty],"&gt;=10")/Table3[[#This Row],[Count]]</f>
        <v>0.9</v>
      </c>
      <c r="G29" s="1">
        <f>COUNTIFS(Table2[Sub-Sector],Table3[[#This Row],[Sub-Sector]],Table2[1Y Return vs Nifty],"&gt;=10")/Table3[[#This Row],[Count]]</f>
        <v>0.7</v>
      </c>
      <c r="H29" s="1">
        <f>COUNTIFS(Table2[Sub-Sector],Table3[[#This Row],[Sub-Sector]],Table2[RSI Exponential â€“ 14D],"&gt;=50")/Table3[[#This Row],[Count]]</f>
        <v>0.5</v>
      </c>
      <c r="I29" s="1">
        <f>COUNTIFS(Table2[Sub-Sector],Table3[[#This Row],[Sub-Sector]],Table2[Relative Volume],"&gt;=1")/Table3[[#This Row],[Count]]</f>
        <v>0.3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0.1</v>
      </c>
      <c r="M29" s="1">
        <f>COUNTIFS(Table2[Sub-Sector],Table3[[#This Row],[Sub-Sector]],Table2[% Away From Current Week High],"&lt;=0.05")/Table3[[#This Row],[Count]]</f>
        <v>0.9</v>
      </c>
      <c r="N29" s="1">
        <f>COUNTIFS(Table2[Sub-Sector],Table3[[#This Row],[Sub-Sector]],Table2[% Away From Current Month Low],"&gt;=0.05")/Table3[[#This Row],[Count]]</f>
        <v>0.4</v>
      </c>
      <c r="O29" s="1">
        <f>COUNTIFS(Table2[Sub-Sector],Table3[[#This Row],[Sub-Sector]],Table2[% Away From Current Month High],"&lt;=0.05")/Table3[[#This Row],[Count]]</f>
        <v>0.4</v>
      </c>
      <c r="P29" s="1">
        <f>COUNTIFS(Table2[Sub-Sector],Table3[[#This Row],[Sub-Sector]],Table2[% Away From 52W High],"&lt;=10")/Table3[[#This Row],[Count]]</f>
        <v>0.6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</v>
      </c>
      <c r="S29" s="1">
        <f>COUNTIFS(Table2[Sub-Sector],Table3[[#This Row],[Sub-Sector]],Table2[% Price above 50 EMA],"&gt;=0")/Table3[[#This Row],[Count]]</f>
        <v>0.6</v>
      </c>
      <c r="T29" s="1">
        <f>COUNTIFS(Table2[Sub-Sector],Table3[[#This Row],[Sub-Sector]],Table2[% Price above 200 EMA],"&gt;=0")/Table3[[#This Row],[Count]]</f>
        <v>1</v>
      </c>
      <c r="U29" s="1">
        <f>COUNTIFS(Table2[Sub-Sector],Table3[[#This Row],[Sub-Sector]],Table2[Rate of Change - Zone],"Positive")/Table3[[#This Row],[Count]]</f>
        <v>0.5</v>
      </c>
      <c r="V29" s="1">
        <f>COUNTIFS(Table2[Sub-Sector],Table3[[#This Row],[Sub-Sector]],Table2[Sharpe Ratio],"&gt;=0.10")/Table3[[#This Row],[Count]]</f>
        <v>0.2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284.5</v>
      </c>
      <c r="X29">
        <f>_xlfn.RANK.AVG(Table3[[#This Row],[Score]],Table3[Score],1)</f>
        <v>19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185.5</v>
      </c>
      <c r="Z29">
        <f>_xlfn.RANK.AVG(Table3[[#This Row],[Score 2 ]],Table3[[Score 2 ]],1)</f>
        <v>28</v>
      </c>
    </row>
    <row r="30" spans="1:26" x14ac:dyDescent="0.3">
      <c r="A30" t="s">
        <v>637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0.33333333333333331</v>
      </c>
      <c r="D30" s="1">
        <f>COUNTIFS(Table2[Sub-Sector],Table3[[#This Row],[Sub-Sector]],Table2[1W Return vs Nifty],"&gt;=5")/Table3[[#This Row],[Count]]</f>
        <v>0.33333333333333331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0.66666666666666663</v>
      </c>
      <c r="G30" s="1">
        <f>COUNTIFS(Table2[Sub-Sector],Table3[[#This Row],[Sub-Sector]],Table2[1Y Return vs Nifty],"&gt;=10")/Table3[[#This Row],[Count]]</f>
        <v>0.33333333333333331</v>
      </c>
      <c r="H30" s="1">
        <f>COUNTIFS(Table2[Sub-Sector],Table3[[#This Row],[Sub-Sector]],Table2[RSI Exponential â€“ 14D],"&gt;=50")/Table3[[#This Row],[Count]]</f>
        <v>1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0.66666666666666663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0.66666666666666663</v>
      </c>
      <c r="P30" s="1">
        <f>COUNTIFS(Table2[Sub-Sector],Table3[[#This Row],[Sub-Sector]],Table2[% Away From 52W High],"&lt;=10")/Table3[[#This Row],[Count]]</f>
        <v>0.33333333333333331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1</v>
      </c>
      <c r="S30" s="1">
        <f>COUNTIFS(Table2[Sub-Sector],Table3[[#This Row],[Sub-Sector]],Table2[% Price above 50 EMA],"&gt;=0")/Table3[[#This Row],[Count]]</f>
        <v>0.33333333333333331</v>
      </c>
      <c r="T30" s="1">
        <f>COUNTIFS(Table2[Sub-Sector],Table3[[#This Row],[Sub-Sector]],Table2[% Price above 200 EMA],"&gt;=0")/Table3[[#This Row],[Count]]</f>
        <v>0.66666666666666663</v>
      </c>
      <c r="U30" s="1">
        <f>COUNTIFS(Table2[Sub-Sector],Table3[[#This Row],[Sub-Sector]],Table2[Rate of Change - Zone],"Positive")/Table3[[#This Row],[Count]]</f>
        <v>1</v>
      </c>
      <c r="V30" s="1">
        <f>COUNTIFS(Table2[Sub-Sector],Table3[[#This Row],[Sub-Sector]],Table2[Sharpe Ratio],"&gt;=0.10")/Table3[[#This Row],[Count]]</f>
        <v>0.66666666666666663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30">
        <f>_xlfn.RANK.AVG(Table3[[#This Row],[Score]],Table3[Score],1)</f>
        <v>36.5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0">
        <f>_xlfn.RANK.AVG(Table3[[#This Row],[Score 2 ]],Table3[[Score 2 ]],1)</f>
        <v>29.5</v>
      </c>
    </row>
    <row r="31" spans="1:26" x14ac:dyDescent="0.3">
      <c r="A31" t="s">
        <v>234</v>
      </c>
      <c r="B31">
        <f>COUNTIFS(Table2[Sub-Sector],Table3[[#This Row],[Sub-Sector]])</f>
        <v>7</v>
      </c>
      <c r="C31" s="1">
        <f>COUNTIFS(Table2[Sub-Sector],Table3[[#This Row],[Sub-Sector]],Table2[Uptrend],"Uptrend")/Table3[[#This Row],[Count]]</f>
        <v>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0.5714285714285714</v>
      </c>
      <c r="F31" s="1">
        <f>COUNTIFS(Table2[Sub-Sector],Table3[[#This Row],[Sub-Sector]],Table2[6M Return vs Nifty],"&gt;=10")/Table3[[#This Row],[Count]]</f>
        <v>0.42857142857142855</v>
      </c>
      <c r="G31" s="1">
        <f>COUNTIFS(Table2[Sub-Sector],Table3[[#This Row],[Sub-Sector]],Table2[1Y Return vs Nifty],"&gt;=10")/Table3[[#This Row],[Count]]</f>
        <v>1</v>
      </c>
      <c r="H31" s="1">
        <f>COUNTIFS(Table2[Sub-Sector],Table3[[#This Row],[Sub-Sector]],Table2[RSI Exponential â€“ 14D],"&gt;=50")/Table3[[#This Row],[Count]]</f>
        <v>0.7142857142857143</v>
      </c>
      <c r="I31" s="1">
        <f>COUNTIFS(Table2[Sub-Sector],Table3[[#This Row],[Sub-Sector]],Table2[Relative Volume],"&gt;=1")/Table3[[#This Row],[Count]]</f>
        <v>0.2857142857142857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0.42857142857142855</v>
      </c>
      <c r="O31" s="1">
        <f>COUNTIFS(Table2[Sub-Sector],Table3[[#This Row],[Sub-Sector]],Table2[% Away From Current Month High],"&lt;=0.05")/Table3[[#This Row],[Count]]</f>
        <v>0.42857142857142855</v>
      </c>
      <c r="P31" s="1">
        <f>COUNTIFS(Table2[Sub-Sector],Table3[[#This Row],[Sub-Sector]],Table2[% Away From 52W High],"&lt;=10")/Table3[[#This Row],[Count]]</f>
        <v>0.7142857142857143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0.7142857142857143</v>
      </c>
      <c r="S31" s="1">
        <f>COUNTIFS(Table2[Sub-Sector],Table3[[#This Row],[Sub-Sector]],Table2[% Price above 50 EMA],"&gt;=0")/Table3[[#This Row],[Count]]</f>
        <v>0.8571428571428571</v>
      </c>
      <c r="T31" s="1">
        <f>COUNTIFS(Table2[Sub-Sector],Table3[[#This Row],[Sub-Sector]],Table2[% Price above 200 EMA],"&gt;=0")/Table3[[#This Row],[Count]]</f>
        <v>1</v>
      </c>
      <c r="U31" s="1">
        <f>COUNTIFS(Table2[Sub-Sector],Table3[[#This Row],[Sub-Sector]],Table2[Rate of Change - Zone],"Positive")/Table3[[#This Row],[Count]]</f>
        <v>0.7142857142857143</v>
      </c>
      <c r="V31" s="1">
        <f>COUNTIFS(Table2[Sub-Sector],Table3[[#This Row],[Sub-Sector]],Table2[Sharpe Ratio],"&gt;=0.10")/Table3[[#This Row],[Count]]</f>
        <v>0.2857142857142857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31">
        <f>_xlfn.RANK.AVG(Table3[[#This Row],[Score]],Table3[Score],1)</f>
        <v>23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1">
        <f>_xlfn.RANK.AVG(Table3[[#This Row],[Score 2 ]],Table3[[Score 2 ]],1)</f>
        <v>29.5</v>
      </c>
    </row>
    <row r="32" spans="1:26" x14ac:dyDescent="0.3">
      <c r="A32" t="s">
        <v>161</v>
      </c>
      <c r="B32">
        <f>COUNTIFS(Table2[Sub-Sector],Table3[[#This Row],[Sub-Sector]])</f>
        <v>10</v>
      </c>
      <c r="C32" s="1">
        <f>COUNTIFS(Table2[Sub-Sector],Table3[[#This Row],[Sub-Sector]],Table2[Uptrend],"Uptrend")/Table3[[#This Row],[Count]]</f>
        <v>0.7</v>
      </c>
      <c r="D32" s="1">
        <f>COUNTIFS(Table2[Sub-Sector],Table3[[#This Row],[Sub-Sector]],Table2[1W Return vs Nifty],"&gt;=5")/Table3[[#This Row],[Count]]</f>
        <v>0.2</v>
      </c>
      <c r="E32" s="1">
        <f>COUNTIFS(Table2[Sub-Sector],Table3[[#This Row],[Sub-Sector]],Table2[1M Return vs Nifty],"&gt;=5")/Table3[[#This Row],[Count]]</f>
        <v>0.2</v>
      </c>
      <c r="F32" s="1">
        <f>COUNTIFS(Table2[Sub-Sector],Table3[[#This Row],[Sub-Sector]],Table2[6M Return vs Nifty],"&gt;=10")/Table3[[#This Row],[Count]]</f>
        <v>0.9</v>
      </c>
      <c r="G32" s="1">
        <f>COUNTIFS(Table2[Sub-Sector],Table3[[#This Row],[Sub-Sector]],Table2[1Y Return vs Nifty],"&gt;=10")/Table3[[#This Row],[Count]]</f>
        <v>1</v>
      </c>
      <c r="H32" s="1">
        <f>COUNTIFS(Table2[Sub-Sector],Table3[[#This Row],[Sub-Sector]],Table2[RSI Exponential â€“ 14D],"&gt;=50")/Table3[[#This Row],[Count]]</f>
        <v>0.5</v>
      </c>
      <c r="I32" s="1">
        <f>COUNTIFS(Table2[Sub-Sector],Table3[[#This Row],[Sub-Sector]],Table2[Relative Volume],"&gt;=1")/Table3[[#This Row],[Count]]</f>
        <v>0.1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0.9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0.6</v>
      </c>
      <c r="N32" s="1">
        <f>COUNTIFS(Table2[Sub-Sector],Table3[[#This Row],[Sub-Sector]],Table2[% Away From Current Month Low],"&gt;=0.05")/Table3[[#This Row],[Count]]</f>
        <v>0.4</v>
      </c>
      <c r="O32" s="1">
        <f>COUNTIFS(Table2[Sub-Sector],Table3[[#This Row],[Sub-Sector]],Table2[% Away From Current Month High],"&lt;=0.05")/Table3[[#This Row],[Count]]</f>
        <v>0.5</v>
      </c>
      <c r="P32" s="1">
        <f>COUNTIFS(Table2[Sub-Sector],Table3[[#This Row],[Sub-Sector]],Table2[% Away From 52W High],"&lt;=10")/Table3[[#This Row],[Count]]</f>
        <v>0.4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0.8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32">
        <f>_xlfn.RANK.AVG(Table3[[#This Row],[Score]],Table3[Score],1)</f>
        <v>30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</v>
      </c>
      <c r="Z32">
        <f>_xlfn.RANK.AVG(Table3[[#This Row],[Score 2 ]],Table3[[Score 2 ]],1)</f>
        <v>31</v>
      </c>
    </row>
    <row r="33" spans="1:26" x14ac:dyDescent="0.3">
      <c r="A33" t="s">
        <v>187</v>
      </c>
      <c r="B33">
        <f>COUNTIFS(Table2[Sub-Sector],Table3[[#This Row],[Sub-Sector]])</f>
        <v>4</v>
      </c>
      <c r="C33" s="1">
        <f>COUNTIFS(Table2[Sub-Sector],Table3[[#This Row],[Sub-Sector]],Table2[Uptrend],"Uptrend")/Table3[[#This Row],[Count]]</f>
        <v>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1</v>
      </c>
      <c r="F33" s="1">
        <f>COUNTIFS(Table2[Sub-Sector],Table3[[#This Row],[Sub-Sector]],Table2[6M Return vs Nifty],"&gt;=10")/Table3[[#This Row],[Count]]</f>
        <v>0.75</v>
      </c>
      <c r="G33" s="1">
        <f>COUNTIFS(Table2[Sub-Sector],Table3[[#This Row],[Sub-Sector]],Table2[1Y Return vs Nifty],"&gt;=10")/Table3[[#This Row],[Count]]</f>
        <v>0.5</v>
      </c>
      <c r="H33" s="1">
        <f>COUNTIFS(Table2[Sub-Sector],Table3[[#This Row],[Sub-Sector]],Table2[RSI Exponential â€“ 14D],"&gt;=50")/Table3[[#This Row],[Count]]</f>
        <v>0.75</v>
      </c>
      <c r="I33" s="1">
        <f>COUNTIFS(Table2[Sub-Sector],Table3[[#This Row],[Sub-Sector]],Table2[Relative Volume],"&gt;=1")/Table3[[#This Row],[Count]]</f>
        <v>0.5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0.5</v>
      </c>
      <c r="O33" s="1">
        <f>COUNTIFS(Table2[Sub-Sector],Table3[[#This Row],[Sub-Sector]],Table2[% Away From Current Month High],"&lt;=0.05")/Table3[[#This Row],[Count]]</f>
        <v>0.5</v>
      </c>
      <c r="P33" s="1">
        <f>COUNTIFS(Table2[Sub-Sector],Table3[[#This Row],[Sub-Sector]],Table2[% Away From 52W High],"&lt;=10")/Table3[[#This Row],[Count]]</f>
        <v>0.75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0.75</v>
      </c>
      <c r="S33" s="1">
        <f>COUNTIFS(Table2[Sub-Sector],Table3[[#This Row],[Sub-Sector]],Table2[% Price above 50 EMA],"&gt;=0")/Table3[[#This Row],[Count]]</f>
        <v>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0.5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33">
        <f>_xlfn.RANK.AVG(Table3[[#This Row],[Score]],Table3[Score],1)</f>
        <v>21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3">
        <f>_xlfn.RANK.AVG(Table3[[#This Row],[Score 2 ]],Table3[[Score 2 ]],1)</f>
        <v>32</v>
      </c>
    </row>
    <row r="34" spans="1:26" x14ac:dyDescent="0.3">
      <c r="A34" t="s">
        <v>492</v>
      </c>
      <c r="B34">
        <f>COUNTIFS(Table2[Sub-Sector],Table3[[#This Row],[Sub-Sector]])</f>
        <v>5</v>
      </c>
      <c r="C34" s="1">
        <f>COUNTIFS(Table2[Sub-Sector],Table3[[#This Row],[Sub-Sector]],Table2[Uptrend],"Uptrend")/Table3[[#This Row],[Count]]</f>
        <v>0.8</v>
      </c>
      <c r="D34" s="1">
        <f>COUNTIFS(Table2[Sub-Sector],Table3[[#This Row],[Sub-Sector]],Table2[1W Return vs Nifty],"&gt;=5")/Table3[[#This Row],[Count]]</f>
        <v>0.2</v>
      </c>
      <c r="E34" s="1">
        <f>COUNTIFS(Table2[Sub-Sector],Table3[[#This Row],[Sub-Sector]],Table2[1M Return vs Nifty],"&gt;=5")/Table3[[#This Row],[Count]]</f>
        <v>0.4</v>
      </c>
      <c r="F34" s="1">
        <f>COUNTIFS(Table2[Sub-Sector],Table3[[#This Row],[Sub-Sector]],Table2[6M Return vs Nifty],"&gt;=10")/Table3[[#This Row],[Count]]</f>
        <v>0.6</v>
      </c>
      <c r="G34" s="1">
        <f>COUNTIFS(Table2[Sub-Sector],Table3[[#This Row],[Sub-Sector]],Table2[1Y Return vs Nifty],"&gt;=10")/Table3[[#This Row],[Count]]</f>
        <v>0.6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0.2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0.8</v>
      </c>
      <c r="L34" s="1">
        <f>COUNTIFS(Table2[Sub-Sector],Table3[[#This Row],[Sub-Sector]],Table2[% Away From Current Week Low],"&gt;=0.05")/Table3[[#This Row],[Count]]</f>
        <v>0.6</v>
      </c>
      <c r="M34" s="1">
        <f>COUNTIFS(Table2[Sub-Sector],Table3[[#This Row],[Sub-Sector]],Table2[% Away From Current Week High],"&lt;=0.05")/Table3[[#This Row],[Count]]</f>
        <v>0.8</v>
      </c>
      <c r="N34" s="1">
        <f>COUNTIFS(Table2[Sub-Sector],Table3[[#This Row],[Sub-Sector]],Table2[% Away From Current Month Low],"&gt;=0.05")/Table3[[#This Row],[Count]]</f>
        <v>0.8</v>
      </c>
      <c r="O34" s="1">
        <f>COUNTIFS(Table2[Sub-Sector],Table3[[#This Row],[Sub-Sector]],Table2[% Away From Current Month High],"&lt;=0.05")/Table3[[#This Row],[Count]]</f>
        <v>0.8</v>
      </c>
      <c r="P34" s="1">
        <f>COUNTIFS(Table2[Sub-Sector],Table3[[#This Row],[Sub-Sector]],Table2[% Away From 52W High],"&lt;=10")/Table3[[#This Row],[Count]]</f>
        <v>0.4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0.8</v>
      </c>
      <c r="T34" s="1">
        <f>COUNTIFS(Table2[Sub-Sector],Table3[[#This Row],[Sub-Sector]],Table2[% Price above 200 EMA],"&gt;=0")/Table3[[#This Row],[Count]]</f>
        <v>0.8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0.4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34">
        <f>_xlfn.RANK.AVG(Table3[[#This Row],[Score]],Table3[Score],1)</f>
        <v>24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4">
        <f>_xlfn.RANK.AVG(Table3[[#This Row],[Score 2 ]],Table3[[Score 2 ]],1)</f>
        <v>33</v>
      </c>
    </row>
    <row r="35" spans="1:26" x14ac:dyDescent="0.3">
      <c r="A35" t="s">
        <v>98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0.66666666666666663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0.33333333333333331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0.33333333333333331</v>
      </c>
      <c r="I35" s="1">
        <f>COUNTIFS(Table2[Sub-Sector],Table3[[#This Row],[Sub-Sector]],Table2[Relative Volume],"&gt;=1")/Table3[[#This Row],[Count]]</f>
        <v>0.33333333333333331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0.33333333333333331</v>
      </c>
      <c r="O35" s="1">
        <f>COUNTIFS(Table2[Sub-Sector],Table3[[#This Row],[Sub-Sector]],Table2[% Away From Current Month High],"&lt;=0.05")/Table3[[#This Row],[Count]]</f>
        <v>0.66666666666666663</v>
      </c>
      <c r="P35" s="1">
        <f>COUNTIFS(Table2[Sub-Sector],Table3[[#This Row],[Sub-Sector]],Table2[% Away From 52W High],"&lt;=10")/Table3[[#This Row],[Count]]</f>
        <v>0.33333333333333331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0.33333333333333331</v>
      </c>
      <c r="S35" s="1">
        <f>COUNTIFS(Table2[Sub-Sector],Table3[[#This Row],[Sub-Sector]],Table2[% Price above 50 EMA],"&gt;=0")/Table3[[#This Row],[Count]]</f>
        <v>0.66666666666666663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0.66666666666666663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35">
        <f>_xlfn.RANK.AVG(Table3[[#This Row],[Score]],Table3[Score],1)</f>
        <v>60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5">
        <f>_xlfn.RANK.AVG(Table3[[#This Row],[Score 2 ]],Table3[[Score 2 ]],1)</f>
        <v>34</v>
      </c>
    </row>
    <row r="36" spans="1:26" x14ac:dyDescent="0.3">
      <c r="A36" t="s">
        <v>116</v>
      </c>
      <c r="B36">
        <f>COUNTIFS(Table2[Sub-Sector],Table3[[#This Row],[Sub-Sector]])</f>
        <v>8</v>
      </c>
      <c r="C36" s="1">
        <f>COUNTIFS(Table2[Sub-Sector],Table3[[#This Row],[Sub-Sector]],Table2[Uptrend],"Uptrend")/Table3[[#This Row],[Count]]</f>
        <v>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0.125</v>
      </c>
      <c r="F36" s="1">
        <f>COUNTIFS(Table2[Sub-Sector],Table3[[#This Row],[Sub-Sector]],Table2[6M Return vs Nifty],"&gt;=10")/Table3[[#This Row],[Count]]</f>
        <v>0.625</v>
      </c>
      <c r="G36" s="1">
        <f>COUNTIFS(Table2[Sub-Sector],Table3[[#This Row],[Sub-Sector]],Table2[1Y Return vs Nifty],"&gt;=10")/Table3[[#This Row],[Count]]</f>
        <v>0.5</v>
      </c>
      <c r="H36" s="1">
        <f>COUNTIFS(Table2[Sub-Sector],Table3[[#This Row],[Sub-Sector]],Table2[RSI Exponential â€“ 14D],"&gt;=50")/Table3[[#This Row],[Count]]</f>
        <v>0.625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0.125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0.125</v>
      </c>
      <c r="M36" s="1">
        <f>COUNTIFS(Table2[Sub-Sector],Table3[[#This Row],[Sub-Sector]],Table2[% Away From Current Week High],"&lt;=0.05")/Table3[[#This Row],[Count]]</f>
        <v>0.875</v>
      </c>
      <c r="N36" s="1">
        <f>COUNTIFS(Table2[Sub-Sector],Table3[[#This Row],[Sub-Sector]],Table2[% Away From Current Month Low],"&gt;=0.05")/Table3[[#This Row],[Count]]</f>
        <v>0.375</v>
      </c>
      <c r="O36" s="1">
        <f>COUNTIFS(Table2[Sub-Sector],Table3[[#This Row],[Sub-Sector]],Table2[% Away From Current Month High],"&lt;=0.05")/Table3[[#This Row],[Count]]</f>
        <v>0.625</v>
      </c>
      <c r="P36" s="1">
        <f>COUNTIFS(Table2[Sub-Sector],Table3[[#This Row],[Sub-Sector]],Table2[% Away From 52W High],"&lt;=10")/Table3[[#This Row],[Count]]</f>
        <v>0.625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0.75</v>
      </c>
      <c r="S36" s="1">
        <f>COUNTIFS(Table2[Sub-Sector],Table3[[#This Row],[Sub-Sector]],Table2[% Price above 50 EMA],"&gt;=0")/Table3[[#This Row],[Count]]</f>
        <v>0.75</v>
      </c>
      <c r="T36" s="1">
        <f>COUNTIFS(Table2[Sub-Sector],Table3[[#This Row],[Sub-Sector]],Table2[% Price above 200 EMA],"&gt;=0")/Table3[[#This Row],[Count]]</f>
        <v>0.875</v>
      </c>
      <c r="U36" s="1">
        <f>COUNTIFS(Table2[Sub-Sector],Table3[[#This Row],[Sub-Sector]],Table2[Rate of Change - Zone],"Positive")/Table3[[#This Row],[Count]]</f>
        <v>0.625</v>
      </c>
      <c r="V36" s="1">
        <f>COUNTIFS(Table2[Sub-Sector],Table3[[#This Row],[Sub-Sector]],Table2[Sharpe Ratio],"&gt;=0.10")/Table3[[#This Row],[Count]]</f>
        <v>0.125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36">
        <f>_xlfn.RANK.AVG(Table3[[#This Row],[Score]],Table3[Score],1)</f>
        <v>44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6">
        <f>_xlfn.RANK.AVG(Table3[[#This Row],[Score 2 ]],Table3[[Score 2 ]],1)</f>
        <v>35</v>
      </c>
    </row>
    <row r="37" spans="1:26" x14ac:dyDescent="0.3">
      <c r="A37" t="s">
        <v>295</v>
      </c>
      <c r="B37">
        <f>COUNTIFS(Table2[Sub-Sector],Table3[[#This Row],[Sub-Sector]])</f>
        <v>21</v>
      </c>
      <c r="C37" s="1">
        <f>COUNTIFS(Table2[Sub-Sector],Table3[[#This Row],[Sub-Sector]],Table2[Uptrend],"Uptrend")/Table3[[#This Row],[Count]]</f>
        <v>0.90476190476190477</v>
      </c>
      <c r="D37" s="1">
        <f>COUNTIFS(Table2[Sub-Sector],Table3[[#This Row],[Sub-Sector]],Table2[1W Return vs Nifty],"&gt;=5")/Table3[[#This Row],[Count]]</f>
        <v>0.2857142857142857</v>
      </c>
      <c r="E37" s="1">
        <f>COUNTIFS(Table2[Sub-Sector],Table3[[#This Row],[Sub-Sector]],Table2[1M Return vs Nifty],"&gt;=5")/Table3[[#This Row],[Count]]</f>
        <v>0.47619047619047616</v>
      </c>
      <c r="F37" s="1">
        <f>COUNTIFS(Table2[Sub-Sector],Table3[[#This Row],[Sub-Sector]],Table2[6M Return vs Nifty],"&gt;=10")/Table3[[#This Row],[Count]]</f>
        <v>0.76190476190476186</v>
      </c>
      <c r="G37" s="1">
        <f>COUNTIFS(Table2[Sub-Sector],Table3[[#This Row],[Sub-Sector]],Table2[1Y Return vs Nifty],"&gt;=10")/Table3[[#This Row],[Count]]</f>
        <v>0.5714285714285714</v>
      </c>
      <c r="H37" s="1">
        <f>COUNTIFS(Table2[Sub-Sector],Table3[[#This Row],[Sub-Sector]],Table2[RSI Exponential â€“ 14D],"&gt;=50")/Table3[[#This Row],[Count]]</f>
        <v>0.52380952380952384</v>
      </c>
      <c r="I37" s="1">
        <f>COUNTIFS(Table2[Sub-Sector],Table3[[#This Row],[Sub-Sector]],Table2[Relative Volume],"&gt;=1")/Table3[[#This Row],[Count]]</f>
        <v>0.2857142857142857</v>
      </c>
      <c r="J37" s="1">
        <f>COUNTIFS(Table2[Sub-Sector],Table3[[#This Row],[Sub-Sector]],Table2[% Away From Day Low],"&gt;=0.05")/Table3[[#This Row],[Count]]</f>
        <v>9.5238095238095233E-2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0.14285714285714285</v>
      </c>
      <c r="M37" s="1">
        <f>COUNTIFS(Table2[Sub-Sector],Table3[[#This Row],[Sub-Sector]],Table2[% Away From Current Week High],"&lt;=0.05")/Table3[[#This Row],[Count]]</f>
        <v>0.90476190476190477</v>
      </c>
      <c r="N37" s="1">
        <f>COUNTIFS(Table2[Sub-Sector],Table3[[#This Row],[Sub-Sector]],Table2[% Away From Current Month Low],"&gt;=0.05")/Table3[[#This Row],[Count]]</f>
        <v>0.52380952380952384</v>
      </c>
      <c r="O37" s="1">
        <f>COUNTIFS(Table2[Sub-Sector],Table3[[#This Row],[Sub-Sector]],Table2[% Away From Current Month High],"&lt;=0.05")/Table3[[#This Row],[Count]]</f>
        <v>0.47619047619047616</v>
      </c>
      <c r="P37" s="1">
        <f>COUNTIFS(Table2[Sub-Sector],Table3[[#This Row],[Sub-Sector]],Table2[% Away From 52W High],"&lt;=10")/Table3[[#This Row],[Count]]</f>
        <v>0.47619047619047616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0.52380952380952384</v>
      </c>
      <c r="S37" s="1">
        <f>COUNTIFS(Table2[Sub-Sector],Table3[[#This Row],[Sub-Sector]],Table2[% Price above 50 EMA],"&gt;=0")/Table3[[#This Row],[Count]]</f>
        <v>0.8571428571428571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0.5714285714285714</v>
      </c>
      <c r="V37" s="1">
        <f>COUNTIFS(Table2[Sub-Sector],Table3[[#This Row],[Sub-Sector]],Table2[Sharpe Ratio],"&gt;=0.10")/Table3[[#This Row],[Count]]</f>
        <v>0.23809523809523808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285.5</v>
      </c>
      <c r="X37">
        <f>_xlfn.RANK.AVG(Table3[[#This Row],[Score]],Table3[Score],1)</f>
        <v>20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7">
        <f>_xlfn.RANK.AVG(Table3[[#This Row],[Score 2 ]],Table3[[Score 2 ]],1)</f>
        <v>36.5</v>
      </c>
    </row>
    <row r="38" spans="1:26" x14ac:dyDescent="0.3">
      <c r="A38" t="s">
        <v>374</v>
      </c>
      <c r="B38">
        <f>COUNTIFS(Table2[Sub-Sector],Table3[[#This Row],[Sub-Sector]])</f>
        <v>2</v>
      </c>
      <c r="C38" s="1">
        <f>COUNTIFS(Table2[Sub-Sector],Table3[[#This Row],[Sub-Sector]],Table2[Uptrend],"Uptrend")/Table3[[#This Row],[Count]]</f>
        <v>0.5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1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1</v>
      </c>
      <c r="I38" s="1">
        <f>COUNTIFS(Table2[Sub-Sector],Table3[[#This Row],[Sub-Sector]],Table2[Relative Volume],"&gt;=1")/Table3[[#This Row],[Count]]</f>
        <v>0</v>
      </c>
      <c r="J38" s="1">
        <f>COUNTIFS(Table2[Sub-Sector],Table3[[#This Row],[Sub-Sector]],Table2[% Away From Day Low],"&gt;=0.05")/Table3[[#This Row],[Count]]</f>
        <v>0.5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0.5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0.5</v>
      </c>
      <c r="O38" s="1">
        <f>COUNTIFS(Table2[Sub-Sector],Table3[[#This Row],[Sub-Sector]],Table2[% Away From Current Month High],"&lt;=0.05")/Table3[[#This Row],[Count]]</f>
        <v>1</v>
      </c>
      <c r="P38" s="1">
        <f>COUNTIFS(Table2[Sub-Sector],Table3[[#This Row],[Sub-Sector]],Table2[% Away From 52W High],"&lt;=10")/Table3[[#This Row],[Count]]</f>
        <v>0.5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1</v>
      </c>
      <c r="S38" s="1">
        <f>COUNTIFS(Table2[Sub-Sector],Table3[[#This Row],[Sub-Sector]],Table2[% Price above 50 EMA],"&gt;=0")/Table3[[#This Row],[Count]]</f>
        <v>1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0.5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456.5</v>
      </c>
      <c r="X38">
        <f>_xlfn.RANK.AVG(Table3[[#This Row],[Score]],Table3[Score],1)</f>
        <v>69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8">
        <f>_xlfn.RANK.AVG(Table3[[#This Row],[Score 2 ]],Table3[[Score 2 ]],1)</f>
        <v>36.5</v>
      </c>
    </row>
    <row r="39" spans="1:26" x14ac:dyDescent="0.3">
      <c r="A39" t="s">
        <v>377</v>
      </c>
      <c r="B39">
        <f>COUNTIFS(Table2[Sub-Sector],Table3[[#This Row],[Sub-Sector]])</f>
        <v>6</v>
      </c>
      <c r="C39" s="1">
        <f>COUNTIFS(Table2[Sub-Sector],Table3[[#This Row],[Sub-Sector]],Table2[Uptrend],"Uptrend")/Table3[[#This Row],[Count]]</f>
        <v>0.66666666666666663</v>
      </c>
      <c r="D39" s="1">
        <f>COUNTIFS(Table2[Sub-Sector],Table3[[#This Row],[Sub-Sector]],Table2[1W Return vs Nifty],"&gt;=5")/Table3[[#This Row],[Count]]</f>
        <v>0.16666666666666666</v>
      </c>
      <c r="E39" s="1">
        <f>COUNTIFS(Table2[Sub-Sector],Table3[[#This Row],[Sub-Sector]],Table2[1M Return vs Nifty],"&gt;=5")/Table3[[#This Row],[Count]]</f>
        <v>0.33333333333333331</v>
      </c>
      <c r="F39" s="1">
        <f>COUNTIFS(Table2[Sub-Sector],Table3[[#This Row],[Sub-Sector]],Table2[6M Return vs Nifty],"&gt;=10")/Table3[[#This Row],[Count]]</f>
        <v>0.66666666666666663</v>
      </c>
      <c r="G39" s="1">
        <f>COUNTIFS(Table2[Sub-Sector],Table3[[#This Row],[Sub-Sector]],Table2[1Y Return vs Nifty],"&gt;=10")/Table3[[#This Row],[Count]]</f>
        <v>0.5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Volume],"&gt;=1")/Table3[[#This Row],[Count]]</f>
        <v>0.5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0.33333333333333331</v>
      </c>
      <c r="O39" s="1">
        <f>COUNTIFS(Table2[Sub-Sector],Table3[[#This Row],[Sub-Sector]],Table2[% Away From Current Month High],"&lt;=0.05")/Table3[[#This Row],[Count]]</f>
        <v>0.66666666666666663</v>
      </c>
      <c r="P39" s="1">
        <f>COUNTIFS(Table2[Sub-Sector],Table3[[#This Row],[Sub-Sector]],Table2[% Away From 52W High],"&lt;=10")/Table3[[#This Row],[Count]]</f>
        <v>0.33333333333333331</v>
      </c>
      <c r="Q39" s="1">
        <f>COUNTIFS(Table2[Sub-Sector],Table3[[#This Row],[Sub-Sector]],Table2[% Away From 52W Low],"&gt;=10")/Table3[[#This Row],[Count]]</f>
        <v>0.83333333333333337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0.83333333333333337</v>
      </c>
      <c r="T39" s="1">
        <f>COUNTIFS(Table2[Sub-Sector],Table3[[#This Row],[Sub-Sector]],Table2[% Price above 200 EMA],"&gt;=0")/Table3[[#This Row],[Count]]</f>
        <v>0.66666666666666663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0.16666666666666666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39">
        <f>_xlfn.RANK.AVG(Table3[[#This Row],[Score]],Table3[Score],1)</f>
        <v>33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9">
        <f>_xlfn.RANK.AVG(Table3[[#This Row],[Score 2 ]],Table3[[Score 2 ]],1)</f>
        <v>38</v>
      </c>
    </row>
    <row r="40" spans="1:26" x14ac:dyDescent="0.3">
      <c r="A40" t="s">
        <v>999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1</v>
      </c>
      <c r="G40" s="1">
        <f>COUNTIFS(Table2[Sub-Sector],Table3[[#This Row],[Sub-Sector]],Table2[1Y Return vs Nifty],"&gt;=10")/Table3[[#This Row],[Count]]</f>
        <v>1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0.5</v>
      </c>
      <c r="O40" s="1">
        <f>COUNTIFS(Table2[Sub-Sector],Table3[[#This Row],[Sub-Sector]],Table2[% Away From Current Month High],"&lt;=0.05")/Table3[[#This Row],[Count]]</f>
        <v>0.5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0.5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40">
        <f>_xlfn.RANK.AVG(Table3[[#This Row],[Score]],Table3[Score],1)</f>
        <v>48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40">
        <f>_xlfn.RANK.AVG(Table3[[#This Row],[Score 2 ]],Table3[[Score 2 ]],1)</f>
        <v>40</v>
      </c>
    </row>
    <row r="41" spans="1:26" x14ac:dyDescent="0.3">
      <c r="A41" t="s">
        <v>955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Volume],"&gt;=1")/Table3[[#This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1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1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41">
        <f>_xlfn.RANK.AVG(Table3[[#This Row],[Score]],Table3[Score],1)</f>
        <v>73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41">
        <f>_xlfn.RANK.AVG(Table3[[#This Row],[Score 2 ]],Table3[[Score 2 ]],1)</f>
        <v>40</v>
      </c>
    </row>
    <row r="42" spans="1:26" x14ac:dyDescent="0.3">
      <c r="A42" t="s">
        <v>173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0.5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1</v>
      </c>
      <c r="G42" s="1">
        <f>COUNTIFS(Table2[Sub-Sector],Table3[[#This Row],[Sub-Sector]],Table2[1Y Return vs Nifty],"&gt;=10")/Table3[[#This Row],[Count]]</f>
        <v>1</v>
      </c>
      <c r="H42" s="1">
        <f>COUNTIFS(Table2[Sub-Sector],Table3[[#This Row],[Sub-Sector]],Table2[RSI Exponential â€“ 14D],"&gt;=50")/Table3[[#This Row],[Count]]</f>
        <v>1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1</v>
      </c>
      <c r="P42" s="1">
        <f>COUNTIFS(Table2[Sub-Sector],Table3[[#This Row],[Sub-Sector]],Table2[% Away From 52W High],"&lt;=10")/Table3[[#This Row],[Count]]</f>
        <v>0.5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1</v>
      </c>
      <c r="S42" s="1">
        <f>COUNTIFS(Table2[Sub-Sector],Table3[[#This Row],[Sub-Sector]],Table2[% Price above 50 EMA],"&gt;=0")/Table3[[#This Row],[Count]]</f>
        <v>1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42">
        <f>_xlfn.RANK.AVG(Table3[[#This Row],[Score]],Table3[Score],1)</f>
        <v>27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42">
        <f>_xlfn.RANK.AVG(Table3[[#This Row],[Score 2 ]],Table3[[Score 2 ]],1)</f>
        <v>40</v>
      </c>
    </row>
    <row r="43" spans="1:26" x14ac:dyDescent="0.3">
      <c r="A43" t="s">
        <v>552</v>
      </c>
      <c r="B43">
        <f>COUNTIFS(Table2[Sub-Sector],Table3[[#This Row],[Sub-Sector]])</f>
        <v>9</v>
      </c>
      <c r="C43" s="1">
        <f>COUNTIFS(Table2[Sub-Sector],Table3[[#This Row],[Sub-Sector]],Table2[Uptrend],"Uptrend")/Table3[[#This Row],[Count]]</f>
        <v>0.66666666666666663</v>
      </c>
      <c r="D43" s="1">
        <f>COUNTIFS(Table2[Sub-Sector],Table3[[#This Row],[Sub-Sector]],Table2[1W Return vs Nifty],"&gt;=5")/Table3[[#This Row],[Count]]</f>
        <v>0.22222222222222221</v>
      </c>
      <c r="E43" s="1">
        <f>COUNTIFS(Table2[Sub-Sector],Table3[[#This Row],[Sub-Sector]],Table2[1M Return vs Nifty],"&gt;=5")/Table3[[#This Row],[Count]]</f>
        <v>0.55555555555555558</v>
      </c>
      <c r="F43" s="1">
        <f>COUNTIFS(Table2[Sub-Sector],Table3[[#This Row],[Sub-Sector]],Table2[6M Return vs Nifty],"&gt;=10")/Table3[[#This Row],[Count]]</f>
        <v>0.66666666666666663</v>
      </c>
      <c r="G43" s="1">
        <f>COUNTIFS(Table2[Sub-Sector],Table3[[#This Row],[Sub-Sector]],Table2[1Y Return vs Nifty],"&gt;=10")/Table3[[#This Row],[Count]]</f>
        <v>0.33333333333333331</v>
      </c>
      <c r="H43" s="1">
        <f>COUNTIFS(Table2[Sub-Sector],Table3[[#This Row],[Sub-Sector]],Table2[RSI Exponential â€“ 14D],"&gt;=50")/Table3[[#This Row],[Count]]</f>
        <v>0.77777777777777779</v>
      </c>
      <c r="I43" s="1">
        <f>COUNTIFS(Table2[Sub-Sector],Table3[[#This Row],[Sub-Sector]],Table2[Relative Volume],"&gt;=1")/Table3[[#This Row],[Count]]</f>
        <v>0.33333333333333331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0.77777777777777779</v>
      </c>
      <c r="O43" s="1">
        <f>COUNTIFS(Table2[Sub-Sector],Table3[[#This Row],[Sub-Sector]],Table2[% Away From Current Month High],"&lt;=0.05")/Table3[[#This Row],[Count]]</f>
        <v>0.88888888888888884</v>
      </c>
      <c r="P43" s="1">
        <f>COUNTIFS(Table2[Sub-Sector],Table3[[#This Row],[Sub-Sector]],Table2[% Away From 52W High],"&lt;=10")/Table3[[#This Row],[Count]]</f>
        <v>0.44444444444444442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0.88888888888888884</v>
      </c>
      <c r="S43" s="1">
        <f>COUNTIFS(Table2[Sub-Sector],Table3[[#This Row],[Sub-Sector]],Table2[% Price above 50 EMA],"&gt;=0")/Table3[[#This Row],[Count]]</f>
        <v>0.88888888888888884</v>
      </c>
      <c r="T43" s="1">
        <f>COUNTIFS(Table2[Sub-Sector],Table3[[#This Row],[Sub-Sector]],Table2[% Price above 200 EMA],"&gt;=0")/Table3[[#This Row],[Count]]</f>
        <v>0.88888888888888884</v>
      </c>
      <c r="U43" s="1">
        <f>COUNTIFS(Table2[Sub-Sector],Table3[[#This Row],[Sub-Sector]],Table2[Rate of Change - Zone],"Positive")/Table3[[#This Row],[Count]]</f>
        <v>0.77777777777777779</v>
      </c>
      <c r="V43" s="1">
        <f>COUNTIFS(Table2[Sub-Sector],Table3[[#This Row],[Sub-Sector]],Table2[Sharpe Ratio],"&gt;=0.10")/Table3[[#This Row],[Count]]</f>
        <v>0.22222222222222221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</v>
      </c>
      <c r="X43">
        <f>_xlfn.RANK.AVG(Table3[[#This Row],[Score]],Table3[Score],1)</f>
        <v>26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43">
        <f>_xlfn.RANK.AVG(Table3[[#This Row],[Score 2 ]],Table3[[Score 2 ]],1)</f>
        <v>42</v>
      </c>
    </row>
    <row r="44" spans="1:26" x14ac:dyDescent="0.3">
      <c r="A44" t="s">
        <v>215</v>
      </c>
      <c r="B44">
        <f>COUNTIFS(Table2[Sub-Sector],Table3[[#This Row],[Sub-Sector]])</f>
        <v>9</v>
      </c>
      <c r="C44" s="1">
        <f>COUNTIFS(Table2[Sub-Sector],Table3[[#This Row],[Sub-Sector]],Table2[Uptrend],"Uptrend")/Table3[[#This Row],[Count]]</f>
        <v>0.55555555555555558</v>
      </c>
      <c r="D44" s="1">
        <f>COUNTIFS(Table2[Sub-Sector],Table3[[#This Row],[Sub-Sector]],Table2[1W Return vs Nifty],"&gt;=5")/Table3[[#This Row],[Count]]</f>
        <v>0.33333333333333331</v>
      </c>
      <c r="E44" s="1">
        <f>COUNTIFS(Table2[Sub-Sector],Table3[[#This Row],[Sub-Sector]],Table2[1M Return vs Nifty],"&gt;=5")/Table3[[#This Row],[Count]]</f>
        <v>0.1111111111111111</v>
      </c>
      <c r="F44" s="1">
        <f>COUNTIFS(Table2[Sub-Sector],Table3[[#This Row],[Sub-Sector]],Table2[6M Return vs Nifty],"&gt;=10")/Table3[[#This Row],[Count]]</f>
        <v>0.55555555555555558</v>
      </c>
      <c r="G44" s="1">
        <f>COUNTIFS(Table2[Sub-Sector],Table3[[#This Row],[Sub-Sector]],Table2[1Y Return vs Nifty],"&gt;=10")/Table3[[#This Row],[Count]]</f>
        <v>0.44444444444444442</v>
      </c>
      <c r="H44" s="1">
        <f>COUNTIFS(Table2[Sub-Sector],Table3[[#This Row],[Sub-Sector]],Table2[RSI Exponential â€“ 14D],"&gt;=50")/Table3[[#This Row],[Count]]</f>
        <v>0.88888888888888884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0.1111111111111111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0.1111111111111111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0.77777777777777779</v>
      </c>
      <c r="O44" s="1">
        <f>COUNTIFS(Table2[Sub-Sector],Table3[[#This Row],[Sub-Sector]],Table2[% Away From Current Month High],"&lt;=0.05")/Table3[[#This Row],[Count]]</f>
        <v>1</v>
      </c>
      <c r="P44" s="1">
        <f>COUNTIFS(Table2[Sub-Sector],Table3[[#This Row],[Sub-Sector]],Table2[% Away From 52W High],"&lt;=10")/Table3[[#This Row],[Count]]</f>
        <v>0.44444444444444442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0.88888888888888884</v>
      </c>
      <c r="S44" s="1">
        <f>COUNTIFS(Table2[Sub-Sector],Table3[[#This Row],[Sub-Sector]],Table2[% Price above 50 EMA],"&gt;=0")/Table3[[#This Row],[Count]]</f>
        <v>1</v>
      </c>
      <c r="T44" s="1">
        <f>COUNTIFS(Table2[Sub-Sector],Table3[[#This Row],[Sub-Sector]],Table2[% Price above 200 EMA],"&gt;=0")/Table3[[#This Row],[Count]]</f>
        <v>0.77777777777777779</v>
      </c>
      <c r="U44" s="1">
        <f>COUNTIFS(Table2[Sub-Sector],Table3[[#This Row],[Sub-Sector]],Table2[Rate of Change - Zone],"Positive")/Table3[[#This Row],[Count]]</f>
        <v>0.88888888888888884</v>
      </c>
      <c r="V44" s="1">
        <f>COUNTIFS(Table2[Sub-Sector],Table3[[#This Row],[Sub-Sector]],Table2[Sharpe Ratio],"&gt;=0.10")/Table3[[#This Row],[Count]]</f>
        <v>0.33333333333333331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44">
        <f>_xlfn.RANK.AVG(Table3[[#This Row],[Score]],Table3[Score],1)</f>
        <v>43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208.5</v>
      </c>
      <c r="Z44">
        <f>_xlfn.RANK.AVG(Table3[[#This Row],[Score 2 ]],Table3[[Score 2 ]],1)</f>
        <v>43</v>
      </c>
    </row>
    <row r="45" spans="1:26" x14ac:dyDescent="0.3">
      <c r="A45" t="s">
        <v>460</v>
      </c>
      <c r="B45">
        <f>COUNTIFS(Table2[Sub-Sector],Table3[[#This Row],[Sub-Sector]])</f>
        <v>10</v>
      </c>
      <c r="C45" s="1">
        <f>COUNTIFS(Table2[Sub-Sector],Table3[[#This Row],[Sub-Sector]],Table2[Uptrend],"Uptrend")/Table3[[#This Row],[Count]]</f>
        <v>0.8</v>
      </c>
      <c r="D45" s="1">
        <f>COUNTIFS(Table2[Sub-Sector],Table3[[#This Row],[Sub-Sector]],Table2[1W Return vs Nifty],"&gt;=5")/Table3[[#This Row],[Count]]</f>
        <v>0.2</v>
      </c>
      <c r="E45" s="1">
        <f>COUNTIFS(Table2[Sub-Sector],Table3[[#This Row],[Sub-Sector]],Table2[1M Return vs Nifty],"&gt;=5")/Table3[[#This Row],[Count]]</f>
        <v>0.3</v>
      </c>
      <c r="F45" s="1">
        <f>COUNTIFS(Table2[Sub-Sector],Table3[[#This Row],[Sub-Sector]],Table2[6M Return vs Nifty],"&gt;=10")/Table3[[#This Row],[Count]]</f>
        <v>0.6</v>
      </c>
      <c r="G45" s="1">
        <f>COUNTIFS(Table2[Sub-Sector],Table3[[#This Row],[Sub-Sector]],Table2[1Y Return vs Nifty],"&gt;=10")/Table3[[#This Row],[Count]]</f>
        <v>0.4</v>
      </c>
      <c r="H45" s="1">
        <f>COUNTIFS(Table2[Sub-Sector],Table3[[#This Row],[Sub-Sector]],Table2[RSI Exponential â€“ 14D],"&gt;=50")/Table3[[#This Row],[Count]]</f>
        <v>0.7</v>
      </c>
      <c r="I45" s="1">
        <f>COUNTIFS(Table2[Sub-Sector],Table3[[#This Row],[Sub-Sector]],Table2[Relative Volume],"&gt;=1")/Table3[[#This Row],[Count]]</f>
        <v>0.4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0.1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0.6</v>
      </c>
      <c r="O45" s="1">
        <f>COUNTIFS(Table2[Sub-Sector],Table3[[#This Row],[Sub-Sector]],Table2[% Away From Current Month High],"&lt;=0.05")/Table3[[#This Row],[Count]]</f>
        <v>0.7</v>
      </c>
      <c r="P45" s="1">
        <f>COUNTIFS(Table2[Sub-Sector],Table3[[#This Row],[Sub-Sector]],Table2[% Away From 52W High],"&lt;=10")/Table3[[#This Row],[Count]]</f>
        <v>0.6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0.7</v>
      </c>
      <c r="S45" s="1">
        <f>COUNTIFS(Table2[Sub-Sector],Table3[[#This Row],[Sub-Sector]],Table2[% Price above 50 EMA],"&gt;=0")/Table3[[#This Row],[Count]]</f>
        <v>0.8</v>
      </c>
      <c r="T45" s="1">
        <f>COUNTIFS(Table2[Sub-Sector],Table3[[#This Row],[Sub-Sector]],Table2[% Price above 200 EMA],"&gt;=0")/Table3[[#This Row],[Count]]</f>
        <v>0.8</v>
      </c>
      <c r="U45" s="1">
        <f>COUNTIFS(Table2[Sub-Sector],Table3[[#This Row],[Sub-Sector]],Table2[Rate of Change - Zone],"Positive")/Table3[[#This Row],[Count]]</f>
        <v>0.7</v>
      </c>
      <c r="V45" s="1">
        <f>COUNTIFS(Table2[Sub-Sector],Table3[[#This Row],[Sub-Sector]],Table2[Sharpe Ratio],"&gt;=0.10")/Table3[[#This Row],[Count]]</f>
        <v>0.4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</v>
      </c>
      <c r="X45">
        <f>_xlfn.RANK.AVG(Table3[[#This Row],[Score]],Table3[Score],1)</f>
        <v>31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5">
        <f>_xlfn.RANK.AVG(Table3[[#This Row],[Score 2 ]],Table3[[Score 2 ]],1)</f>
        <v>44</v>
      </c>
    </row>
    <row r="46" spans="1:26" x14ac:dyDescent="0.3">
      <c r="A46" t="s">
        <v>124</v>
      </c>
      <c r="B46">
        <f>COUNTIFS(Table2[Sub-Sector],Table3[[#This Row],[Sub-Sector]])</f>
        <v>8</v>
      </c>
      <c r="C46" s="1">
        <f>COUNTIFS(Table2[Sub-Sector],Table3[[#This Row],[Sub-Sector]],Table2[Uptrend],"Uptrend")/Table3[[#This Row],[Count]]</f>
        <v>0.75</v>
      </c>
      <c r="D46" s="1">
        <f>COUNTIFS(Table2[Sub-Sector],Table3[[#This Row],[Sub-Sector]],Table2[1W Return vs Nifty],"&gt;=5")/Table3[[#This Row],[Count]]</f>
        <v>0.125</v>
      </c>
      <c r="E46" s="1">
        <f>COUNTIFS(Table2[Sub-Sector],Table3[[#This Row],[Sub-Sector]],Table2[1M Return vs Nifty],"&gt;=5")/Table3[[#This Row],[Count]]</f>
        <v>0.25</v>
      </c>
      <c r="F46" s="1">
        <f>COUNTIFS(Table2[Sub-Sector],Table3[[#This Row],[Sub-Sector]],Table2[6M Return vs Nifty],"&gt;=10")/Table3[[#This Row],[Count]]</f>
        <v>0.625</v>
      </c>
      <c r="G46" s="1">
        <f>COUNTIFS(Table2[Sub-Sector],Table3[[#This Row],[Sub-Sector]],Table2[1Y Return vs Nifty],"&gt;=10")/Table3[[#This Row],[Count]]</f>
        <v>0.625</v>
      </c>
      <c r="H46" s="1">
        <f>COUNTIFS(Table2[Sub-Sector],Table3[[#This Row],[Sub-Sector]],Table2[RSI Exponential â€“ 14D],"&gt;=50")/Table3[[#This Row],[Count]]</f>
        <v>0.5</v>
      </c>
      <c r="I46" s="1">
        <f>COUNTIFS(Table2[Sub-Sector],Table3[[#This Row],[Sub-Sector]],Table2[Relative Volume],"&gt;=1")/Table3[[#This Row],[Count]]</f>
        <v>0.125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0.125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0.5</v>
      </c>
      <c r="O46" s="1">
        <f>COUNTIFS(Table2[Sub-Sector],Table3[[#This Row],[Sub-Sector]],Table2[% Away From Current Month High],"&lt;=0.05")/Table3[[#This Row],[Count]]</f>
        <v>0.625</v>
      </c>
      <c r="P46" s="1">
        <f>COUNTIFS(Table2[Sub-Sector],Table3[[#This Row],[Sub-Sector]],Table2[% Away From 52W High],"&lt;=10")/Table3[[#This Row],[Count]]</f>
        <v>0.625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0.625</v>
      </c>
      <c r="S46" s="1">
        <f>COUNTIFS(Table2[Sub-Sector],Table3[[#This Row],[Sub-Sector]],Table2[% Price above 50 EMA],"&gt;=0")/Table3[[#This Row],[Count]]</f>
        <v>0.625</v>
      </c>
      <c r="T46" s="1">
        <f>COUNTIFS(Table2[Sub-Sector],Table3[[#This Row],[Sub-Sector]],Table2[% Price above 200 EMA],"&gt;=0")/Table3[[#This Row],[Count]]</f>
        <v>0.875</v>
      </c>
      <c r="U46" s="1">
        <f>COUNTIFS(Table2[Sub-Sector],Table3[[#This Row],[Sub-Sector]],Table2[Rate of Change - Zone],"Positive")/Table3[[#This Row],[Count]]</f>
        <v>0.875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46">
        <f>_xlfn.RANK.AVG(Table3[[#This Row],[Score]],Table3[Score],1)</f>
        <v>42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6">
        <f>_xlfn.RANK.AVG(Table3[[#This Row],[Score 2 ]],Table3[[Score 2 ]],1)</f>
        <v>45</v>
      </c>
    </row>
    <row r="47" spans="1:26" x14ac:dyDescent="0.3">
      <c r="A47" t="s">
        <v>764</v>
      </c>
      <c r="B47">
        <f>COUNTIFS(Table2[Sub-Sector],Table3[[#This Row],[Sub-Sector]])</f>
        <v>5</v>
      </c>
      <c r="C47" s="1">
        <f>COUNTIFS(Table2[Sub-Sector],Table3[[#This Row],[Sub-Sector]],Table2[Uptrend],"Uptrend")/Table3[[#This Row],[Count]]</f>
        <v>0.2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0.2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0.8</v>
      </c>
      <c r="N47" s="1">
        <f>COUNTIFS(Table2[Sub-Sector],Table3[[#This Row],[Sub-Sector]],Table2[% Away From Current Month Low],"&gt;=0.05")/Table3[[#This Row],[Count]]</f>
        <v>0.2</v>
      </c>
      <c r="O47" s="1">
        <f>COUNTIFS(Table2[Sub-Sector],Table3[[#This Row],[Sub-Sector]],Table2[% Away From Current Month High],"&lt;=0.05")/Table3[[#This Row],[Count]]</f>
        <v>0.2</v>
      </c>
      <c r="P47" s="1">
        <f>COUNTIFS(Table2[Sub-Sector],Table3[[#This Row],[Sub-Sector]],Table2[% Away From 52W High],"&lt;=10")/Table3[[#This Row],[Count]]</f>
        <v>0.2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0.2</v>
      </c>
      <c r="S47" s="1">
        <f>COUNTIFS(Table2[Sub-Sector],Table3[[#This Row],[Sub-Sector]],Table2[% Price above 50 EMA],"&gt;=0")/Table3[[#This Row],[Count]]</f>
        <v>0.2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0.4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47">
        <f>_xlfn.RANK.AVG(Table3[[#This Row],[Score]],Table3[Score],1)</f>
        <v>84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>
        <f>_xlfn.RANK.AVG(Table3[[#This Row],[Score 2 ]],Table3[[Score 2 ]],1)</f>
        <v>46</v>
      </c>
    </row>
    <row r="48" spans="1:26" x14ac:dyDescent="0.3">
      <c r="A48" t="s">
        <v>527</v>
      </c>
      <c r="B48">
        <f>COUNTIFS(Table2[Sub-Sector],Table3[[#This Row],[Sub-Sector]])</f>
        <v>4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0.75</v>
      </c>
      <c r="H48" s="1">
        <f>COUNTIFS(Table2[Sub-Sector],Table3[[#This Row],[Sub-Sector]],Table2[RSI Exponential â€“ 14D],"&gt;=50")/Table3[[#This Row],[Count]]</f>
        <v>0.5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0.5</v>
      </c>
      <c r="O48" s="1">
        <f>COUNTIFS(Table2[Sub-Sector],Table3[[#This Row],[Sub-Sector]],Table2[% Away From Current Month High],"&lt;=0.05")/Table3[[#This Row],[Count]]</f>
        <v>0.75</v>
      </c>
      <c r="P48" s="1">
        <f>COUNTIFS(Table2[Sub-Sector],Table3[[#This Row],[Sub-Sector]],Table2[% Away From 52W High],"&lt;=10")/Table3[[#This Row],[Count]]</f>
        <v>0.25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0.5</v>
      </c>
      <c r="S48" s="1">
        <f>COUNTIFS(Table2[Sub-Sector],Table3[[#This Row],[Sub-Sector]],Table2[% Price above 50 EMA],"&gt;=0")/Table3[[#This Row],[Count]]</f>
        <v>0.5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0.5</v>
      </c>
      <c r="V48" s="1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</v>
      </c>
      <c r="X48">
        <f>_xlfn.RANK.AVG(Table3[[#This Row],[Score]],Table3[Score],1)</f>
        <v>77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8">
        <f>_xlfn.RANK.AVG(Table3[[#This Row],[Score 2 ]],Table3[[Score 2 ]],1)</f>
        <v>47</v>
      </c>
    </row>
    <row r="49" spans="1:26" x14ac:dyDescent="0.3">
      <c r="A49" t="s">
        <v>463</v>
      </c>
      <c r="B49">
        <f>COUNTIFS(Table2[Sub-Sector],Table3[[#This Row],[Sub-Sector]])</f>
        <v>17</v>
      </c>
      <c r="C49" s="1">
        <f>COUNTIFS(Table2[Sub-Sector],Table3[[#This Row],[Sub-Sector]],Table2[Uptrend],"Uptrend")/Table3[[#This Row],[Count]]</f>
        <v>0.6470588235294118</v>
      </c>
      <c r="D49" s="1">
        <f>COUNTIFS(Table2[Sub-Sector],Table3[[#This Row],[Sub-Sector]],Table2[1W Return vs Nifty],"&gt;=5")/Table3[[#This Row],[Count]]</f>
        <v>0.29411764705882354</v>
      </c>
      <c r="E49" s="1">
        <f>COUNTIFS(Table2[Sub-Sector],Table3[[#This Row],[Sub-Sector]],Table2[1M Return vs Nifty],"&gt;=5")/Table3[[#This Row],[Count]]</f>
        <v>0.47058823529411764</v>
      </c>
      <c r="F49" s="1">
        <f>COUNTIFS(Table2[Sub-Sector],Table3[[#This Row],[Sub-Sector]],Table2[6M Return vs Nifty],"&gt;=10")/Table3[[#This Row],[Count]]</f>
        <v>0.47058823529411764</v>
      </c>
      <c r="G49" s="1">
        <f>COUNTIFS(Table2[Sub-Sector],Table3[[#This Row],[Sub-Sector]],Table2[1Y Return vs Nifty],"&gt;=10")/Table3[[#This Row],[Count]]</f>
        <v>0.23529411764705882</v>
      </c>
      <c r="H49" s="1">
        <f>COUNTIFS(Table2[Sub-Sector],Table3[[#This Row],[Sub-Sector]],Table2[RSI Exponential â€“ 14D],"&gt;=50")/Table3[[#This Row],[Count]]</f>
        <v>0.6470588235294118</v>
      </c>
      <c r="I49" s="1">
        <f>COUNTIFS(Table2[Sub-Sector],Table3[[#This Row],[Sub-Sector]],Table2[Relative Volume],"&gt;=1")/Table3[[#This Row],[Count]]</f>
        <v>0.52941176470588236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0.11764705882352941</v>
      </c>
      <c r="M49" s="1">
        <f>COUNTIFS(Table2[Sub-Sector],Table3[[#This Row],[Sub-Sector]],Table2[% Away From Current Week High],"&lt;=0.05")/Table3[[#This Row],[Count]]</f>
        <v>0.88235294117647056</v>
      </c>
      <c r="N49" s="1">
        <f>COUNTIFS(Table2[Sub-Sector],Table3[[#This Row],[Sub-Sector]],Table2[% Away From Current Month Low],"&gt;=0.05")/Table3[[#This Row],[Count]]</f>
        <v>0.6470588235294118</v>
      </c>
      <c r="O49" s="1">
        <f>COUNTIFS(Table2[Sub-Sector],Table3[[#This Row],[Sub-Sector]],Table2[% Away From Current Month High],"&lt;=0.05")/Table3[[#This Row],[Count]]</f>
        <v>0.58823529411764708</v>
      </c>
      <c r="P49" s="1">
        <f>COUNTIFS(Table2[Sub-Sector],Table3[[#This Row],[Sub-Sector]],Table2[% Away From 52W High],"&lt;=10")/Table3[[#This Row],[Count]]</f>
        <v>0.52941176470588236</v>
      </c>
      <c r="Q49" s="1">
        <f>COUNTIFS(Table2[Sub-Sector],Table3[[#This Row],[Sub-Sector]],Table2[% Away From 52W Low],"&gt;=10")/Table3[[#This Row],[Count]]</f>
        <v>0.94117647058823528</v>
      </c>
      <c r="R49" s="1">
        <f>COUNTIFS(Table2[Sub-Sector],Table3[[#This Row],[Sub-Sector]],Table2[% Price above 20 EMA],"&gt;=0")/Table3[[#This Row],[Count]]</f>
        <v>0.70588235294117652</v>
      </c>
      <c r="S49" s="1">
        <f>COUNTIFS(Table2[Sub-Sector],Table3[[#This Row],[Sub-Sector]],Table2[% Price above 50 EMA],"&gt;=0")/Table3[[#This Row],[Count]]</f>
        <v>0.70588235294117652</v>
      </c>
      <c r="T49" s="1">
        <f>COUNTIFS(Table2[Sub-Sector],Table3[[#This Row],[Sub-Sector]],Table2[% Price above 200 EMA],"&gt;=0")/Table3[[#This Row],[Count]]</f>
        <v>0.76470588235294112</v>
      </c>
      <c r="U49" s="1">
        <f>COUNTIFS(Table2[Sub-Sector],Table3[[#This Row],[Sub-Sector]],Table2[Rate of Change - Zone],"Positive")/Table3[[#This Row],[Count]]</f>
        <v>0.76470588235294112</v>
      </c>
      <c r="V49" s="1">
        <f>COUNTIFS(Table2[Sub-Sector],Table3[[#This Row],[Sub-Sector]],Table2[Sharpe Ratio],"&gt;=0.10")/Table3[[#This Row],[Count]]</f>
        <v>0.11764705882352941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</v>
      </c>
      <c r="X49">
        <f>_xlfn.RANK.AVG(Table3[[#This Row],[Score]],Table3[Score],1)</f>
        <v>36.5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9">
        <f>_xlfn.RANK.AVG(Table3[[#This Row],[Score 2 ]],Table3[[Score 2 ]],1)</f>
        <v>48</v>
      </c>
    </row>
    <row r="50" spans="1:26" x14ac:dyDescent="0.3">
      <c r="A50" t="s">
        <v>968</v>
      </c>
      <c r="B50">
        <f>COUNTIFS(Table2[Sub-Sector],Table3[[#This Row],[Sub-Sector]])</f>
        <v>2</v>
      </c>
      <c r="C50" s="1">
        <f>COUNTIFS(Table2[Sub-Sector],Table3[[#This Row],[Sub-Sector]],Table2[Uptrend],"Uptrend")/Table3[[#This Row],[Count]]</f>
        <v>0.5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0.5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0.5</v>
      </c>
      <c r="I50" s="1">
        <f>COUNTIFS(Table2[Sub-Sector],Table3[[#This Row],[Sub-Sector]],Table2[Relative Volume],"&gt;=1")/Table3[[#This Row],[Count]]</f>
        <v>0.5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0.5</v>
      </c>
      <c r="N50" s="1">
        <f>COUNTIFS(Table2[Sub-Sector],Table3[[#This Row],[Sub-Sector]],Table2[% Away From Current Month Low],"&gt;=0.05")/Table3[[#This Row],[Count]]</f>
        <v>0.5</v>
      </c>
      <c r="O50" s="1">
        <f>COUNTIFS(Table2[Sub-Sector],Table3[[#This Row],[Sub-Sector]],Table2[% Away From Current Month High],"&lt;=0.05")/Table3[[#This Row],[Count]]</f>
        <v>0.5</v>
      </c>
      <c r="P50" s="1">
        <f>COUNTIFS(Table2[Sub-Sector],Table3[[#This Row],[Sub-Sector]],Table2[% Away From 52W High],"&lt;=10")/Table3[[#This Row],[Count]]</f>
        <v>0.5</v>
      </c>
      <c r="Q50" s="1">
        <f>COUNTIFS(Table2[Sub-Sector],Table3[[#This Row],[Sub-Sector]],Table2[% Away From 52W Low],"&gt;=10")/Table3[[#This Row],[Count]]</f>
        <v>0.5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0.5</v>
      </c>
      <c r="T50" s="1">
        <f>COUNTIFS(Table2[Sub-Sector],Table3[[#This Row],[Sub-Sector]],Table2[% Price above 200 EMA],"&gt;=0")/Table3[[#This Row],[Count]]</f>
        <v>0.5</v>
      </c>
      <c r="U50" s="1">
        <f>COUNTIFS(Table2[Sub-Sector],Table3[[#This Row],[Sub-Sector]],Table2[Rate of Change - Zone],"Positive")/Table3[[#This Row],[Count]]</f>
        <v>0.5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50">
        <f>_xlfn.RANK.AVG(Table3[[#This Row],[Score]],Table3[Score],1)</f>
        <v>82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0">
        <f>_xlfn.RANK.AVG(Table3[[#This Row],[Score 2 ]],Table3[[Score 2 ]],1)</f>
        <v>49.5</v>
      </c>
    </row>
    <row r="51" spans="1:26" x14ac:dyDescent="0.3">
      <c r="A51" t="s">
        <v>847</v>
      </c>
      <c r="B51">
        <f>COUNTIFS(Table2[Sub-Sector],Table3[[#This Row],[Sub-Sector]])</f>
        <v>2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0.5</v>
      </c>
      <c r="F51" s="1">
        <f>COUNTIFS(Table2[Sub-Sector],Table3[[#This Row],[Sub-Sector]],Table2[6M Return vs Nifty],"&gt;=10")/Table3[[#This Row],[Count]]</f>
        <v>0.5</v>
      </c>
      <c r="G51" s="1">
        <f>COUNTIFS(Table2[Sub-Sector],Table3[[#This Row],[Sub-Sector]],Table2[1Y Return vs Nifty],"&gt;=10")/Table3[[#This Row],[Count]]</f>
        <v>0.5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0.5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0.5</v>
      </c>
      <c r="T51" s="1">
        <f>COUNTIFS(Table2[Sub-Sector],Table3[[#This Row],[Sub-Sector]],Table2[% Price above 200 EMA],"&gt;=0")/Table3[[#This Row],[Count]]</f>
        <v>0.5</v>
      </c>
      <c r="U51" s="1">
        <f>COUNTIFS(Table2[Sub-Sector],Table3[[#This Row],[Sub-Sector]],Table2[Rate of Change - Zone],"Positive")/Table3[[#This Row],[Count]]</f>
        <v>0.5</v>
      </c>
      <c r="V51" s="1">
        <f>COUNTIFS(Table2[Sub-Sector],Table3[[#This Row],[Sub-Sector]],Table2[Sharpe Ratio],"&gt;=0.10")/Table3[[#This Row],[Count]]</f>
        <v>0.5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51">
        <f>_xlfn.RANK.AVG(Table3[[#This Row],[Score]],Table3[Score],1)</f>
        <v>67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1">
        <f>_xlfn.RANK.AVG(Table3[[#This Row],[Score 2 ]],Table3[[Score 2 ]],1)</f>
        <v>49.5</v>
      </c>
    </row>
    <row r="52" spans="1:26" x14ac:dyDescent="0.3">
      <c r="A52" t="s">
        <v>51</v>
      </c>
      <c r="B52">
        <f>COUNTIFS(Table2[Sub-Sector],Table3[[#This Row],[Sub-Sector]])</f>
        <v>17</v>
      </c>
      <c r="C52" s="1">
        <f>COUNTIFS(Table2[Sub-Sector],Table3[[#This Row],[Sub-Sector]],Table2[Uptrend],"Uptrend")/Table3[[#This Row],[Count]]</f>
        <v>0.52941176470588236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0.41176470588235292</v>
      </c>
      <c r="F52" s="1">
        <f>COUNTIFS(Table2[Sub-Sector],Table3[[#This Row],[Sub-Sector]],Table2[6M Return vs Nifty],"&gt;=10")/Table3[[#This Row],[Count]]</f>
        <v>0.41176470588235292</v>
      </c>
      <c r="G52" s="1">
        <f>COUNTIFS(Table2[Sub-Sector],Table3[[#This Row],[Sub-Sector]],Table2[1Y Return vs Nifty],"&gt;=10")/Table3[[#This Row],[Count]]</f>
        <v>0.41176470588235292</v>
      </c>
      <c r="H52" s="1">
        <f>COUNTIFS(Table2[Sub-Sector],Table3[[#This Row],[Sub-Sector]],Table2[RSI Exponential â€“ 14D],"&gt;=50")/Table3[[#This Row],[Count]]</f>
        <v>0.88235294117647056</v>
      </c>
      <c r="I52" s="1">
        <f>COUNTIFS(Table2[Sub-Sector],Table3[[#This Row],[Sub-Sector]],Table2[Relative Volume],"&gt;=1")/Table3[[#This Row],[Count]]</f>
        <v>0.41176470588235292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0.58823529411764708</v>
      </c>
      <c r="O52" s="1">
        <f>COUNTIFS(Table2[Sub-Sector],Table3[[#This Row],[Sub-Sector]],Table2[% Away From Current Month High],"&lt;=0.05")/Table3[[#This Row],[Count]]</f>
        <v>0.94117647058823528</v>
      </c>
      <c r="P52" s="1">
        <f>COUNTIFS(Table2[Sub-Sector],Table3[[#This Row],[Sub-Sector]],Table2[% Away From 52W High],"&lt;=10")/Table3[[#This Row],[Count]]</f>
        <v>0.35294117647058826</v>
      </c>
      <c r="Q52" s="1">
        <f>COUNTIFS(Table2[Sub-Sector],Table3[[#This Row],[Sub-Sector]],Table2[% Away From 52W Low],"&gt;=10")/Table3[[#This Row],[Count]]</f>
        <v>0.82352941176470584</v>
      </c>
      <c r="R52" s="1">
        <f>COUNTIFS(Table2[Sub-Sector],Table3[[#This Row],[Sub-Sector]],Table2[% Price above 20 EMA],"&gt;=0")/Table3[[#This Row],[Count]]</f>
        <v>0.82352941176470584</v>
      </c>
      <c r="S52" s="1">
        <f>COUNTIFS(Table2[Sub-Sector],Table3[[#This Row],[Sub-Sector]],Table2[% Price above 50 EMA],"&gt;=0")/Table3[[#This Row],[Count]]</f>
        <v>0.76470588235294112</v>
      </c>
      <c r="T52" s="1">
        <f>COUNTIFS(Table2[Sub-Sector],Table3[[#This Row],[Sub-Sector]],Table2[% Price above 200 EMA],"&gt;=0")/Table3[[#This Row],[Count]]</f>
        <v>0.76470588235294112</v>
      </c>
      <c r="U52" s="1">
        <f>COUNTIFS(Table2[Sub-Sector],Table3[[#This Row],[Sub-Sector]],Table2[Rate of Change - Zone],"Positive")/Table3[[#This Row],[Count]]</f>
        <v>0.70588235294117652</v>
      </c>
      <c r="V52" s="1">
        <f>COUNTIFS(Table2[Sub-Sector],Table3[[#This Row],[Sub-Sector]],Table2[Sharpe Ratio],"&gt;=0.10")/Table3[[#This Row],[Count]]</f>
        <v>0.11764705882352941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52">
        <f>_xlfn.RANK.AVG(Table3[[#This Row],[Score]],Table3[Score],1)</f>
        <v>53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2">
        <f>_xlfn.RANK.AVG(Table3[[#This Row],[Score 2 ]],Table3[[Score 2 ]],1)</f>
        <v>51</v>
      </c>
    </row>
    <row r="53" spans="1:26" x14ac:dyDescent="0.3">
      <c r="A53" t="s">
        <v>455</v>
      </c>
      <c r="B53">
        <f>COUNTIFS(Table2[Sub-Sector],Table3[[#This Row],[Sub-Sector]])</f>
        <v>4</v>
      </c>
      <c r="C53" s="1">
        <f>COUNTIFS(Table2[Sub-Sector],Table3[[#This Row],[Sub-Sector]],Table2[Uptrend],"Uptrend")/Table3[[#This Row],[Count]]</f>
        <v>1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0.25</v>
      </c>
      <c r="F53" s="1">
        <f>COUNTIFS(Table2[Sub-Sector],Table3[[#This Row],[Sub-Sector]],Table2[6M Return vs Nifty],"&gt;=10")/Table3[[#This Row],[Count]]</f>
        <v>0.5</v>
      </c>
      <c r="G53" s="1">
        <f>COUNTIFS(Table2[Sub-Sector],Table3[[#This Row],[Sub-Sector]],Table2[1Y Return vs Nifty],"&gt;=10")/Table3[[#This Row],[Count]]</f>
        <v>0.75</v>
      </c>
      <c r="H53" s="1">
        <f>COUNTIFS(Table2[Sub-Sector],Table3[[#This Row],[Sub-Sector]],Table2[RSI Exponential â€“ 14D],"&gt;=50")/Table3[[#This Row],[Count]]</f>
        <v>0.25</v>
      </c>
      <c r="I53" s="1">
        <f>COUNTIFS(Table2[Sub-Sector],Table3[[#This Row],[Sub-Sector]],Table2[Relative Volume],"&gt;=1")/Table3[[#This Row],[Count]]</f>
        <v>0.25</v>
      </c>
      <c r="J53" s="1">
        <f>COUNTIFS(Table2[Sub-Sector],Table3[[#This Row],[Sub-Sector]],Table2[% Away From Day Low],"&gt;=0.05")/Table3[[#This Row],[Count]]</f>
        <v>0.25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0.25</v>
      </c>
      <c r="O53" s="1">
        <f>COUNTIFS(Table2[Sub-Sector],Table3[[#This Row],[Sub-Sector]],Table2[% Away From Current Month High],"&lt;=0.05")/Table3[[#This Row],[Count]]</f>
        <v>0.25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0.25</v>
      </c>
      <c r="S53" s="1">
        <f>COUNTIFS(Table2[Sub-Sector],Table3[[#This Row],[Sub-Sector]],Table2[% Price above 50 EMA],"&gt;=0")/Table3[[#This Row],[Count]]</f>
        <v>0.25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0.5</v>
      </c>
      <c r="V53" s="1">
        <f>COUNTIFS(Table2[Sub-Sector],Table3[[#This Row],[Sub-Sector]],Table2[Sharpe Ratio],"&gt;=0.10")/Table3[[#This Row],[Count]]</f>
        <v>0.5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53">
        <f>_xlfn.RANK.AVG(Table3[[#This Row],[Score]],Table3[Score],1)</f>
        <v>47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53">
        <f>_xlfn.RANK.AVG(Table3[[#This Row],[Score 2 ]],Table3[[Score 2 ]],1)</f>
        <v>52</v>
      </c>
    </row>
    <row r="54" spans="1:26" x14ac:dyDescent="0.3">
      <c r="A54" t="s">
        <v>798</v>
      </c>
      <c r="B54">
        <f>COUNTIFS(Table2[Sub-Sector],Table3[[#This Row],[Sub-Sector]])</f>
        <v>3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0.66666666666666663</v>
      </c>
      <c r="F54" s="1">
        <f>COUNTIFS(Table2[Sub-Sector],Table3[[#This Row],[Sub-Sector]],Table2[6M Return vs Nifty],"&gt;=10")/Table3[[#This Row],[Count]]</f>
        <v>0.33333333333333331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0</v>
      </c>
      <c r="I54" s="1">
        <f>COUNTIFS(Table2[Sub-Sector],Table3[[#This Row],[Sub-Sector]],Table2[Relative Volume],"&gt;=1")/Table3[[#This Row],[Count]]</f>
        <v>0.33333333333333331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0.33333333333333331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0.33333333333333331</v>
      </c>
      <c r="V54" s="1">
        <f>COUNTIFS(Table2[Sub-Sector],Table3[[#This Row],[Sub-Sector]],Table2[Sharpe Ratio],"&gt;=0.10")/Table3[[#This Row],[Count]]</f>
        <v>0.33333333333333331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54">
        <f>_xlfn.RANK.AVG(Table3[[#This Row],[Score]],Table3[Score],1)</f>
        <v>39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4">
        <f>_xlfn.RANK.AVG(Table3[[#This Row],[Score 2 ]],Table3[[Score 2 ]],1)</f>
        <v>53</v>
      </c>
    </row>
    <row r="55" spans="1:26" x14ac:dyDescent="0.3">
      <c r="A55" t="s">
        <v>324</v>
      </c>
      <c r="B55">
        <f>COUNTIFS(Table2[Sub-Sector],Table3[[#This Row],[Sub-Sector]])</f>
        <v>3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55">
        <f>_xlfn.RANK.AVG(Table3[[#This Row],[Score]],Table3[Score],1)</f>
        <v>94.5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5">
        <f>_xlfn.RANK.AVG(Table3[[#This Row],[Score 2 ]],Table3[[Score 2 ]],1)</f>
        <v>56.5</v>
      </c>
    </row>
    <row r="56" spans="1:26" x14ac:dyDescent="0.3">
      <c r="A56" t="s">
        <v>239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1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56">
        <f>_xlfn.RANK.AVG(Table3[[#This Row],[Score]],Table3[Score],1)</f>
        <v>62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6">
        <f>_xlfn.RANK.AVG(Table3[[#This Row],[Score 2 ]],Table3[[Score 2 ]],1)</f>
        <v>56.5</v>
      </c>
    </row>
    <row r="57" spans="1:26" x14ac:dyDescent="0.3">
      <c r="A57" t="s">
        <v>1405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57">
        <f>_xlfn.RANK.AVG(Table3[[#This Row],[Score]],Table3[Score],1)</f>
        <v>62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7">
        <f>_xlfn.RANK.AVG(Table3[[#This Row],[Score 2 ]],Table3[[Score 2 ]],1)</f>
        <v>56.5</v>
      </c>
    </row>
    <row r="58" spans="1:26" x14ac:dyDescent="0.3">
      <c r="A58" t="s">
        <v>520</v>
      </c>
      <c r="B58">
        <f>COUNTIFS(Table2[Sub-Sector],Table3[[#This Row],[Sub-Sector]])</f>
        <v>2</v>
      </c>
      <c r="C58" s="1">
        <f>COUNTIFS(Table2[Sub-Sector],Table3[[#This Row],[Sub-Sector]],Table2[Uptrend],"Uptrend")/Table3[[#This Row],[Count]]</f>
        <v>0.5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0.5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0.5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0.5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58">
        <f>_xlfn.RANK.AVG(Table3[[#This Row],[Score]],Table3[Score],1)</f>
        <v>56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8">
        <f>_xlfn.RANK.AVG(Table3[[#This Row],[Score 2 ]],Table3[[Score 2 ]],1)</f>
        <v>56.5</v>
      </c>
    </row>
    <row r="59" spans="1:26" x14ac:dyDescent="0.3">
      <c r="A59" t="s">
        <v>777</v>
      </c>
      <c r="B59">
        <f>COUNTIFS(Table2[Sub-Sector],Table3[[#This Row],[Sub-Sector]])</f>
        <v>1</v>
      </c>
      <c r="C59" s="1">
        <f>COUNTIFS(Table2[Sub-Sector],Table3[[#This Row],[Sub-Sector]],Table2[Uptrend],"Uptrend")/Table3[[#This Row],[Count]]</f>
        <v>1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1</v>
      </c>
      <c r="G59" s="1">
        <f>COUNTIFS(Table2[Sub-Sector],Table3[[#This Row],[Sub-Sector]],Table2[1Y Return vs Nifty],"&gt;=10")/Table3[[#This Row],[Count]]</f>
        <v>1</v>
      </c>
      <c r="H59" s="1">
        <f>COUNTIFS(Table2[Sub-Sector],Table3[[#This Row],[Sub-Sector]],Table2[RSI Exponential â€“ 14D],"&gt;=50")/Table3[[#This Row],[Count]]</f>
        <v>0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0</v>
      </c>
      <c r="O59" s="1">
        <f>COUNTIFS(Table2[Sub-Sector],Table3[[#This Row],[Sub-Sector]],Table2[% Away From Current Month High],"&lt;=0.05")/Table3[[#This Row],[Count]]</f>
        <v>0</v>
      </c>
      <c r="P59" s="1">
        <f>COUNTIFS(Table2[Sub-Sector],Table3[[#This Row],[Sub-Sector]],Table2[% Away From 52W High],"&lt;=10")/Table3[[#This Row],[Count]]</f>
        <v>1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1</v>
      </c>
      <c r="U59" s="1">
        <f>COUNTIFS(Table2[Sub-Sector],Table3[[#This Row],[Sub-Sector]],Table2[Rate of Change - Zone],"Positive")/Table3[[#This Row],[Count]]</f>
        <v>0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</v>
      </c>
      <c r="X59">
        <f>_xlfn.RANK.AVG(Table3[[#This Row],[Score]],Table3[Score],1)</f>
        <v>62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9">
        <f>_xlfn.RANK.AVG(Table3[[#This Row],[Score 2 ]],Table3[[Score 2 ]],1)</f>
        <v>56.5</v>
      </c>
    </row>
    <row r="60" spans="1:26" x14ac:dyDescent="0.3">
      <c r="A60" t="s">
        <v>1410</v>
      </c>
      <c r="B60">
        <f>COUNTIFS(Table2[Sub-Sector],Table3[[#This Row],[Sub-Sector]])</f>
        <v>2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0.5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1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0.5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60">
        <f>_xlfn.RANK.AVG(Table3[[#This Row],[Score]],Table3[Score],1)</f>
        <v>94.5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0">
        <f>_xlfn.RANK.AVG(Table3[[#This Row],[Score 2 ]],Table3[[Score 2 ]],1)</f>
        <v>56.5</v>
      </c>
    </row>
    <row r="61" spans="1:26" x14ac:dyDescent="0.3">
      <c r="A61" t="s">
        <v>338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1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1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61">
        <f>_xlfn.RANK.AVG(Table3[[#This Row],[Score]],Table3[Score],1)</f>
        <v>98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1">
        <f>_xlfn.RANK.AVG(Table3[[#This Row],[Score 2 ]],Table3[[Score 2 ]],1)</f>
        <v>61</v>
      </c>
    </row>
    <row r="62" spans="1:26" x14ac:dyDescent="0.3">
      <c r="A62" t="s">
        <v>89</v>
      </c>
      <c r="B62">
        <f>COUNTIFS(Table2[Sub-Sector],Table3[[#This Row],[Sub-Sector]])</f>
        <v>4</v>
      </c>
      <c r="C62" s="1">
        <f>COUNTIFS(Table2[Sub-Sector],Table3[[#This Row],[Sub-Sector]],Table2[Uptrend],"Uptrend")/Table3[[#This Row],[Count]]</f>
        <v>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0.5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</v>
      </c>
      <c r="H62" s="1">
        <f>COUNTIFS(Table2[Sub-Sector],Table3[[#This Row],[Sub-Sector]],Table2[RSI Exponential â€“ 14D],"&gt;=50")/Table3[[#This Row],[Count]]</f>
        <v>1</v>
      </c>
      <c r="I62" s="1">
        <f>COUNTIFS(Table2[Sub-Sector],Table3[[#This Row],[Sub-Sector]],Table2[Relative Volume],"&gt;=1")/Table3[[#This Row],[Count]]</f>
        <v>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0.5</v>
      </c>
      <c r="O62" s="1">
        <f>COUNTIFS(Table2[Sub-Sector],Table3[[#This Row],[Sub-Sector]],Table2[% Away From Current Month High],"&lt;=0.05")/Table3[[#This Row],[Count]]</f>
        <v>0.75</v>
      </c>
      <c r="P62" s="1">
        <f>COUNTIFS(Table2[Sub-Sector],Table3[[#This Row],[Sub-Sector]],Table2[% Away From 52W High],"&lt;=10")/Table3[[#This Row],[Count]]</f>
        <v>0.75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62">
        <f>_xlfn.RANK.AVG(Table3[[#This Row],[Score]],Table3[Score],1)</f>
        <v>45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2">
        <f>_xlfn.RANK.AVG(Table3[[#This Row],[Score 2 ]],Table3[[Score 2 ]],1)</f>
        <v>61</v>
      </c>
    </row>
    <row r="63" spans="1:26" x14ac:dyDescent="0.3">
      <c r="A63" t="s">
        <v>343</v>
      </c>
      <c r="B63">
        <f>COUNTIFS(Table2[Sub-Sector],Table3[[#This Row],[Sub-Sector]])</f>
        <v>1</v>
      </c>
      <c r="C63" s="1">
        <f>COUNTIFS(Table2[Sub-Sector],Table3[[#This Row],[Sub-Sector]],Table2[Uptrend],"Uptrend")/Table3[[#This Row],[Count]]</f>
        <v>1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1</v>
      </c>
      <c r="F63" s="1">
        <f>COUNTIFS(Table2[Sub-Sector],Table3[[#This Row],[Sub-Sector]],Table2[6M Return vs Nifty],"&gt;=10")/Table3[[#This Row],[Count]]</f>
        <v>0</v>
      </c>
      <c r="G63" s="1">
        <f>COUNTIFS(Table2[Sub-Sector],Table3[[#This Row],[Sub-Sector]],Table2[1Y Return vs Nifty],"&gt;=10")/Table3[[#This Row],[Count]]</f>
        <v>0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Volume],"&gt;=1")/Table3[[#This Row],[Count]]</f>
        <v>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1</v>
      </c>
      <c r="O63" s="1">
        <f>COUNTIFS(Table2[Sub-Sector],Table3[[#This Row],[Sub-Sector]],Table2[% Away From Current Month High],"&lt;=0.05")/Table3[[#This Row],[Count]]</f>
        <v>1</v>
      </c>
      <c r="P63" s="1">
        <f>COUNTIFS(Table2[Sub-Sector],Table3[[#This Row],[Sub-Sector]],Table2[% Away From 52W High],"&lt;=10")/Table3[[#This Row],[Count]]</f>
        <v>1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1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63">
        <f>_xlfn.RANK.AVG(Table3[[#This Row],[Score]],Table3[Score],1)</f>
        <v>38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3">
        <f>_xlfn.RANK.AVG(Table3[[#This Row],[Score 2 ]],Table3[[Score 2 ]],1)</f>
        <v>61</v>
      </c>
    </row>
    <row r="64" spans="1:26" x14ac:dyDescent="0.3">
      <c r="A64" t="s">
        <v>190</v>
      </c>
      <c r="B64">
        <f>COUNTIFS(Table2[Sub-Sector],Table3[[#This Row],[Sub-Sector]])</f>
        <v>6</v>
      </c>
      <c r="C64" s="1">
        <f>COUNTIFS(Table2[Sub-Sector],Table3[[#This Row],[Sub-Sector]],Table2[Uptrend],"Uptrend")/Table3[[#This Row],[Count]]</f>
        <v>0.66666666666666663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0.16666666666666666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0.66666666666666663</v>
      </c>
      <c r="H64" s="1">
        <f>COUNTIFS(Table2[Sub-Sector],Table3[[#This Row],[Sub-Sector]],Table2[RSI Exponential â€“ 14D],"&gt;=50")/Table3[[#This Row],[Count]]</f>
        <v>0.33333333333333331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0.33333333333333331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0.33333333333333331</v>
      </c>
      <c r="O64" s="1">
        <f>COUNTIFS(Table2[Sub-Sector],Table3[[#This Row],[Sub-Sector]],Table2[% Away From Current Month High],"&lt;=0.05")/Table3[[#This Row],[Count]]</f>
        <v>0.33333333333333331</v>
      </c>
      <c r="P64" s="1">
        <f>COUNTIFS(Table2[Sub-Sector],Table3[[#This Row],[Sub-Sector]],Table2[% Away From 52W High],"&lt;=10")/Table3[[#This Row],[Count]]</f>
        <v>0.33333333333333331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0.83333333333333337</v>
      </c>
      <c r="U64" s="1">
        <f>COUNTIFS(Table2[Sub-Sector],Table3[[#This Row],[Sub-Sector]],Table2[Rate of Change - Zone],"Positive")/Table3[[#This Row],[Count]]</f>
        <v>0.33333333333333331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64">
        <f>_xlfn.RANK.AVG(Table3[[#This Row],[Score]],Table3[Score],1)</f>
        <v>68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4">
        <f>_xlfn.RANK.AVG(Table3[[#This Row],[Score 2 ]],Table3[[Score 2 ]],1)</f>
        <v>63</v>
      </c>
    </row>
    <row r="65" spans="1:26" x14ac:dyDescent="0.3">
      <c r="A65" t="s">
        <v>141</v>
      </c>
      <c r="B65">
        <f>COUNTIFS(Table2[Sub-Sector],Table3[[#This Row],[Sub-Sector]])</f>
        <v>6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0.16666666666666666</v>
      </c>
      <c r="E65" s="1">
        <f>COUNTIFS(Table2[Sub-Sector],Table3[[#This Row],[Sub-Sector]],Table2[1M Return vs Nifty],"&gt;=5")/Table3[[#This Row],[Count]]</f>
        <v>0.33333333333333331</v>
      </c>
      <c r="F65" s="1">
        <f>COUNTIFS(Table2[Sub-Sector],Table3[[#This Row],[Sub-Sector]],Table2[6M Return vs Nifty],"&gt;=10")/Table3[[#This Row],[Count]]</f>
        <v>0.66666666666666663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0.16666666666666666</v>
      </c>
      <c r="J65" s="1">
        <f>COUNTIFS(Table2[Sub-Sector],Table3[[#This Row],[Sub-Sector]],Table2[% Away From Day Low],"&gt;=0.05")/Table3[[#This Row],[Count]]</f>
        <v>0.16666666666666666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0.16666666666666666</v>
      </c>
      <c r="M65" s="1">
        <f>COUNTIFS(Table2[Sub-Sector],Table3[[#This Row],[Sub-Sector]],Table2[% Away From Current Week High],"&lt;=0.05")/Table3[[#This Row],[Count]]</f>
        <v>0.83333333333333337</v>
      </c>
      <c r="N65" s="1">
        <f>COUNTIFS(Table2[Sub-Sector],Table3[[#This Row],[Sub-Sector]],Table2[% Away From Current Month Low],"&gt;=0.05")/Table3[[#This Row],[Count]]</f>
        <v>0.66666666666666663</v>
      </c>
      <c r="O65" s="1">
        <f>COUNTIFS(Table2[Sub-Sector],Table3[[#This Row],[Sub-Sector]],Table2[% Away From Current Month High],"&lt;=0.05")/Table3[[#This Row],[Count]]</f>
        <v>0.66666666666666663</v>
      </c>
      <c r="P65" s="1">
        <f>COUNTIFS(Table2[Sub-Sector],Table3[[#This Row],[Sub-Sector]],Table2[% Away From 52W High],"&lt;=10")/Table3[[#This Row],[Count]]</f>
        <v>0.33333333333333331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0.66666666666666663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0.83333333333333337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</v>
      </c>
      <c r="X65">
        <f>_xlfn.RANK.AVG(Table3[[#This Row],[Score]],Table3[Score],1)</f>
        <v>49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</v>
      </c>
      <c r="Z65">
        <f>_xlfn.RANK.AVG(Table3[[#This Row],[Score 2 ]],Table3[[Score 2 ]],1)</f>
        <v>64</v>
      </c>
    </row>
    <row r="66" spans="1:26" x14ac:dyDescent="0.3">
      <c r="A66" t="s">
        <v>406</v>
      </c>
      <c r="B66">
        <f>COUNTIFS(Table2[Sub-Sector],Table3[[#This Row],[Sub-Sector]])</f>
        <v>6</v>
      </c>
      <c r="C66" s="1">
        <f>COUNTIFS(Table2[Sub-Sector],Table3[[#This Row],[Sub-Sector]],Table2[Uptrend],"Uptrend")/Table3[[#This Row],[Count]]</f>
        <v>0.83333333333333337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0.83333333333333337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0.83333333333333337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0.66666666666666663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0.83333333333333337</v>
      </c>
      <c r="S66" s="1">
        <f>COUNTIFS(Table2[Sub-Sector],Table3[[#This Row],[Sub-Sector]],Table2[% Price above 50 EMA],"&gt;=0")/Table3[[#This Row],[Count]]</f>
        <v>1</v>
      </c>
      <c r="T66" s="1">
        <f>COUNTIFS(Table2[Sub-Sector],Table3[[#This Row],[Sub-Sector]],Table2[% Price above 200 EMA],"&gt;=0")/Table3[[#This Row],[Count]]</f>
        <v>1</v>
      </c>
      <c r="U66" s="1">
        <f>COUNTIFS(Table2[Sub-Sector],Table3[[#This Row],[Sub-Sector]],Table2[Rate of Change - Zone],"Positive")/Table3[[#This Row],[Count]]</f>
        <v>1</v>
      </c>
      <c r="V66" s="1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66">
        <f>_xlfn.RANK.AVG(Table3[[#This Row],[Score]],Table3[Score],1)</f>
        <v>52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6">
        <f>_xlfn.RANK.AVG(Table3[[#This Row],[Score 2 ]],Table3[[Score 2 ]],1)</f>
        <v>65</v>
      </c>
    </row>
    <row r="67" spans="1:26" x14ac:dyDescent="0.3">
      <c r="A67" t="s">
        <v>46</v>
      </c>
      <c r="B67">
        <f>COUNTIFS(Table2[Sub-Sector],Table3[[#This Row],[Sub-Sector]])</f>
        <v>27</v>
      </c>
      <c r="C67" s="1">
        <f>COUNTIFS(Table2[Sub-Sector],Table3[[#This Row],[Sub-Sector]],Table2[Uptrend],"Uptrend")/Table3[[#This Row],[Count]]</f>
        <v>0.48148148148148145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0.14814814814814814</v>
      </c>
      <c r="F67" s="1">
        <f>COUNTIFS(Table2[Sub-Sector],Table3[[#This Row],[Sub-Sector]],Table2[6M Return vs Nifty],"&gt;=10")/Table3[[#This Row],[Count]]</f>
        <v>0.62962962962962965</v>
      </c>
      <c r="G67" s="1">
        <f>COUNTIFS(Table2[Sub-Sector],Table3[[#This Row],[Sub-Sector]],Table2[1Y Return vs Nifty],"&gt;=10")/Table3[[#This Row],[Count]]</f>
        <v>0.62962962962962965</v>
      </c>
      <c r="H67" s="1">
        <f>COUNTIFS(Table2[Sub-Sector],Table3[[#This Row],[Sub-Sector]],Table2[RSI Exponential â€“ 14D],"&gt;=50")/Table3[[#This Row],[Count]]</f>
        <v>0.48148148148148145</v>
      </c>
      <c r="I67" s="1">
        <f>COUNTIFS(Table2[Sub-Sector],Table3[[#This Row],[Sub-Sector]],Table2[Relative Volume],"&gt;=1")/Table3[[#This Row],[Count]]</f>
        <v>0.22222222222222221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0.92592592592592593</v>
      </c>
      <c r="N67" s="1">
        <f>COUNTIFS(Table2[Sub-Sector],Table3[[#This Row],[Sub-Sector]],Table2[% Away From Current Month Low],"&gt;=0.05")/Table3[[#This Row],[Count]]</f>
        <v>0.44444444444444442</v>
      </c>
      <c r="O67" s="1">
        <f>COUNTIFS(Table2[Sub-Sector],Table3[[#This Row],[Sub-Sector]],Table2[% Away From Current Month High],"&lt;=0.05")/Table3[[#This Row],[Count]]</f>
        <v>0.44444444444444442</v>
      </c>
      <c r="P67" s="1">
        <f>COUNTIFS(Table2[Sub-Sector],Table3[[#This Row],[Sub-Sector]],Table2[% Away From 52W High],"&lt;=10")/Table3[[#This Row],[Count]]</f>
        <v>0.25925925925925924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0.44444444444444442</v>
      </c>
      <c r="S67" s="1">
        <f>COUNTIFS(Table2[Sub-Sector],Table3[[#This Row],[Sub-Sector]],Table2[% Price above 50 EMA],"&gt;=0")/Table3[[#This Row],[Count]]</f>
        <v>0.59259259259259256</v>
      </c>
      <c r="T67" s="1">
        <f>COUNTIFS(Table2[Sub-Sector],Table3[[#This Row],[Sub-Sector]],Table2[% Price above 200 EMA],"&gt;=0")/Table3[[#This Row],[Count]]</f>
        <v>0.88888888888888884</v>
      </c>
      <c r="U67" s="1">
        <f>COUNTIFS(Table2[Sub-Sector],Table3[[#This Row],[Sub-Sector]],Table2[Rate of Change - Zone],"Positive")/Table3[[#This Row],[Count]]</f>
        <v>0.40740740740740738</v>
      </c>
      <c r="V67" s="1">
        <f>COUNTIFS(Table2[Sub-Sector],Table3[[#This Row],[Sub-Sector]],Table2[Sharpe Ratio],"&gt;=0.10")/Table3[[#This Row],[Count]]</f>
        <v>0.70370370370370372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67">
        <f>_xlfn.RANK.AVG(Table3[[#This Row],[Score]],Table3[Score],1)</f>
        <v>80.5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7">
        <f>_xlfn.RANK.AVG(Table3[[#This Row],[Score 2 ]],Table3[[Score 2 ]],1)</f>
        <v>66</v>
      </c>
    </row>
    <row r="68" spans="1:26" x14ac:dyDescent="0.3">
      <c r="A68" t="s">
        <v>132</v>
      </c>
      <c r="B68">
        <f>COUNTIFS(Table2[Sub-Sector],Table3[[#This Row],[Sub-Sector]])</f>
        <v>20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0.05</v>
      </c>
      <c r="E68" s="1">
        <f>COUNTIFS(Table2[Sub-Sector],Table3[[#This Row],[Sub-Sector]],Table2[1M Return vs Nifty],"&gt;=5")/Table3[[#This Row],[Count]]</f>
        <v>0.15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0.75</v>
      </c>
      <c r="H68" s="1">
        <f>COUNTIFS(Table2[Sub-Sector],Table3[[#This Row],[Sub-Sector]],Table2[RSI Exponential â€“ 14D],"&gt;=50")/Table3[[#This Row],[Count]]</f>
        <v>0.55000000000000004</v>
      </c>
      <c r="I68" s="1">
        <f>COUNTIFS(Table2[Sub-Sector],Table3[[#This Row],[Sub-Sector]],Table2[Relative Volume],"&gt;=1")/Table3[[#This Row],[Count]]</f>
        <v>0.2</v>
      </c>
      <c r="J68" s="1">
        <f>COUNTIFS(Table2[Sub-Sector],Table3[[#This Row],[Sub-Sector]],Table2[% Away From Day Low],"&gt;=0.05")/Table3[[#This Row],[Count]]</f>
        <v>0.1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0.15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0.6</v>
      </c>
      <c r="O68" s="1">
        <f>COUNTIFS(Table2[Sub-Sector],Table3[[#This Row],[Sub-Sector]],Table2[% Away From Current Month High],"&lt;=0.05")/Table3[[#This Row],[Count]]</f>
        <v>0.55000000000000004</v>
      </c>
      <c r="P68" s="1">
        <f>COUNTIFS(Table2[Sub-Sector],Table3[[#This Row],[Sub-Sector]],Table2[% Away From 52W High],"&lt;=10")/Table3[[#This Row],[Count]]</f>
        <v>0.35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0.6</v>
      </c>
      <c r="S68" s="1">
        <f>COUNTIFS(Table2[Sub-Sector],Table3[[#This Row],[Sub-Sector]],Table2[% Price above 50 EMA],"&gt;=0")/Table3[[#This Row],[Count]]</f>
        <v>0.6</v>
      </c>
      <c r="T68" s="1">
        <f>COUNTIFS(Table2[Sub-Sector],Table3[[#This Row],[Sub-Sector]],Table2[% Price above 200 EMA],"&gt;=0")/Table3[[#This Row],[Count]]</f>
        <v>0.85</v>
      </c>
      <c r="U68" s="1">
        <f>COUNTIFS(Table2[Sub-Sector],Table3[[#This Row],[Sub-Sector]],Table2[Rate of Change - Zone],"Positive")/Table3[[#This Row],[Count]]</f>
        <v>0.45</v>
      </c>
      <c r="V68" s="1">
        <f>COUNTIFS(Table2[Sub-Sector],Table3[[#This Row],[Sub-Sector]],Table2[Sharpe Ratio],"&gt;=0.10")/Table3[[#This Row],[Count]]</f>
        <v>0.45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68">
        <f>_xlfn.RANK.AVG(Table3[[#This Row],[Score]],Table3[Score],1)</f>
        <v>64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8">
        <f>_xlfn.RANK.AVG(Table3[[#This Row],[Score 2 ]],Table3[[Score 2 ]],1)</f>
        <v>67</v>
      </c>
    </row>
    <row r="69" spans="1:26" x14ac:dyDescent="0.3">
      <c r="A69" t="s">
        <v>387</v>
      </c>
      <c r="B69">
        <f>COUNTIFS(Table2[Sub-Sector],Table3[[#This Row],[Sub-Sector]])</f>
        <v>2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0.5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0.5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0.5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0.5</v>
      </c>
      <c r="O69" s="1">
        <f>COUNTIFS(Table2[Sub-Sector],Table3[[#This Row],[Sub-Sector]],Table2[% Away From Current Month High],"&lt;=0.05")/Table3[[#This Row],[Count]]</f>
        <v>1</v>
      </c>
      <c r="P69" s="1">
        <f>COUNTIFS(Table2[Sub-Sector],Table3[[#This Row],[Sub-Sector]],Table2[% Away From 52W High],"&lt;=10")/Table3[[#This Row],[Count]]</f>
        <v>0.5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0.5</v>
      </c>
      <c r="S69" s="1">
        <f>COUNTIFS(Table2[Sub-Sector],Table3[[#This Row],[Sub-Sector]],Table2[% Price above 50 EMA],"&gt;=0")/Table3[[#This Row],[Count]]</f>
        <v>0.5</v>
      </c>
      <c r="T69" s="1">
        <f>COUNTIFS(Table2[Sub-Sector],Table3[[#This Row],[Sub-Sector]],Table2[% Price above 200 EMA],"&gt;=0")/Table3[[#This Row],[Count]]</f>
        <v>0.5</v>
      </c>
      <c r="U69" s="1">
        <f>COUNTIFS(Table2[Sub-Sector],Table3[[#This Row],[Sub-Sector]],Table2[Rate of Change - Zone],"Positive")/Table3[[#This Row],[Count]]</f>
        <v>0.5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69">
        <f>_xlfn.RANK.AVG(Table3[[#This Row],[Score]],Table3[Score],1)</f>
        <v>89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69">
        <f>_xlfn.RANK.AVG(Table3[[#This Row],[Score 2 ]],Table3[[Score 2 ]],1)</f>
        <v>68</v>
      </c>
    </row>
    <row r="70" spans="1:26" x14ac:dyDescent="0.3">
      <c r="A70" t="s">
        <v>127</v>
      </c>
      <c r="B70">
        <f>COUNTIFS(Table2[Sub-Sector],Table3[[#This Row],[Sub-Sector]])</f>
        <v>21</v>
      </c>
      <c r="C70" s="1">
        <f>COUNTIFS(Table2[Sub-Sector],Table3[[#This Row],[Sub-Sector]],Table2[Uptrend],"Uptrend")/Table3[[#This Row],[Count]]</f>
        <v>0.47619047619047616</v>
      </c>
      <c r="D70" s="1">
        <f>COUNTIFS(Table2[Sub-Sector],Table3[[#This Row],[Sub-Sector]],Table2[1W Return vs Nifty],"&gt;=5")/Table3[[#This Row],[Count]]</f>
        <v>0.33333333333333331</v>
      </c>
      <c r="E70" s="1">
        <f>COUNTIFS(Table2[Sub-Sector],Table3[[#This Row],[Sub-Sector]],Table2[1M Return vs Nifty],"&gt;=5")/Table3[[#This Row],[Count]]</f>
        <v>0.2857142857142857</v>
      </c>
      <c r="F70" s="1">
        <f>COUNTIFS(Table2[Sub-Sector],Table3[[#This Row],[Sub-Sector]],Table2[6M Return vs Nifty],"&gt;=10")/Table3[[#This Row],[Count]]</f>
        <v>0.38095238095238093</v>
      </c>
      <c r="G70" s="1">
        <f>COUNTIFS(Table2[Sub-Sector],Table3[[#This Row],[Sub-Sector]],Table2[1Y Return vs Nifty],"&gt;=10")/Table3[[#This Row],[Count]]</f>
        <v>0.61904761904761907</v>
      </c>
      <c r="H70" s="1">
        <f>COUNTIFS(Table2[Sub-Sector],Table3[[#This Row],[Sub-Sector]],Table2[RSI Exponential â€“ 14D],"&gt;=50")/Table3[[#This Row],[Count]]</f>
        <v>0.8571428571428571</v>
      </c>
      <c r="I70" s="1">
        <f>COUNTIFS(Table2[Sub-Sector],Table3[[#This Row],[Sub-Sector]],Table2[Relative Volume],"&gt;=1")/Table3[[#This Row],[Count]]</f>
        <v>0.19047619047619047</v>
      </c>
      <c r="J70" s="1">
        <f>COUNTIFS(Table2[Sub-Sector],Table3[[#This Row],[Sub-Sector]],Table2[% Away From Day Low],"&gt;=0.05")/Table3[[#This Row],[Count]]</f>
        <v>9.5238095238095233E-2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0.14285714285714285</v>
      </c>
      <c r="M70" s="1">
        <f>COUNTIFS(Table2[Sub-Sector],Table3[[#This Row],[Sub-Sector]],Table2[% Away From Current Week High],"&lt;=0.05")/Table3[[#This Row],[Count]]</f>
        <v>0.95238095238095233</v>
      </c>
      <c r="N70" s="1">
        <f>COUNTIFS(Table2[Sub-Sector],Table3[[#This Row],[Sub-Sector]],Table2[% Away From Current Month Low],"&gt;=0.05")/Table3[[#This Row],[Count]]</f>
        <v>0.66666666666666663</v>
      </c>
      <c r="O70" s="1">
        <f>COUNTIFS(Table2[Sub-Sector],Table3[[#This Row],[Sub-Sector]],Table2[% Away From Current Month High],"&lt;=0.05")/Table3[[#This Row],[Count]]</f>
        <v>0.8571428571428571</v>
      </c>
      <c r="P70" s="1">
        <f>COUNTIFS(Table2[Sub-Sector],Table3[[#This Row],[Sub-Sector]],Table2[% Away From 52W High],"&lt;=10")/Table3[[#This Row],[Count]]</f>
        <v>0.2857142857142857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0.7142857142857143</v>
      </c>
      <c r="S70" s="1">
        <f>COUNTIFS(Table2[Sub-Sector],Table3[[#This Row],[Sub-Sector]],Table2[% Price above 50 EMA],"&gt;=0")/Table3[[#This Row],[Count]]</f>
        <v>0.7142857142857143</v>
      </c>
      <c r="T70" s="1">
        <f>COUNTIFS(Table2[Sub-Sector],Table3[[#This Row],[Sub-Sector]],Table2[% Price above 200 EMA],"&gt;=0")/Table3[[#This Row],[Count]]</f>
        <v>0.8571428571428571</v>
      </c>
      <c r="U70" s="1">
        <f>COUNTIFS(Table2[Sub-Sector],Table3[[#This Row],[Sub-Sector]],Table2[Rate of Change - Zone],"Positive")/Table3[[#This Row],[Count]]</f>
        <v>0.52380952380952384</v>
      </c>
      <c r="V70" s="1">
        <f>COUNTIFS(Table2[Sub-Sector],Table3[[#This Row],[Sub-Sector]],Table2[Sharpe Ratio],"&gt;=0.10")/Table3[[#This Row],[Count]]</f>
        <v>0.47619047619047616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70">
        <f>_xlfn.RANK.AVG(Table3[[#This Row],[Score]],Table3[Score],1)</f>
        <v>54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0">
        <f>_xlfn.RANK.AVG(Table3[[#This Row],[Score 2 ]],Table3[[Score 2 ]],1)</f>
        <v>69.5</v>
      </c>
    </row>
    <row r="71" spans="1:26" x14ac:dyDescent="0.3">
      <c r="A71" t="s">
        <v>206</v>
      </c>
      <c r="B71">
        <f>COUNTIFS(Table2[Sub-Sector],Table3[[#This Row],[Sub-Sector]])</f>
        <v>26</v>
      </c>
      <c r="C71" s="1">
        <f>COUNTIFS(Table2[Sub-Sector],Table3[[#This Row],[Sub-Sector]],Table2[Uptrend],"Uptrend")/Table3[[#This Row],[Count]]</f>
        <v>0.73076923076923073</v>
      </c>
      <c r="D71" s="1">
        <f>COUNTIFS(Table2[Sub-Sector],Table3[[#This Row],[Sub-Sector]],Table2[1W Return vs Nifty],"&gt;=5")/Table3[[#This Row],[Count]]</f>
        <v>3.8461538461538464E-2</v>
      </c>
      <c r="E71" s="1">
        <f>COUNTIFS(Table2[Sub-Sector],Table3[[#This Row],[Sub-Sector]],Table2[1M Return vs Nifty],"&gt;=5")/Table3[[#This Row],[Count]]</f>
        <v>7.6923076923076927E-2</v>
      </c>
      <c r="F71" s="1">
        <f>COUNTIFS(Table2[Sub-Sector],Table3[[#This Row],[Sub-Sector]],Table2[6M Return vs Nifty],"&gt;=10")/Table3[[#This Row],[Count]]</f>
        <v>0.65384615384615385</v>
      </c>
      <c r="G71" s="1">
        <f>COUNTIFS(Table2[Sub-Sector],Table3[[#This Row],[Sub-Sector]],Table2[1Y Return vs Nifty],"&gt;=10")/Table3[[#This Row],[Count]]</f>
        <v>0.53846153846153844</v>
      </c>
      <c r="H71" s="1">
        <f>COUNTIFS(Table2[Sub-Sector],Table3[[#This Row],[Sub-Sector]],Table2[RSI Exponential â€“ 14D],"&gt;=50")/Table3[[#This Row],[Count]]</f>
        <v>0.65384615384615385</v>
      </c>
      <c r="I71" s="1">
        <f>COUNTIFS(Table2[Sub-Sector],Table3[[#This Row],[Sub-Sector]],Table2[Relative Volume],"&gt;=1")/Table3[[#This Row],[Count]]</f>
        <v>0.15384615384615385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0.88461538461538458</v>
      </c>
      <c r="N71" s="1">
        <f>COUNTIFS(Table2[Sub-Sector],Table3[[#This Row],[Sub-Sector]],Table2[% Away From Current Month Low],"&gt;=0.05")/Table3[[#This Row],[Count]]</f>
        <v>0.53846153846153844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0.38461538461538464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0.57692307692307687</v>
      </c>
      <c r="S71" s="1">
        <f>COUNTIFS(Table2[Sub-Sector],Table3[[#This Row],[Sub-Sector]],Table2[% Price above 50 EMA],"&gt;=0")/Table3[[#This Row],[Count]]</f>
        <v>0.61538461538461542</v>
      </c>
      <c r="T71" s="1">
        <f>COUNTIFS(Table2[Sub-Sector],Table3[[#This Row],[Sub-Sector]],Table2[% Price above 200 EMA],"&gt;=0")/Table3[[#This Row],[Count]]</f>
        <v>0.88461538461538458</v>
      </c>
      <c r="U71" s="1">
        <f>COUNTIFS(Table2[Sub-Sector],Table3[[#This Row],[Sub-Sector]],Table2[Rate of Change - Zone],"Positive")/Table3[[#This Row],[Count]]</f>
        <v>0.46153846153846156</v>
      </c>
      <c r="V71" s="1">
        <f>COUNTIFS(Table2[Sub-Sector],Table3[[#This Row],[Sub-Sector]],Table2[Sharpe Ratio],"&gt;=0.10")/Table3[[#This Row],[Count]]</f>
        <v>0.46153846153846156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71">
        <f>_xlfn.RANK.AVG(Table3[[#This Row],[Score]],Table3[Score],1)</f>
        <v>58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1">
        <f>_xlfn.RANK.AVG(Table3[[#This Row],[Score 2 ]],Table3[[Score 2 ]],1)</f>
        <v>69.5</v>
      </c>
    </row>
    <row r="72" spans="1:26" x14ac:dyDescent="0.3">
      <c r="A72" t="s">
        <v>138</v>
      </c>
      <c r="B72">
        <f>COUNTIFS(Table2[Sub-Sector],Table3[[#This Row],[Sub-Sector]])</f>
        <v>7</v>
      </c>
      <c r="C72" s="1">
        <f>COUNTIFS(Table2[Sub-Sector],Table3[[#This Row],[Sub-Sector]],Table2[Uptrend],"Uptrend")/Table3[[#This Row],[Count]]</f>
        <v>0.5714285714285714</v>
      </c>
      <c r="D72" s="1">
        <f>COUNTIFS(Table2[Sub-Sector],Table3[[#This Row],[Sub-Sector]],Table2[1W Return vs Nifty],"&gt;=5")/Table3[[#This Row],[Count]]</f>
        <v>0.14285714285714285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0.5714285714285714</v>
      </c>
      <c r="G72" s="1">
        <f>COUNTIFS(Table2[Sub-Sector],Table3[[#This Row],[Sub-Sector]],Table2[1Y Return vs Nifty],"&gt;=10")/Table3[[#This Row],[Count]]</f>
        <v>0.8571428571428571</v>
      </c>
      <c r="H72" s="1">
        <f>COUNTIFS(Table2[Sub-Sector],Table3[[#This Row],[Sub-Sector]],Table2[RSI Exponential â€“ 14D],"&gt;=50")/Table3[[#This Row],[Count]]</f>
        <v>0.2857142857142857</v>
      </c>
      <c r="I72" s="1">
        <f>COUNTIFS(Table2[Sub-Sector],Table3[[#This Row],[Sub-Sector]],Table2[Relative Volume],"&gt;=1")/Table3[[#This Row],[Count]]</f>
        <v>0.14285714285714285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0.2857142857142857</v>
      </c>
      <c r="O72" s="1">
        <f>COUNTIFS(Table2[Sub-Sector],Table3[[#This Row],[Sub-Sector]],Table2[% Away From Current Month High],"&lt;=0.05")/Table3[[#This Row],[Count]]</f>
        <v>0.14285714285714285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0.14285714285714285</v>
      </c>
      <c r="S72" s="1">
        <f>COUNTIFS(Table2[Sub-Sector],Table3[[#This Row],[Sub-Sector]],Table2[% Price above 50 EMA],"&gt;=0")/Table3[[#This Row],[Count]]</f>
        <v>0.2857142857142857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0.14285714285714285</v>
      </c>
      <c r="V72" s="1">
        <f>COUNTIFS(Table2[Sub-Sector],Table3[[#This Row],[Sub-Sector]],Table2[Sharpe Ratio],"&gt;=0.10")/Table3[[#This Row],[Count]]</f>
        <v>0.8571428571428571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465.5</v>
      </c>
      <c r="X72">
        <f>_xlfn.RANK.AVG(Table3[[#This Row],[Score]],Table3[Score],1)</f>
        <v>75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2">
        <f>_xlfn.RANK.AVG(Table3[[#This Row],[Score 2 ]],Table3[[Score 2 ]],1)</f>
        <v>71</v>
      </c>
    </row>
    <row r="73" spans="1:26" x14ac:dyDescent="0.3">
      <c r="A73" t="s">
        <v>1415</v>
      </c>
      <c r="B73">
        <f>COUNTIFS(Table2[Sub-Sector],Table3[[#This Row],[Sub-Sector]])</f>
        <v>3</v>
      </c>
      <c r="C73" s="1">
        <f>COUNTIFS(Table2[Sub-Sector],Table3[[#This Row],[Sub-Sector]],Table2[Uptrend],"Uptrend")/Table3[[#This Row],[Count]]</f>
        <v>1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0.33333333333333331</v>
      </c>
      <c r="F73" s="1">
        <f>COUNTIFS(Table2[Sub-Sector],Table3[[#This Row],[Sub-Sector]],Table2[6M Return vs Nifty],"&gt;=10")/Table3[[#This Row],[Count]]</f>
        <v>0.66666666666666663</v>
      </c>
      <c r="G73" s="1">
        <f>COUNTIFS(Table2[Sub-Sector],Table3[[#This Row],[Sub-Sector]],Table2[1Y Return vs Nifty],"&gt;=10")/Table3[[#This Row],[Count]]</f>
        <v>0.33333333333333331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0.33333333333333331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0.66666666666666663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0.33333333333333331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0.66666666666666663</v>
      </c>
      <c r="S73" s="1">
        <f>COUNTIFS(Table2[Sub-Sector],Table3[[#This Row],[Sub-Sector]],Table2[% Price above 50 EMA],"&gt;=0")/Table3[[#This Row],[Count]]</f>
        <v>1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0.33333333333333331</v>
      </c>
      <c r="V73" s="1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73">
        <f>_xlfn.RANK.AVG(Table3[[#This Row],[Score]],Table3[Score],1)</f>
        <v>50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73">
        <f>_xlfn.RANK.AVG(Table3[[#This Row],[Score 2 ]],Table3[[Score 2 ]],1)</f>
        <v>72</v>
      </c>
    </row>
    <row r="74" spans="1:26" x14ac:dyDescent="0.3">
      <c r="A74" t="s">
        <v>517</v>
      </c>
      <c r="B74">
        <f>COUNTIFS(Table2[Sub-Sector],Table3[[#This Row],[Sub-Sector]])</f>
        <v>4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0.25</v>
      </c>
      <c r="E74" s="1">
        <f>COUNTIFS(Table2[Sub-Sector],Table3[[#This Row],[Sub-Sector]],Table2[1M Return vs Nifty],"&gt;=5")/Table3[[#This Row],[Count]]</f>
        <v>0.25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0.5</v>
      </c>
      <c r="H74" s="1">
        <f>COUNTIFS(Table2[Sub-Sector],Table3[[#This Row],[Sub-Sector]],Table2[RSI Exponential â€“ 14D],"&gt;=50")/Table3[[#This Row],[Count]]</f>
        <v>0.75</v>
      </c>
      <c r="I74" s="1">
        <f>COUNTIFS(Table2[Sub-Sector],Table3[[#This Row],[Sub-Sector]],Table2[Relative Volume],"&gt;=1")/Table3[[#This Row],[Count]]</f>
        <v>0.25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0.75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0.5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0.75</v>
      </c>
      <c r="S74" s="1">
        <f>COUNTIFS(Table2[Sub-Sector],Table3[[#This Row],[Sub-Sector]],Table2[% Price above 50 EMA],"&gt;=0")/Table3[[#This Row],[Count]]</f>
        <v>0.75</v>
      </c>
      <c r="T74" s="1">
        <f>COUNTIFS(Table2[Sub-Sector],Table3[[#This Row],[Sub-Sector]],Table2[% Price above 200 EMA],"&gt;=0")/Table3[[#This Row],[Count]]</f>
        <v>0.75</v>
      </c>
      <c r="U74" s="1">
        <f>COUNTIFS(Table2[Sub-Sector],Table3[[#This Row],[Sub-Sector]],Table2[Rate of Change - Zone],"Positive")/Table3[[#This Row],[Count]]</f>
        <v>0.5</v>
      </c>
      <c r="V74" s="1">
        <f>COUNTIFS(Table2[Sub-Sector],Table3[[#This Row],[Sub-Sector]],Table2[Sharpe Ratio],"&gt;=0.10")/Table3[[#This Row],[Count]]</f>
        <v>0.5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74">
        <f>_xlfn.RANK.AVG(Table3[[#This Row],[Score]],Table3[Score],1)</f>
        <v>57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4">
        <f>_xlfn.RANK.AVG(Table3[[#This Row],[Score 2 ]],Table3[[Score 2 ]],1)</f>
        <v>73</v>
      </c>
    </row>
    <row r="75" spans="1:26" x14ac:dyDescent="0.3">
      <c r="A75" t="s">
        <v>227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0.66666666666666663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0.33333333333333331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0.33333333333333331</v>
      </c>
      <c r="H75" s="1">
        <f>COUNTIFS(Table2[Sub-Sector],Table3[[#This Row],[Sub-Sector]],Table2[RSI Exponential â€“ 14D],"&gt;=50")/Table3[[#This Row],[Count]]</f>
        <v>0.66666666666666663</v>
      </c>
      <c r="I75" s="1">
        <f>COUNTIFS(Table2[Sub-Sector],Table3[[#This Row],[Sub-Sector]],Table2[Relative Volume],"&gt;=1")/Table3[[#This Row],[Count]]</f>
        <v>0.33333333333333331</v>
      </c>
      <c r="J75" s="1">
        <f>COUNTIFS(Table2[Sub-Sector],Table3[[#This Row],[Sub-Sector]],Table2[% Away From Day Low],"&gt;=0.05")/Table3[[#This Row],[Count]]</f>
        <v>0.33333333333333331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0.33333333333333331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0.66666666666666663</v>
      </c>
      <c r="P75" s="1">
        <f>COUNTIFS(Table2[Sub-Sector],Table3[[#This Row],[Sub-Sector]],Table2[% Away From 52W High],"&lt;=10")/Table3[[#This Row],[Count]]</f>
        <v>0.33333333333333331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0.66666666666666663</v>
      </c>
      <c r="S75" s="1">
        <f>COUNTIFS(Table2[Sub-Sector],Table3[[#This Row],[Sub-Sector]],Table2[% Price above 50 EMA],"&gt;=0")/Table3[[#This Row],[Count]]</f>
        <v>0.66666666666666663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0.66666666666666663</v>
      </c>
      <c r="V75" s="1">
        <f>COUNTIFS(Table2[Sub-Sector],Table3[[#This Row],[Sub-Sector]],Table2[Sharpe Ratio],"&gt;=0.10")/Table3[[#This Row],[Count]]</f>
        <v>0.33333333333333331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75">
        <f>_xlfn.RANK.AVG(Table3[[#This Row],[Score]],Table3[Score],1)</f>
        <v>70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5">
        <f>_xlfn.RANK.AVG(Table3[[#This Row],[Score 2 ]],Table3[[Score 2 ]],1)</f>
        <v>74.5</v>
      </c>
    </row>
    <row r="76" spans="1:26" x14ac:dyDescent="0.3">
      <c r="A76" t="s">
        <v>1390</v>
      </c>
      <c r="B76">
        <f>COUNTIFS(Table2[Sub-Sector],Table3[[#This Row],[Sub-Sector]])</f>
        <v>3</v>
      </c>
      <c r="C76" s="1">
        <f>COUNTIFS(Table2[Sub-Sector],Table3[[#This Row],[Sub-Sector]],Table2[Uptrend],"Uptrend")/Table3[[#This Row],[Count]]</f>
        <v>0.33333333333333331</v>
      </c>
      <c r="D76" s="1">
        <f>COUNTIFS(Table2[Sub-Sector],Table3[[#This Row],[Sub-Sector]],Table2[1W Return vs Nifty],"&gt;=5")/Table3[[#This Row],[Count]]</f>
        <v>0.33333333333333331</v>
      </c>
      <c r="E76" s="1">
        <f>COUNTIFS(Table2[Sub-Sector],Table3[[#This Row],[Sub-Sector]],Table2[1M Return vs Nifty],"&gt;=5")/Table3[[#This Row],[Count]]</f>
        <v>0.33333333333333331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0.33333333333333331</v>
      </c>
      <c r="H76" s="1">
        <f>COUNTIFS(Table2[Sub-Sector],Table3[[#This Row],[Sub-Sector]],Table2[RSI Exponential â€“ 14D],"&gt;=50")/Table3[[#This Row],[Count]]</f>
        <v>1</v>
      </c>
      <c r="I76" s="1">
        <f>COUNTIFS(Table2[Sub-Sector],Table3[[#This Row],[Sub-Sector]],Table2[Relative Volume],"&gt;=1")/Table3[[#This Row],[Count]]</f>
        <v>0.33333333333333331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0.33333333333333331</v>
      </c>
      <c r="O76" s="1">
        <f>COUNTIFS(Table2[Sub-Sector],Table3[[#This Row],[Sub-Sector]],Table2[% Away From Current Month High],"&lt;=0.05")/Table3[[#This Row],[Count]]</f>
        <v>0.66666666666666663</v>
      </c>
      <c r="P76" s="1">
        <f>COUNTIFS(Table2[Sub-Sector],Table3[[#This Row],[Sub-Sector]],Table2[% Away From 52W High],"&lt;=10")/Table3[[#This Row],[Count]]</f>
        <v>0.33333333333333331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1</v>
      </c>
      <c r="S76" s="1">
        <f>COUNTIFS(Table2[Sub-Sector],Table3[[#This Row],[Sub-Sector]],Table2[% Price above 50 EMA],"&gt;=0")/Table3[[#This Row],[Count]]</f>
        <v>1</v>
      </c>
      <c r="T76" s="1">
        <f>COUNTIFS(Table2[Sub-Sector],Table3[[#This Row],[Sub-Sector]],Table2[% Price above 200 EMA],"&gt;=0")/Table3[[#This Row],[Count]]</f>
        <v>0.66666666666666663</v>
      </c>
      <c r="U76" s="1">
        <f>COUNTIFS(Table2[Sub-Sector],Table3[[#This Row],[Sub-Sector]],Table2[Rate of Change - Zone],"Positive")/Table3[[#This Row],[Count]]</f>
        <v>0.66666666666666663</v>
      </c>
      <c r="V76" s="1">
        <f>COUNTIFS(Table2[Sub-Sector],Table3[[#This Row],[Sub-Sector]],Table2[Sharpe Ratio],"&gt;=0.10")/Table3[[#This Row],[Count]]</f>
        <v>0.33333333333333331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76">
        <f>_xlfn.RANK.AVG(Table3[[#This Row],[Score]],Table3[Score],1)</f>
        <v>55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6">
        <f>_xlfn.RANK.AVG(Table3[[#This Row],[Score 2 ]],Table3[[Score 2 ]],1)</f>
        <v>74.5</v>
      </c>
    </row>
    <row r="77" spans="1:26" x14ac:dyDescent="0.3">
      <c r="A77" t="s">
        <v>65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0.66666666666666663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0.66666666666666663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0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0.33333333333333331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0.33333333333333331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0.33333333333333331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0</v>
      </c>
      <c r="V77" s="1">
        <f>COUNTIFS(Table2[Sub-Sector],Table3[[#This Row],[Sub-Sector]],Table2[Sharpe Ratio],"&gt;=0.10")/Table3[[#This Row],[Count]]</f>
        <v>0.33333333333333331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77">
        <f>_xlfn.RANK.AVG(Table3[[#This Row],[Score]],Table3[Score],1)</f>
        <v>85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7">
        <f>_xlfn.RANK.AVG(Table3[[#This Row],[Score 2 ]],Table3[[Score 2 ]],1)</f>
        <v>76</v>
      </c>
    </row>
    <row r="78" spans="1:26" x14ac:dyDescent="0.3">
      <c r="A78" t="s">
        <v>164</v>
      </c>
      <c r="B78">
        <f>COUNTIFS(Table2[Sub-Sector],Table3[[#This Row],[Sub-Sector]])</f>
        <v>9</v>
      </c>
      <c r="C78" s="1">
        <f>COUNTIFS(Table2[Sub-Sector],Table3[[#This Row],[Sub-Sector]],Table2[Uptrend],"Uptrend")/Table3[[#This Row],[Count]]</f>
        <v>0.88888888888888884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0.1111111111111111</v>
      </c>
      <c r="F78" s="1">
        <f>COUNTIFS(Table2[Sub-Sector],Table3[[#This Row],[Sub-Sector]],Table2[6M Return vs Nifty],"&gt;=10")/Table3[[#This Row],[Count]]</f>
        <v>0.55555555555555558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0.55555555555555558</v>
      </c>
      <c r="I78" s="1">
        <f>COUNTIFS(Table2[Sub-Sector],Table3[[#This Row],[Sub-Sector]],Table2[Relative Volume],"&gt;=1")/Table3[[#This Row],[Count]]</f>
        <v>0.22222222222222221</v>
      </c>
      <c r="J78" s="1">
        <f>COUNTIFS(Table2[Sub-Sector],Table3[[#This Row],[Sub-Sector]],Table2[% Away From Day Low],"&gt;=0.05")/Table3[[#This Row],[Count]]</f>
        <v>0.22222222222222221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0.22222222222222221</v>
      </c>
      <c r="M78" s="1">
        <f>COUNTIFS(Table2[Sub-Sector],Table3[[#This Row],[Sub-Sector]],Table2[% Away From Current Week High],"&lt;=0.05")/Table3[[#This Row],[Count]]</f>
        <v>1</v>
      </c>
      <c r="N78" s="1">
        <f>COUNTIFS(Table2[Sub-Sector],Table3[[#This Row],[Sub-Sector]],Table2[% Away From Current Month Low],"&gt;=0.05")/Table3[[#This Row],[Count]]</f>
        <v>0.33333333333333331</v>
      </c>
      <c r="O78" s="1">
        <f>COUNTIFS(Table2[Sub-Sector],Table3[[#This Row],[Sub-Sector]],Table2[% Away From Current Month High],"&lt;=0.05")/Table3[[#This Row],[Count]]</f>
        <v>0.55555555555555558</v>
      </c>
      <c r="P78" s="1">
        <f>COUNTIFS(Table2[Sub-Sector],Table3[[#This Row],[Sub-Sector]],Table2[% Away From 52W High],"&lt;=10")/Table3[[#This Row],[Count]]</f>
        <v>0.55555555555555558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0.55555555555555558</v>
      </c>
      <c r="S78" s="1">
        <f>COUNTIFS(Table2[Sub-Sector],Table3[[#This Row],[Sub-Sector]],Table2[% Price above 50 EMA],"&gt;=0")/Table3[[#This Row],[Count]]</f>
        <v>0.66666666666666663</v>
      </c>
      <c r="T78" s="1">
        <f>COUNTIFS(Table2[Sub-Sector],Table3[[#This Row],[Sub-Sector]],Table2[% Price above 200 EMA],"&gt;=0")/Table3[[#This Row],[Count]]</f>
        <v>0.88888888888888884</v>
      </c>
      <c r="U78" s="1">
        <f>COUNTIFS(Table2[Sub-Sector],Table3[[#This Row],[Sub-Sector]],Table2[Rate of Change - Zone],"Positive")/Table3[[#This Row],[Count]]</f>
        <v>0.55555555555555558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78">
        <f>_xlfn.RANK.AVG(Table3[[#This Row],[Score]],Table3[Score],1)</f>
        <v>72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8">
        <f>_xlfn.RANK.AVG(Table3[[#This Row],[Score 2 ]],Table3[[Score 2 ]],1)</f>
        <v>77</v>
      </c>
    </row>
    <row r="79" spans="1:26" x14ac:dyDescent="0.3">
      <c r="A79" t="s">
        <v>287</v>
      </c>
      <c r="B79">
        <f>COUNTIFS(Table2[Sub-Sector],Table3[[#This Row],[Sub-Sector]])</f>
        <v>6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0.5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0.66666666666666663</v>
      </c>
      <c r="H79" s="1">
        <f>COUNTIFS(Table2[Sub-Sector],Table3[[#This Row],[Sub-Sector]],Table2[RSI Exponential â€“ 14D],"&gt;=50")/Table3[[#This Row],[Count]]</f>
        <v>0.5</v>
      </c>
      <c r="I79" s="1">
        <f>COUNTIFS(Table2[Sub-Sector],Table3[[#This Row],[Sub-Sector]],Table2[Relative Volume],"&gt;=1")/Table3[[#This Row],[Count]]</f>
        <v>0.16666666666666666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0.33333333333333331</v>
      </c>
      <c r="O79" s="1">
        <f>COUNTIFS(Table2[Sub-Sector],Table3[[#This Row],[Sub-Sector]],Table2[% Away From Current Month High],"&lt;=0.05")/Table3[[#This Row],[Count]]</f>
        <v>0.5</v>
      </c>
      <c r="P79" s="1">
        <f>COUNTIFS(Table2[Sub-Sector],Table3[[#This Row],[Sub-Sector]],Table2[% Away From 52W High],"&lt;=10")/Table3[[#This Row],[Count]]</f>
        <v>0.33333333333333331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0.5</v>
      </c>
      <c r="S79" s="1">
        <f>COUNTIFS(Table2[Sub-Sector],Table3[[#This Row],[Sub-Sector]],Table2[% Price above 50 EMA],"&gt;=0")/Table3[[#This Row],[Count]]</f>
        <v>0.5</v>
      </c>
      <c r="T79" s="1">
        <f>COUNTIFS(Table2[Sub-Sector],Table3[[#This Row],[Sub-Sector]],Table2[% Price above 200 EMA],"&gt;=0")/Table3[[#This Row],[Count]]</f>
        <v>0.66666666666666663</v>
      </c>
      <c r="U79" s="1">
        <f>COUNTIFS(Table2[Sub-Sector],Table3[[#This Row],[Sub-Sector]],Table2[Rate of Change - Zone],"Positive")/Table3[[#This Row],[Count]]</f>
        <v>0.66666666666666663</v>
      </c>
      <c r="V79" s="1">
        <f>COUNTIFS(Table2[Sub-Sector],Table3[[#This Row],[Sub-Sector]],Table2[Sharpe Ratio],"&gt;=0.10")/Table3[[#This Row],[Count]]</f>
        <v>0.66666666666666663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9">
        <f>_xlfn.RANK.AVG(Table3[[#This Row],[Score]],Table3[Score],1)</f>
        <v>71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9">
        <f>_xlfn.RANK.AVG(Table3[[#This Row],[Score 2 ]],Table3[[Score 2 ]],1)</f>
        <v>78</v>
      </c>
    </row>
    <row r="80" spans="1:26" x14ac:dyDescent="0.3">
      <c r="A80" t="s">
        <v>1548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0.5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0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0.5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0.5</v>
      </c>
      <c r="O80" s="1">
        <f>COUNTIFS(Table2[Sub-Sector],Table3[[#This Row],[Sub-Sector]],Table2[% Away From Current Month High],"&lt;=0.05")/Table3[[#This Row],[Count]]</f>
        <v>1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0.5</v>
      </c>
      <c r="S80" s="1">
        <f>COUNTIFS(Table2[Sub-Sector],Table3[[#This Row],[Sub-Sector]],Table2[% Price above 50 EMA],"&gt;=0")/Table3[[#This Row],[Count]]</f>
        <v>0.5</v>
      </c>
      <c r="T80" s="1">
        <f>COUNTIFS(Table2[Sub-Sector],Table3[[#This Row],[Sub-Sector]],Table2[% Price above 200 EMA],"&gt;=0")/Table3[[#This Row],[Count]]</f>
        <v>0.5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493.5</v>
      </c>
      <c r="X80">
        <f>_xlfn.RANK.AVG(Table3[[#This Row],[Score]],Table3[Score],1)</f>
        <v>83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0">
        <f>_xlfn.RANK.AVG(Table3[[#This Row],[Score 2 ]],Table3[[Score 2 ]],1)</f>
        <v>79</v>
      </c>
    </row>
    <row r="81" spans="1:26" x14ac:dyDescent="0.3">
      <c r="A81" t="s">
        <v>119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0.66666666666666663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0.66666666666666663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0.33333333333333331</v>
      </c>
      <c r="O81" s="1">
        <f>COUNTIFS(Table2[Sub-Sector],Table3[[#This Row],[Sub-Sector]],Table2[% Away From Current Month High],"&lt;=0.05")/Table3[[#This Row],[Count]]</f>
        <v>0.66666666666666663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0.66666666666666663</v>
      </c>
      <c r="R81" s="1">
        <f>COUNTIFS(Table2[Sub-Sector],Table3[[#This Row],[Sub-Sector]],Table2[% Price above 20 EMA],"&gt;=0")/Table3[[#This Row],[Count]]</f>
        <v>0.33333333333333331</v>
      </c>
      <c r="S81" s="1">
        <f>COUNTIFS(Table2[Sub-Sector],Table3[[#This Row],[Sub-Sector]],Table2[% Price above 50 EMA],"&gt;=0")/Table3[[#This Row],[Count]]</f>
        <v>0.33333333333333331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0.33333333333333331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81">
        <f>_xlfn.RANK.AVG(Table3[[#This Row],[Score]],Table3[Score],1)</f>
        <v>102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1">
        <f>_xlfn.RANK.AVG(Table3[[#This Row],[Score 2 ]],Table3[[Score 2 ]],1)</f>
        <v>81</v>
      </c>
    </row>
    <row r="82" spans="1:26" x14ac:dyDescent="0.3">
      <c r="A82" t="s">
        <v>1232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1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0.66666666666666663</v>
      </c>
      <c r="G82" s="1">
        <f>COUNTIFS(Table2[Sub-Sector],Table3[[#This Row],[Sub-Sector]],Table2[1Y Return vs Nifty],"&gt;=10")/Table3[[#This Row],[Count]]</f>
        <v>0.66666666666666663</v>
      </c>
      <c r="H82" s="1">
        <f>COUNTIFS(Table2[Sub-Sector],Table3[[#This Row],[Sub-Sector]],Table2[RSI Exponential â€“ 14D],"&gt;=50")/Table3[[#This Row],[Count]]</f>
        <v>0.33333333333333331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0.33333333333333331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0.33333333333333331</v>
      </c>
      <c r="S82" s="1">
        <f>COUNTIFS(Table2[Sub-Sector],Table3[[#This Row],[Sub-Sector]],Table2[% Price above 50 EMA],"&gt;=0")/Table3[[#This Row],[Count]]</f>
        <v>0.66666666666666663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0.33333333333333331</v>
      </c>
      <c r="V82" s="1">
        <f>COUNTIFS(Table2[Sub-Sector],Table3[[#This Row],[Sub-Sector]],Table2[Sharpe Ratio],"&gt;=0.10")/Table3[[#This Row],[Count]]</f>
        <v>0.33333333333333331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82">
        <f>_xlfn.RANK.AVG(Table3[[#This Row],[Score]],Table3[Score],1)</f>
        <v>76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2">
        <f>_xlfn.RANK.AVG(Table3[[#This Row],[Score 2 ]],Table3[[Score 2 ]],1)</f>
        <v>81</v>
      </c>
    </row>
    <row r="83" spans="1:26" x14ac:dyDescent="0.3">
      <c r="A83" t="s">
        <v>1011</v>
      </c>
      <c r="B83">
        <f>COUNTIFS(Table2[Sub-Sector],Table3[[#This Row],[Sub-Sector]])</f>
        <v>6</v>
      </c>
      <c r="C83" s="1">
        <f>COUNTIFS(Table2[Sub-Sector],Table3[[#This Row],[Sub-Sector]],Table2[Uptrend],"Uptrend")/Table3[[#This Row],[Count]]</f>
        <v>0.83333333333333337</v>
      </c>
      <c r="D83" s="1">
        <f>COUNTIFS(Table2[Sub-Sector],Table3[[#This Row],[Sub-Sector]],Table2[1W Return vs Nifty],"&gt;=5")/Table3[[#This Row],[Count]]</f>
        <v>0.33333333333333331</v>
      </c>
      <c r="E83" s="1">
        <f>COUNTIFS(Table2[Sub-Sector],Table3[[#This Row],[Sub-Sector]],Table2[1M Return vs Nifty],"&gt;=5")/Table3[[#This Row],[Count]]</f>
        <v>0.5</v>
      </c>
      <c r="F83" s="1">
        <f>COUNTIFS(Table2[Sub-Sector],Table3[[#This Row],[Sub-Sector]],Table2[6M Return vs Nifty],"&gt;=10")/Table3[[#This Row],[Count]]</f>
        <v>0.83333333333333337</v>
      </c>
      <c r="G83" s="1">
        <f>COUNTIFS(Table2[Sub-Sector],Table3[[#This Row],[Sub-Sector]],Table2[1Y Return vs Nifty],"&gt;=10")/Table3[[#This Row],[Count]]</f>
        <v>0.33333333333333331</v>
      </c>
      <c r="H83" s="1">
        <f>COUNTIFS(Table2[Sub-Sector],Table3[[#This Row],[Sub-Sector]],Table2[RSI Exponential â€“ 14D],"&gt;=50")/Table3[[#This Row],[Count]]</f>
        <v>0.66666666666666663</v>
      </c>
      <c r="I83" s="1">
        <f>COUNTIFS(Table2[Sub-Sector],Table3[[#This Row],[Sub-Sector]],Table2[Relative Volume],"&gt;=1")/Table3[[#This Row],[Count]]</f>
        <v>0.16666666666666666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0.16666666666666666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0.33333333333333331</v>
      </c>
      <c r="O83" s="1">
        <f>COUNTIFS(Table2[Sub-Sector],Table3[[#This Row],[Sub-Sector]],Table2[% Away From Current Month High],"&lt;=0.05")/Table3[[#This Row],[Count]]</f>
        <v>0.5</v>
      </c>
      <c r="P83" s="1">
        <f>COUNTIFS(Table2[Sub-Sector],Table3[[#This Row],[Sub-Sector]],Table2[% Away From 52W High],"&lt;=10")/Table3[[#This Row],[Count]]</f>
        <v>0.66666666666666663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0.66666666666666663</v>
      </c>
      <c r="S83" s="1">
        <f>COUNTIFS(Table2[Sub-Sector],Table3[[#This Row],[Sub-Sector]],Table2[% Price above 50 EMA],"&gt;=0")/Table3[[#This Row],[Count]]</f>
        <v>0.66666666666666663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0.33333333333333331</v>
      </c>
      <c r="V83" s="1">
        <f>COUNTIFS(Table2[Sub-Sector],Table3[[#This Row],[Sub-Sector]],Table2[Sharpe Ratio],"&gt;=0.10")/Table3[[#This Row],[Count]]</f>
        <v>0.16666666666666666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83">
        <f>_xlfn.RANK.AVG(Table3[[#This Row],[Score]],Table3[Score],1)</f>
        <v>40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3">
        <f>_xlfn.RANK.AVG(Table3[[#This Row],[Score 2 ]],Table3[[Score 2 ]],1)</f>
        <v>81</v>
      </c>
    </row>
    <row r="84" spans="1:26" x14ac:dyDescent="0.3">
      <c r="A84" t="s">
        <v>260</v>
      </c>
      <c r="B84">
        <f>COUNTIFS(Table2[Sub-Sector],Table3[[#This Row],[Sub-Sector]])</f>
        <v>23</v>
      </c>
      <c r="C84" s="1">
        <f>COUNTIFS(Table2[Sub-Sector],Table3[[#This Row],[Sub-Sector]],Table2[Uptrend],"Uptrend")/Table3[[#This Row],[Count]]</f>
        <v>0.39130434782608697</v>
      </c>
      <c r="D84" s="1">
        <f>COUNTIFS(Table2[Sub-Sector],Table3[[#This Row],[Sub-Sector]],Table2[1W Return vs Nifty],"&gt;=5")/Table3[[#This Row],[Count]]</f>
        <v>0.17391304347826086</v>
      </c>
      <c r="E84" s="1">
        <f>COUNTIFS(Table2[Sub-Sector],Table3[[#This Row],[Sub-Sector]],Table2[1M Return vs Nifty],"&gt;=5")/Table3[[#This Row],[Count]]</f>
        <v>0.2608695652173913</v>
      </c>
      <c r="F84" s="1">
        <f>COUNTIFS(Table2[Sub-Sector],Table3[[#This Row],[Sub-Sector]],Table2[6M Return vs Nifty],"&gt;=10")/Table3[[#This Row],[Count]]</f>
        <v>0.52173913043478259</v>
      </c>
      <c r="G84" s="1">
        <f>COUNTIFS(Table2[Sub-Sector],Table3[[#This Row],[Sub-Sector]],Table2[1Y Return vs Nifty],"&gt;=10")/Table3[[#This Row],[Count]]</f>
        <v>0.39130434782608697</v>
      </c>
      <c r="H84" s="1">
        <f>COUNTIFS(Table2[Sub-Sector],Table3[[#This Row],[Sub-Sector]],Table2[RSI Exponential â€“ 14D],"&gt;=50")/Table3[[#This Row],[Count]]</f>
        <v>0.52173913043478259</v>
      </c>
      <c r="I84" s="1">
        <f>COUNTIFS(Table2[Sub-Sector],Table3[[#This Row],[Sub-Sector]],Table2[Relative Volume],"&gt;=1")/Table3[[#This Row],[Count]]</f>
        <v>0.13043478260869565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8.6956521739130432E-2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0.43478260869565216</v>
      </c>
      <c r="O84" s="1">
        <f>COUNTIFS(Table2[Sub-Sector],Table3[[#This Row],[Sub-Sector]],Table2[% Away From Current Month High],"&lt;=0.05")/Table3[[#This Row],[Count]]</f>
        <v>0.69565217391304346</v>
      </c>
      <c r="P84" s="1">
        <f>COUNTIFS(Table2[Sub-Sector],Table3[[#This Row],[Sub-Sector]],Table2[% Away From 52W High],"&lt;=10")/Table3[[#This Row],[Count]]</f>
        <v>0.21739130434782608</v>
      </c>
      <c r="Q84" s="1">
        <f>COUNTIFS(Table2[Sub-Sector],Table3[[#This Row],[Sub-Sector]],Table2[% Away From 52W Low],"&gt;=10")/Table3[[#This Row],[Count]]</f>
        <v>0.91304347826086951</v>
      </c>
      <c r="R84" s="1">
        <f>COUNTIFS(Table2[Sub-Sector],Table3[[#This Row],[Sub-Sector]],Table2[% Price above 20 EMA],"&gt;=0")/Table3[[#This Row],[Count]]</f>
        <v>0.52173913043478259</v>
      </c>
      <c r="S84" s="1">
        <f>COUNTIFS(Table2[Sub-Sector],Table3[[#This Row],[Sub-Sector]],Table2[% Price above 50 EMA],"&gt;=0")/Table3[[#This Row],[Count]]</f>
        <v>0.43478260869565216</v>
      </c>
      <c r="T84" s="1">
        <f>COUNTIFS(Table2[Sub-Sector],Table3[[#This Row],[Sub-Sector]],Table2[% Price above 200 EMA],"&gt;=0")/Table3[[#This Row],[Count]]</f>
        <v>0.82608695652173914</v>
      </c>
      <c r="U84" s="1">
        <f>COUNTIFS(Table2[Sub-Sector],Table3[[#This Row],[Sub-Sector]],Table2[Rate of Change - Zone],"Positive")/Table3[[#This Row],[Count]]</f>
        <v>0.52173913043478259</v>
      </c>
      <c r="V84" s="1">
        <f>COUNTIFS(Table2[Sub-Sector],Table3[[#This Row],[Sub-Sector]],Table2[Sharpe Ratio],"&gt;=0.10")/Table3[[#This Row],[Count]]</f>
        <v>0.47826086956521741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84">
        <f>_xlfn.RANK.AVG(Table3[[#This Row],[Score]],Table3[Score],1)</f>
        <v>74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4">
        <f>_xlfn.RANK.AVG(Table3[[#This Row],[Score 2 ]],Table3[[Score 2 ]],1)</f>
        <v>83</v>
      </c>
    </row>
    <row r="85" spans="1:26" x14ac:dyDescent="0.3">
      <c r="A85" t="s">
        <v>60</v>
      </c>
      <c r="B85">
        <f>COUNTIFS(Table2[Sub-Sector],Table3[[#This Row],[Sub-Sector]])</f>
        <v>3</v>
      </c>
      <c r="C85" s="1">
        <f>COUNTIFS(Table2[Sub-Sector],Table3[[#This Row],[Sub-Sector]],Table2[Uptrend],"Uptrend")/Table3[[#This Row],[Count]]</f>
        <v>0.33333333333333331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0.33333333333333331</v>
      </c>
      <c r="G85" s="1">
        <f>COUNTIFS(Table2[Sub-Sector],Table3[[#This Row],[Sub-Sector]],Table2[1Y Return vs Nifty],"&gt;=10")/Table3[[#This Row],[Count]]</f>
        <v>0.66666666666666663</v>
      </c>
      <c r="H85" s="1">
        <f>COUNTIFS(Table2[Sub-Sector],Table3[[#This Row],[Sub-Sector]],Table2[RSI Exponential â€“ 14D],"&gt;=50")/Table3[[#This Row],[Count]]</f>
        <v>0.33333333333333331</v>
      </c>
      <c r="I85" s="1">
        <f>COUNTIFS(Table2[Sub-Sector],Table3[[#This Row],[Sub-Sector]],Table2[Relative Volume],"&gt;=1")/Table3[[#This Row],[Count]]</f>
        <v>0.33333333333333331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0.33333333333333331</v>
      </c>
      <c r="O85" s="1">
        <f>COUNTIFS(Table2[Sub-Sector],Table3[[#This Row],[Sub-Sector]],Table2[% Away From Current Month High],"&lt;=0.05")/Table3[[#This Row],[Count]]</f>
        <v>0.66666666666666663</v>
      </c>
      <c r="P85" s="1">
        <f>COUNTIFS(Table2[Sub-Sector],Table3[[#This Row],[Sub-Sector]],Table2[% Away From 52W High],"&lt;=10")/Table3[[#This Row],[Count]]</f>
        <v>0.33333333333333331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0.33333333333333331</v>
      </c>
      <c r="S85" s="1">
        <f>COUNTIFS(Table2[Sub-Sector],Table3[[#This Row],[Sub-Sector]],Table2[% Price above 50 EMA],"&gt;=0")/Table3[[#This Row],[Count]]</f>
        <v>0.33333333333333331</v>
      </c>
      <c r="T85" s="1">
        <f>COUNTIFS(Table2[Sub-Sector],Table3[[#This Row],[Sub-Sector]],Table2[% Price above 200 EMA],"&gt;=0")/Table3[[#This Row],[Count]]</f>
        <v>1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0.66666666666666663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85">
        <f>_xlfn.RANK.AVG(Table3[[#This Row],[Score]],Table3[Score],1)</f>
        <v>103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5">
        <f>_xlfn.RANK.AVG(Table3[[#This Row],[Score 2 ]],Table3[[Score 2 ]],1)</f>
        <v>84</v>
      </c>
    </row>
    <row r="86" spans="1:26" x14ac:dyDescent="0.3">
      <c r="A86" t="s">
        <v>418</v>
      </c>
      <c r="B86">
        <f>COUNTIFS(Table2[Sub-Sector],Table3[[#This Row],[Sub-Sector]])</f>
        <v>11</v>
      </c>
      <c r="C86" s="1">
        <f>COUNTIFS(Table2[Sub-Sector],Table3[[#This Row],[Sub-Sector]],Table2[Uptrend],"Uptrend")/Table3[[#This Row],[Count]]</f>
        <v>0.18181818181818182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0.36363636363636365</v>
      </c>
      <c r="F86" s="1">
        <f>COUNTIFS(Table2[Sub-Sector],Table3[[#This Row],[Sub-Sector]],Table2[6M Return vs Nifty],"&gt;=10")/Table3[[#This Row],[Count]]</f>
        <v>0.18181818181818182</v>
      </c>
      <c r="G86" s="1">
        <f>COUNTIFS(Table2[Sub-Sector],Table3[[#This Row],[Sub-Sector]],Table2[1Y Return vs Nifty],"&gt;=10")/Table3[[#This Row],[Count]]</f>
        <v>9.0909090909090912E-2</v>
      </c>
      <c r="H86" s="1">
        <f>COUNTIFS(Table2[Sub-Sector],Table3[[#This Row],[Sub-Sector]],Table2[RSI Exponential â€“ 14D],"&gt;=50")/Table3[[#This Row],[Count]]</f>
        <v>0.54545454545454541</v>
      </c>
      <c r="I86" s="1">
        <f>COUNTIFS(Table2[Sub-Sector],Table3[[#This Row],[Sub-Sector]],Table2[Relative Volume],"&gt;=1")/Table3[[#This Row],[Count]]</f>
        <v>0.45454545454545453</v>
      </c>
      <c r="J86" s="1">
        <f>COUNTIFS(Table2[Sub-Sector],Table3[[#This Row],[Sub-Sector]],Table2[% Away From Day Low],"&gt;=0.05")/Table3[[#This Row],[Count]]</f>
        <v>9.0909090909090912E-2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9.0909090909090912E-2</v>
      </c>
      <c r="M86" s="1">
        <f>COUNTIFS(Table2[Sub-Sector],Table3[[#This Row],[Sub-Sector]],Table2[% Away From Current Week High],"&lt;=0.05")/Table3[[#This Row],[Count]]</f>
        <v>0.90909090909090906</v>
      </c>
      <c r="N86" s="1">
        <f>COUNTIFS(Table2[Sub-Sector],Table3[[#This Row],[Sub-Sector]],Table2[% Away From Current Month Low],"&gt;=0.05")/Table3[[#This Row],[Count]]</f>
        <v>0.54545454545454541</v>
      </c>
      <c r="O86" s="1">
        <f>COUNTIFS(Table2[Sub-Sector],Table3[[#This Row],[Sub-Sector]],Table2[% Away From Current Month High],"&lt;=0.05")/Table3[[#This Row],[Count]]</f>
        <v>0.54545454545454541</v>
      </c>
      <c r="P86" s="1">
        <f>COUNTIFS(Table2[Sub-Sector],Table3[[#This Row],[Sub-Sector]],Table2[% Away From 52W High],"&lt;=10")/Table3[[#This Row],[Count]]</f>
        <v>9.0909090909090912E-2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0.54545454545454541</v>
      </c>
      <c r="S86" s="1">
        <f>COUNTIFS(Table2[Sub-Sector],Table3[[#This Row],[Sub-Sector]],Table2[% Price above 50 EMA],"&gt;=0")/Table3[[#This Row],[Count]]</f>
        <v>0.63636363636363635</v>
      </c>
      <c r="T86" s="1">
        <f>COUNTIFS(Table2[Sub-Sector],Table3[[#This Row],[Sub-Sector]],Table2[% Price above 200 EMA],"&gt;=0")/Table3[[#This Row],[Count]]</f>
        <v>0.72727272727272729</v>
      </c>
      <c r="U86" s="1">
        <f>COUNTIFS(Table2[Sub-Sector],Table3[[#This Row],[Sub-Sector]],Table2[Rate of Change - Zone],"Positive")/Table3[[#This Row],[Count]]</f>
        <v>0.54545454545454541</v>
      </c>
      <c r="V86" s="1">
        <f>COUNTIFS(Table2[Sub-Sector],Table3[[#This Row],[Sub-Sector]],Table2[Sharpe Ratio],"&gt;=0.10")/Table3[[#This Row],[Count]]</f>
        <v>9.0909090909090912E-2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86">
        <f>_xlfn.RANK.AVG(Table3[[#This Row],[Score]],Table3[Score],1)</f>
        <v>86.5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6">
        <f>_xlfn.RANK.AVG(Table3[[#This Row],[Score 2 ]],Table3[[Score 2 ]],1)</f>
        <v>85</v>
      </c>
    </row>
    <row r="87" spans="1:26" x14ac:dyDescent="0.3">
      <c r="A87" t="s">
        <v>201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1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1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0.5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0.5</v>
      </c>
      <c r="P87" s="1">
        <f>COUNTIFS(Table2[Sub-Sector],Table3[[#This Row],[Sub-Sector]],Table2[% Away From 52W High],"&lt;=10")/Table3[[#This Row],[Count]]</f>
        <v>1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0.5</v>
      </c>
      <c r="S87" s="1">
        <f>COUNTIFS(Table2[Sub-Sector],Table3[[#This Row],[Sub-Sector]],Table2[% Price above 50 EMA],"&gt;=0")/Table3[[#This Row],[Count]]</f>
        <v>0.5</v>
      </c>
      <c r="T87" s="1">
        <f>COUNTIFS(Table2[Sub-Sector],Table3[[#This Row],[Sub-Sector]],Table2[% Price above 200 EMA],"&gt;=0")/Table3[[#This Row],[Count]]</f>
        <v>1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87">
        <f>_xlfn.RANK.AVG(Table3[[#This Row],[Score]],Table3[Score],1)</f>
        <v>80.5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7">
        <f>_xlfn.RANK.AVG(Table3[[#This Row],[Score 2 ]],Table3[[Score 2 ]],1)</f>
        <v>86</v>
      </c>
    </row>
    <row r="88" spans="1:26" x14ac:dyDescent="0.3">
      <c r="A88" t="s">
        <v>444</v>
      </c>
      <c r="B88">
        <f>COUNTIFS(Table2[Sub-Sector],Table3[[#This Row],[Sub-Sector]])</f>
        <v>9</v>
      </c>
      <c r="C88" s="1">
        <f>COUNTIFS(Table2[Sub-Sector],Table3[[#This Row],[Sub-Sector]],Table2[Uptrend],"Uptrend")/Table3[[#This Row],[Count]]</f>
        <v>0.33333333333333331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0.44444444444444442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0.55555555555555558</v>
      </c>
      <c r="I88" s="1">
        <f>COUNTIFS(Table2[Sub-Sector],Table3[[#This Row],[Sub-Sector]],Table2[Relative Volume],"&gt;=1")/Table3[[#This Row],[Count]]</f>
        <v>0.33333333333333331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0.1111111111111111</v>
      </c>
      <c r="M88" s="1">
        <f>COUNTIFS(Table2[Sub-Sector],Table3[[#This Row],[Sub-Sector]],Table2[% Away From Current Week High],"&lt;=0.05")/Table3[[#This Row],[Count]]</f>
        <v>0.88888888888888884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0.77777777777777779</v>
      </c>
      <c r="P88" s="1">
        <f>COUNTIFS(Table2[Sub-Sector],Table3[[#This Row],[Sub-Sector]],Table2[% Away From 52W High],"&lt;=10")/Table3[[#This Row],[Count]]</f>
        <v>0.33333333333333331</v>
      </c>
      <c r="Q88" s="1">
        <f>COUNTIFS(Table2[Sub-Sector],Table3[[#This Row],[Sub-Sector]],Table2[% Away From 52W Low],"&gt;=10")/Table3[[#This Row],[Count]]</f>
        <v>0.88888888888888884</v>
      </c>
      <c r="R88" s="1">
        <f>COUNTIFS(Table2[Sub-Sector],Table3[[#This Row],[Sub-Sector]],Table2[% Price above 20 EMA],"&gt;=0")/Table3[[#This Row],[Count]]</f>
        <v>0.55555555555555558</v>
      </c>
      <c r="S88" s="1">
        <f>COUNTIFS(Table2[Sub-Sector],Table3[[#This Row],[Sub-Sector]],Table2[% Price above 50 EMA],"&gt;=0")/Table3[[#This Row],[Count]]</f>
        <v>0.55555555555555558</v>
      </c>
      <c r="T88" s="1">
        <f>COUNTIFS(Table2[Sub-Sector],Table3[[#This Row],[Sub-Sector]],Table2[% Price above 200 EMA],"&gt;=0")/Table3[[#This Row],[Count]]</f>
        <v>0.55555555555555558</v>
      </c>
      <c r="U88" s="1">
        <f>COUNTIFS(Table2[Sub-Sector],Table3[[#This Row],[Sub-Sector]],Table2[Rate of Change - Zone],"Positive")/Table3[[#This Row],[Count]]</f>
        <v>0.44444444444444442</v>
      </c>
      <c r="V88" s="1">
        <f>COUNTIFS(Table2[Sub-Sector],Table3[[#This Row],[Sub-Sector]],Table2[Sharpe Ratio],"&gt;=0.10")/Table3[[#This Row],[Count]]</f>
        <v>0.44444444444444442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8">
        <f>_xlfn.RANK.AVG(Table3[[#This Row],[Score]],Table3[Score],1)</f>
        <v>90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88">
        <f>_xlfn.RANK.AVG(Table3[[#This Row],[Score 2 ]],Table3[[Score 2 ]],1)</f>
        <v>87</v>
      </c>
    </row>
    <row r="89" spans="1:26" x14ac:dyDescent="0.3">
      <c r="A89" t="s">
        <v>158</v>
      </c>
      <c r="B89">
        <f>COUNTIFS(Table2[Sub-Sector],Table3[[#This Row],[Sub-Sector]])</f>
        <v>3</v>
      </c>
      <c r="C89" s="1">
        <f>COUNTIFS(Table2[Sub-Sector],Table3[[#This Row],[Sub-Sector]],Table2[Uptrend],"Uptrend")/Table3[[#This Row],[Count]]</f>
        <v>0.66666666666666663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0.66666666666666663</v>
      </c>
      <c r="G89" s="1">
        <f>COUNTIFS(Table2[Sub-Sector],Table3[[#This Row],[Sub-Sector]],Table2[1Y Return vs Nifty],"&gt;=10")/Table3[[#This Row],[Count]]</f>
        <v>0.66666666666666663</v>
      </c>
      <c r="H89" s="1">
        <f>COUNTIFS(Table2[Sub-Sector],Table3[[#This Row],[Sub-Sector]],Table2[RSI Exponential â€“ 14D],"&gt;=50")/Table3[[#This Row],[Count]]</f>
        <v>0.33333333333333331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0.66666666666666663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0.33333333333333331</v>
      </c>
      <c r="S89" s="1">
        <f>COUNTIFS(Table2[Sub-Sector],Table3[[#This Row],[Sub-Sector]],Table2[% Price above 50 EMA],"&gt;=0")/Table3[[#This Row],[Count]]</f>
        <v>0.66666666666666663</v>
      </c>
      <c r="T89" s="1">
        <f>COUNTIFS(Table2[Sub-Sector],Table3[[#This Row],[Sub-Sector]],Table2[% Price above 200 EMA],"&gt;=0")/Table3[[#This Row],[Count]]</f>
        <v>0.66666666666666663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0.33333333333333331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89">
        <f>_xlfn.RANK.AVG(Table3[[#This Row],[Score]],Table3[Score],1)</f>
        <v>97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9">
        <f>_xlfn.RANK.AVG(Table3[[#This Row],[Score 2 ]],Table3[[Score 2 ]],1)</f>
        <v>88</v>
      </c>
    </row>
    <row r="90" spans="1:26" x14ac:dyDescent="0.3">
      <c r="A90" t="s">
        <v>681</v>
      </c>
      <c r="B90">
        <f>COUNTIFS(Table2[Sub-Sector],Table3[[#This Row],[Sub-Sector]])</f>
        <v>4</v>
      </c>
      <c r="C90" s="1">
        <f>COUNTIFS(Table2[Sub-Sector],Table3[[#This Row],[Sub-Sector]],Table2[Uptrend],"Uptrend")/Table3[[#This Row],[Count]]</f>
        <v>0.5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0.25</v>
      </c>
      <c r="F90" s="1">
        <f>COUNTIFS(Table2[Sub-Sector],Table3[[#This Row],[Sub-Sector]],Table2[6M Return vs Nifty],"&gt;=10")/Table3[[#This Row],[Count]]</f>
        <v>0.5</v>
      </c>
      <c r="G90" s="1">
        <f>COUNTIFS(Table2[Sub-Sector],Table3[[#This Row],[Sub-Sector]],Table2[1Y Return vs Nifty],"&gt;=10")/Table3[[#This Row],[Count]]</f>
        <v>0.75</v>
      </c>
      <c r="H90" s="1">
        <f>COUNTIFS(Table2[Sub-Sector],Table3[[#This Row],[Sub-Sector]],Table2[RSI Exponential â€“ 14D],"&gt;=50")/Table3[[#This Row],[Count]]</f>
        <v>0.25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0.25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0.25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0.25</v>
      </c>
      <c r="S90" s="1">
        <f>COUNTIFS(Table2[Sub-Sector],Table3[[#This Row],[Sub-Sector]],Table2[% Price above 50 EMA],"&gt;=0")/Table3[[#This Row],[Count]]</f>
        <v>0.25</v>
      </c>
      <c r="T90" s="1">
        <f>COUNTIFS(Table2[Sub-Sector],Table3[[#This Row],[Sub-Sector]],Table2[% Price above 200 EMA],"&gt;=0")/Table3[[#This Row],[Count]]</f>
        <v>0.75</v>
      </c>
      <c r="U90" s="1">
        <f>COUNTIFS(Table2[Sub-Sector],Table3[[#This Row],[Sub-Sector]],Table2[Rate of Change - Zone],"Positive")/Table3[[#This Row],[Count]]</f>
        <v>0.25</v>
      </c>
      <c r="V90" s="1">
        <f>COUNTIFS(Table2[Sub-Sector],Table3[[#This Row],[Sub-Sector]],Table2[Sharpe Ratio],"&gt;=0.10")/Table3[[#This Row],[Count]]</f>
        <v>0.25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90">
        <f>_xlfn.RANK.AVG(Table3[[#This Row],[Score]],Table3[Score],1)</f>
        <v>92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0">
        <f>_xlfn.RANK.AVG(Table3[[#This Row],[Score 2 ]],Table3[[Score 2 ]],1)</f>
        <v>89</v>
      </c>
    </row>
    <row r="91" spans="1:26" x14ac:dyDescent="0.3">
      <c r="A91" t="s">
        <v>265</v>
      </c>
      <c r="B91">
        <f>COUNTIFS(Table2[Sub-Sector],Table3[[#This Row],[Sub-Sector]])</f>
        <v>14</v>
      </c>
      <c r="C91" s="1">
        <f>COUNTIFS(Table2[Sub-Sector],Table3[[#This Row],[Sub-Sector]],Table2[Uptrend],"Uptrend")/Table3[[#This Row],[Count]]</f>
        <v>0.5714285714285714</v>
      </c>
      <c r="D91" s="1">
        <f>COUNTIFS(Table2[Sub-Sector],Table3[[#This Row],[Sub-Sector]],Table2[1W Return vs Nifty],"&gt;=5")/Table3[[#This Row],[Count]]</f>
        <v>0.21428571428571427</v>
      </c>
      <c r="E91" s="1">
        <f>COUNTIFS(Table2[Sub-Sector],Table3[[#This Row],[Sub-Sector]],Table2[1M Return vs Nifty],"&gt;=5")/Table3[[#This Row],[Count]]</f>
        <v>0.42857142857142855</v>
      </c>
      <c r="F91" s="1">
        <f>COUNTIFS(Table2[Sub-Sector],Table3[[#This Row],[Sub-Sector]],Table2[6M Return vs Nifty],"&gt;=10")/Table3[[#This Row],[Count]]</f>
        <v>0.2857142857142857</v>
      </c>
      <c r="G91" s="1">
        <f>COUNTIFS(Table2[Sub-Sector],Table3[[#This Row],[Sub-Sector]],Table2[1Y Return vs Nifty],"&gt;=10")/Table3[[#This Row],[Count]]</f>
        <v>0.42857142857142855</v>
      </c>
      <c r="H91" s="1">
        <f>COUNTIFS(Table2[Sub-Sector],Table3[[#This Row],[Sub-Sector]],Table2[RSI Exponential â€“ 14D],"&gt;=50")/Table3[[#This Row],[Count]]</f>
        <v>0.8571428571428571</v>
      </c>
      <c r="I91" s="1">
        <f>COUNTIFS(Table2[Sub-Sector],Table3[[#This Row],[Sub-Sector]],Table2[Relative Volume],"&gt;=1")/Table3[[#This Row],[Count]]</f>
        <v>7.1428571428571425E-2</v>
      </c>
      <c r="J91" s="1">
        <f>COUNTIFS(Table2[Sub-Sector],Table3[[#This Row],[Sub-Sector]],Table2[% Away From Day Low],"&gt;=0.05")/Table3[[#This Row],[Count]]</f>
        <v>7.1428571428571425E-2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7.1428571428571425E-2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0.42857142857142855</v>
      </c>
      <c r="O91" s="1">
        <f>COUNTIFS(Table2[Sub-Sector],Table3[[#This Row],[Sub-Sector]],Table2[% Away From Current Month High],"&lt;=0.05")/Table3[[#This Row],[Count]]</f>
        <v>0.8571428571428571</v>
      </c>
      <c r="P91" s="1">
        <f>COUNTIFS(Table2[Sub-Sector],Table3[[#This Row],[Sub-Sector]],Table2[% Away From 52W High],"&lt;=10")/Table3[[#This Row],[Count]]</f>
        <v>0.42857142857142855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0.7857142857142857</v>
      </c>
      <c r="S91" s="1">
        <f>COUNTIFS(Table2[Sub-Sector],Table3[[#This Row],[Sub-Sector]],Table2[% Price above 50 EMA],"&gt;=0")/Table3[[#This Row],[Count]]</f>
        <v>0.7857142857142857</v>
      </c>
      <c r="T91" s="1">
        <f>COUNTIFS(Table2[Sub-Sector],Table3[[#This Row],[Sub-Sector]],Table2[% Price above 200 EMA],"&gt;=0")/Table3[[#This Row],[Count]]</f>
        <v>0.9285714285714286</v>
      </c>
      <c r="U91" s="1">
        <f>COUNTIFS(Table2[Sub-Sector],Table3[[#This Row],[Sub-Sector]],Table2[Rate of Change - Zone],"Positive")/Table3[[#This Row],[Count]]</f>
        <v>0.6428571428571429</v>
      </c>
      <c r="V91" s="1">
        <f>COUNTIFS(Table2[Sub-Sector],Table3[[#This Row],[Sub-Sector]],Table2[Sharpe Ratio],"&gt;=0.10")/Table3[[#This Row],[Count]]</f>
        <v>0.35714285714285715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91">
        <f>_xlfn.RANK.AVG(Table3[[#This Row],[Score]],Table3[Score],1)</f>
        <v>59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1">
        <f>_xlfn.RANK.AVG(Table3[[#This Row],[Score 2 ]],Table3[[Score 2 ]],1)</f>
        <v>90</v>
      </c>
    </row>
    <row r="92" spans="1:26" x14ac:dyDescent="0.3">
      <c r="A92" t="s">
        <v>382</v>
      </c>
      <c r="B92">
        <f>COUNTIFS(Table2[Sub-Sector],Table3[[#This Row],[Sub-Sector]])</f>
        <v>14</v>
      </c>
      <c r="C92" s="1">
        <f>COUNTIFS(Table2[Sub-Sector],Table3[[#This Row],[Sub-Sector]],Table2[Uptrend],"Uptrend")/Table3[[#This Row],[Count]]</f>
        <v>0.5714285714285714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7.1428571428571425E-2</v>
      </c>
      <c r="F92" s="1">
        <f>COUNTIFS(Table2[Sub-Sector],Table3[[#This Row],[Sub-Sector]],Table2[6M Return vs Nifty],"&gt;=10")/Table3[[#This Row],[Count]]</f>
        <v>0.6428571428571429</v>
      </c>
      <c r="G92" s="1">
        <f>COUNTIFS(Table2[Sub-Sector],Table3[[#This Row],[Sub-Sector]],Table2[1Y Return vs Nifty],"&gt;=10")/Table3[[#This Row],[Count]]</f>
        <v>0.5714285714285714</v>
      </c>
      <c r="H92" s="1">
        <f>COUNTIFS(Table2[Sub-Sector],Table3[[#This Row],[Sub-Sector]],Table2[RSI Exponential â€“ 14D],"&gt;=50")/Table3[[#This Row],[Count]]</f>
        <v>0.35714285714285715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0.14285714285714285</v>
      </c>
      <c r="O92" s="1">
        <f>COUNTIFS(Table2[Sub-Sector],Table3[[#This Row],[Sub-Sector]],Table2[% Away From Current Month High],"&lt;=0.05")/Table3[[#This Row],[Count]]</f>
        <v>0.35714285714285715</v>
      </c>
      <c r="P92" s="1">
        <f>COUNTIFS(Table2[Sub-Sector],Table3[[#This Row],[Sub-Sector]],Table2[% Away From 52W High],"&lt;=10")/Table3[[#This Row],[Count]]</f>
        <v>0.14285714285714285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0.35714285714285715</v>
      </c>
      <c r="S92" s="1">
        <f>COUNTIFS(Table2[Sub-Sector],Table3[[#This Row],[Sub-Sector]],Table2[% Price above 50 EMA],"&gt;=0")/Table3[[#This Row],[Count]]</f>
        <v>0.5</v>
      </c>
      <c r="T92" s="1">
        <f>COUNTIFS(Table2[Sub-Sector],Table3[[#This Row],[Sub-Sector]],Table2[% Price above 200 EMA],"&gt;=0")/Table3[[#This Row],[Count]]</f>
        <v>0.7857142857142857</v>
      </c>
      <c r="U92" s="1">
        <f>COUNTIFS(Table2[Sub-Sector],Table3[[#This Row],[Sub-Sector]],Table2[Rate of Change - Zone],"Positive")/Table3[[#This Row],[Count]]</f>
        <v>0.21428571428571427</v>
      </c>
      <c r="V92" s="1">
        <f>COUNTIFS(Table2[Sub-Sector],Table3[[#This Row],[Sub-Sector]],Table2[Sharpe Ratio],"&gt;=0.10")/Table3[[#This Row],[Count]]</f>
        <v>0.14285714285714285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</v>
      </c>
      <c r="X92">
        <f>_xlfn.RANK.AVG(Table3[[#This Row],[Score]],Table3[Score],1)</f>
        <v>93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2">
        <f>_xlfn.RANK.AVG(Table3[[#This Row],[Score 2 ]],Table3[[Score 2 ]],1)</f>
        <v>91</v>
      </c>
    </row>
    <row r="93" spans="1:26" x14ac:dyDescent="0.3">
      <c r="A93" t="s">
        <v>78</v>
      </c>
      <c r="B93">
        <f>COUNTIFS(Table2[Sub-Sector],Table3[[#This Row],[Sub-Sector]])</f>
        <v>19</v>
      </c>
      <c r="C93" s="1">
        <f>COUNTIFS(Table2[Sub-Sector],Table3[[#This Row],[Sub-Sector]],Table2[Uptrend],"Uptrend")/Table3[[#This Row],[Count]]</f>
        <v>0.47368421052631576</v>
      </c>
      <c r="D93" s="1">
        <f>COUNTIFS(Table2[Sub-Sector],Table3[[#This Row],[Sub-Sector]],Table2[1W Return vs Nifty],"&gt;=5")/Table3[[#This Row],[Count]]</f>
        <v>5.2631578947368418E-2</v>
      </c>
      <c r="E93" s="1">
        <f>COUNTIFS(Table2[Sub-Sector],Table3[[#This Row],[Sub-Sector]],Table2[1M Return vs Nifty],"&gt;=5")/Table3[[#This Row],[Count]]</f>
        <v>0.10526315789473684</v>
      </c>
      <c r="F93" s="1">
        <f>COUNTIFS(Table2[Sub-Sector],Table3[[#This Row],[Sub-Sector]],Table2[6M Return vs Nifty],"&gt;=10")/Table3[[#This Row],[Count]]</f>
        <v>0.10526315789473684</v>
      </c>
      <c r="G93" s="1">
        <f>COUNTIFS(Table2[Sub-Sector],Table3[[#This Row],[Sub-Sector]],Table2[1Y Return vs Nifty],"&gt;=10")/Table3[[#This Row],[Count]]</f>
        <v>0.31578947368421051</v>
      </c>
      <c r="H93" s="1">
        <f>COUNTIFS(Table2[Sub-Sector],Table3[[#This Row],[Sub-Sector]],Table2[RSI Exponential â€“ 14D],"&gt;=50")/Table3[[#This Row],[Count]]</f>
        <v>0.63157894736842102</v>
      </c>
      <c r="I93" s="1">
        <f>COUNTIFS(Table2[Sub-Sector],Table3[[#This Row],[Sub-Sector]],Table2[Relative Volume],"&gt;=1")/Table3[[#This Row],[Count]]</f>
        <v>0.26315789473684209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0.94736842105263153</v>
      </c>
      <c r="N93" s="1">
        <f>COUNTIFS(Table2[Sub-Sector],Table3[[#This Row],[Sub-Sector]],Table2[% Away From Current Month Low],"&gt;=0.05")/Table3[[#This Row],[Count]]</f>
        <v>0.26315789473684209</v>
      </c>
      <c r="O93" s="1">
        <f>COUNTIFS(Table2[Sub-Sector],Table3[[#This Row],[Sub-Sector]],Table2[% Away From Current Month High],"&lt;=0.05")/Table3[[#This Row],[Count]]</f>
        <v>0.73684210526315785</v>
      </c>
      <c r="P93" s="1">
        <f>COUNTIFS(Table2[Sub-Sector],Table3[[#This Row],[Sub-Sector]],Table2[% Away From 52W High],"&lt;=10")/Table3[[#This Row],[Count]]</f>
        <v>0.31578947368421051</v>
      </c>
      <c r="Q93" s="1">
        <f>COUNTIFS(Table2[Sub-Sector],Table3[[#This Row],[Sub-Sector]],Table2[% Away From 52W Low],"&gt;=10")/Table3[[#This Row],[Count]]</f>
        <v>0.89473684210526316</v>
      </c>
      <c r="R93" s="1">
        <f>COUNTIFS(Table2[Sub-Sector],Table3[[#This Row],[Sub-Sector]],Table2[% Price above 20 EMA],"&gt;=0")/Table3[[#This Row],[Count]]</f>
        <v>0.57894736842105265</v>
      </c>
      <c r="S93" s="1">
        <f>COUNTIFS(Table2[Sub-Sector],Table3[[#This Row],[Sub-Sector]],Table2[% Price above 50 EMA],"&gt;=0")/Table3[[#This Row],[Count]]</f>
        <v>0.57894736842105265</v>
      </c>
      <c r="T93" s="1">
        <f>COUNTIFS(Table2[Sub-Sector],Table3[[#This Row],[Sub-Sector]],Table2[% Price above 200 EMA],"&gt;=0")/Table3[[#This Row],[Count]]</f>
        <v>0.63157894736842102</v>
      </c>
      <c r="U93" s="1">
        <f>COUNTIFS(Table2[Sub-Sector],Table3[[#This Row],[Sub-Sector]],Table2[Rate of Change - Zone],"Positive")/Table3[[#This Row],[Count]]</f>
        <v>0.57894736842105265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93">
        <f>_xlfn.RANK.AVG(Table3[[#This Row],[Score]],Table3[Score],1)</f>
        <v>86.5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3">
        <f>_xlfn.RANK.AVG(Table3[[#This Row],[Score 2 ]],Table3[[Score 2 ]],1)</f>
        <v>92</v>
      </c>
    </row>
    <row r="94" spans="1:26" x14ac:dyDescent="0.3">
      <c r="A94" t="s">
        <v>1006</v>
      </c>
      <c r="B94">
        <f>COUNTIFS(Table2[Sub-Sector],Table3[[#This Row],[Sub-Sector]])</f>
        <v>2</v>
      </c>
      <c r="C94" s="1">
        <f>COUNTIFS(Table2[Sub-Sector],Table3[[#This Row],[Sub-Sector]],Table2[Uptrend],"Uptrend")/Table3[[#This Row],[Count]]</f>
        <v>0.5</v>
      </c>
      <c r="D94" s="1">
        <f>COUNTIFS(Table2[Sub-Sector],Table3[[#This Row],[Sub-Sector]],Table2[1W Return vs Nifty],"&gt;=5")/Table3[[#This Row],[Count]]</f>
        <v>0.5</v>
      </c>
      <c r="E94" s="1">
        <f>COUNTIFS(Table2[Sub-Sector],Table3[[#This Row],[Sub-Sector]],Table2[1M Return vs Nifty],"&gt;=5")/Table3[[#This Row],[Count]]</f>
        <v>0.5</v>
      </c>
      <c r="F94" s="1">
        <f>COUNTIFS(Table2[Sub-Sector],Table3[[#This Row],[Sub-Sector]],Table2[6M Return vs Nifty],"&gt;=10")/Table3[[#This Row],[Count]]</f>
        <v>0.5</v>
      </c>
      <c r="G94" s="1">
        <f>COUNTIFS(Table2[Sub-Sector],Table3[[#This Row],[Sub-Sector]],Table2[1Y Return vs Nifty],"&gt;=10")/Table3[[#This Row],[Count]]</f>
        <v>0.5</v>
      </c>
      <c r="H94" s="1">
        <f>COUNTIFS(Table2[Sub-Sector],Table3[[#This Row],[Sub-Sector]],Table2[RSI Exponential â€“ 14D],"&gt;=50")/Table3[[#This Row],[Count]]</f>
        <v>0.5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0.5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0.5</v>
      </c>
      <c r="N94" s="1">
        <f>COUNTIFS(Table2[Sub-Sector],Table3[[#This Row],[Sub-Sector]],Table2[% Away From Current Month Low],"&gt;=0.05")/Table3[[#This Row],[Count]]</f>
        <v>0.5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0.5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0.5</v>
      </c>
      <c r="S94" s="1">
        <f>COUNTIFS(Table2[Sub-Sector],Table3[[#This Row],[Sub-Sector]],Table2[% Price above 50 EMA],"&gt;=0")/Table3[[#This Row],[Count]]</f>
        <v>0.5</v>
      </c>
      <c r="T94" s="1">
        <f>COUNTIFS(Table2[Sub-Sector],Table3[[#This Row],[Sub-Sector]],Table2[% Price above 200 EMA],"&gt;=0")/Table3[[#This Row],[Count]]</f>
        <v>0.5</v>
      </c>
      <c r="U94" s="1">
        <f>COUNTIFS(Table2[Sub-Sector],Table3[[#This Row],[Sub-Sector]],Table2[Rate of Change - Zone],"Positive")/Table3[[#This Row],[Count]]</f>
        <v>0.5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94">
        <f>_xlfn.RANK.AVG(Table3[[#This Row],[Score]],Table3[Score],1)</f>
        <v>51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94">
        <f>_xlfn.RANK.AVG(Table3[[#This Row],[Score 2 ]],Table3[[Score 2 ]],1)</f>
        <v>93</v>
      </c>
    </row>
    <row r="95" spans="1:26" x14ac:dyDescent="0.3">
      <c r="A95" t="s">
        <v>1930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0.33333333333333331</v>
      </c>
      <c r="E95" s="1">
        <f>COUNTIFS(Table2[Sub-Sector],Table3[[#This Row],[Sub-Sector]],Table2[1M Return vs Nifty],"&gt;=5")/Table3[[#This Row],[Count]]</f>
        <v>0.33333333333333331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0.66666666666666663</v>
      </c>
      <c r="I95" s="1">
        <f>COUNTIFS(Table2[Sub-Sector],Table3[[#This Row],[Sub-Sector]],Table2[Relative Volume],"&gt;=1")/Table3[[#This Row],[Count]]</f>
        <v>0.33333333333333331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0.33333333333333331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0.66666666666666663</v>
      </c>
      <c r="O95" s="1">
        <f>COUNTIFS(Table2[Sub-Sector],Table3[[#This Row],[Sub-Sector]],Table2[% Away From Current Month High],"&lt;=0.05")/Table3[[#This Row],[Count]]</f>
        <v>0.66666666666666663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0.66666666666666663</v>
      </c>
      <c r="R95" s="1">
        <f>COUNTIFS(Table2[Sub-Sector],Table3[[#This Row],[Sub-Sector]],Table2[% Price above 20 EMA],"&gt;=0")/Table3[[#This Row],[Count]]</f>
        <v>0.66666666666666663</v>
      </c>
      <c r="S95" s="1">
        <f>COUNTIFS(Table2[Sub-Sector],Table3[[#This Row],[Sub-Sector]],Table2[% Price above 50 EMA],"&gt;=0")/Table3[[#This Row],[Count]]</f>
        <v>0.33333333333333331</v>
      </c>
      <c r="T95" s="1">
        <f>COUNTIFS(Table2[Sub-Sector],Table3[[#This Row],[Sub-Sector]],Table2[% Price above 200 EMA],"&gt;=0")/Table3[[#This Row],[Count]]</f>
        <v>0.66666666666666663</v>
      </c>
      <c r="U95" s="1">
        <f>COUNTIFS(Table2[Sub-Sector],Table3[[#This Row],[Sub-Sector]],Table2[Rate of Change - Zone],"Positive")/Table3[[#This Row],[Count]]</f>
        <v>0.66666666666666663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95">
        <f>_xlfn.RANK.AVG(Table3[[#This Row],[Score]],Table3[Score],1)</f>
        <v>79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5">
        <f>_xlfn.RANK.AVG(Table3[[#This Row],[Score 2 ]],Table3[[Score 2 ]],1)</f>
        <v>94</v>
      </c>
    </row>
    <row r="96" spans="1:26" x14ac:dyDescent="0.3">
      <c r="A96" t="s">
        <v>21</v>
      </c>
      <c r="B96">
        <f>COUNTIFS(Table2[Sub-Sector],Table3[[#This Row],[Sub-Sector]])</f>
        <v>20</v>
      </c>
      <c r="C96" s="1">
        <f>COUNTIFS(Table2[Sub-Sector],Table3[[#This Row],[Sub-Sector]],Table2[Uptrend],"Uptrend")/Table3[[#This Row],[Count]]</f>
        <v>0.8</v>
      </c>
      <c r="D96" s="1">
        <f>COUNTIFS(Table2[Sub-Sector],Table3[[#This Row],[Sub-Sector]],Table2[1W Return vs Nifty],"&gt;=5")/Table3[[#This Row],[Count]]</f>
        <v>0.1</v>
      </c>
      <c r="E96" s="1">
        <f>COUNTIFS(Table2[Sub-Sector],Table3[[#This Row],[Sub-Sector]],Table2[1M Return vs Nifty],"&gt;=5")/Table3[[#This Row],[Count]]</f>
        <v>0.35</v>
      </c>
      <c r="F96" s="1">
        <f>COUNTIFS(Table2[Sub-Sector],Table3[[#This Row],[Sub-Sector]],Table2[6M Return vs Nifty],"&gt;=10")/Table3[[#This Row],[Count]]</f>
        <v>0.3</v>
      </c>
      <c r="G96" s="1">
        <f>COUNTIFS(Table2[Sub-Sector],Table3[[#This Row],[Sub-Sector]],Table2[1Y Return vs Nifty],"&gt;=10")/Table3[[#This Row],[Count]]</f>
        <v>0.3</v>
      </c>
      <c r="H96" s="1">
        <f>COUNTIFS(Table2[Sub-Sector],Table3[[#This Row],[Sub-Sector]],Table2[RSI Exponential â€“ 14D],"&gt;=50")/Table3[[#This Row],[Count]]</f>
        <v>0.7</v>
      </c>
      <c r="I96" s="1">
        <f>COUNTIFS(Table2[Sub-Sector],Table3[[#This Row],[Sub-Sector]],Table2[Relative Volume],"&gt;=1")/Table3[[#This Row],[Count]]</f>
        <v>0.15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0.05</v>
      </c>
      <c r="M96" s="1">
        <f>COUNTIFS(Table2[Sub-Sector],Table3[[#This Row],[Sub-Sector]],Table2[% Away From Current Week High],"&lt;=0.05")/Table3[[#This Row],[Count]]</f>
        <v>0.95</v>
      </c>
      <c r="N96" s="1">
        <f>COUNTIFS(Table2[Sub-Sector],Table3[[#This Row],[Sub-Sector]],Table2[% Away From Current Month Low],"&gt;=0.05")/Table3[[#This Row],[Count]]</f>
        <v>0.4</v>
      </c>
      <c r="O96" s="1">
        <f>COUNTIFS(Table2[Sub-Sector],Table3[[#This Row],[Sub-Sector]],Table2[% Away From Current Month High],"&lt;=0.05")/Table3[[#This Row],[Count]]</f>
        <v>0.7</v>
      </c>
      <c r="P96" s="1">
        <f>COUNTIFS(Table2[Sub-Sector],Table3[[#This Row],[Sub-Sector]],Table2[% Away From 52W High],"&lt;=10")/Table3[[#This Row],[Count]]</f>
        <v>0.55000000000000004</v>
      </c>
      <c r="Q96" s="1">
        <f>COUNTIFS(Table2[Sub-Sector],Table3[[#This Row],[Sub-Sector]],Table2[% Away From 52W Low],"&gt;=10")/Table3[[#This Row],[Count]]</f>
        <v>0.95</v>
      </c>
      <c r="R96" s="1">
        <f>COUNTIFS(Table2[Sub-Sector],Table3[[#This Row],[Sub-Sector]],Table2[% Price above 20 EMA],"&gt;=0")/Table3[[#This Row],[Count]]</f>
        <v>0.75</v>
      </c>
      <c r="S96" s="1">
        <f>COUNTIFS(Table2[Sub-Sector],Table3[[#This Row],[Sub-Sector]],Table2[% Price above 50 EMA],"&gt;=0")/Table3[[#This Row],[Count]]</f>
        <v>0.7</v>
      </c>
      <c r="T96" s="1">
        <f>COUNTIFS(Table2[Sub-Sector],Table3[[#This Row],[Sub-Sector]],Table2[% Price above 200 EMA],"&gt;=0")/Table3[[#This Row],[Count]]</f>
        <v>0.9</v>
      </c>
      <c r="U96" s="1">
        <f>COUNTIFS(Table2[Sub-Sector],Table3[[#This Row],[Sub-Sector]],Table2[Rate of Change - Zone],"Positive")/Table3[[#This Row],[Count]]</f>
        <v>0.65</v>
      </c>
      <c r="V96" s="1">
        <f>COUNTIFS(Table2[Sub-Sector],Table3[[#This Row],[Sub-Sector]],Table2[Sharpe Ratio],"&gt;=0.10")/Table3[[#This Row],[Count]]</f>
        <v>0.1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96">
        <f>_xlfn.RANK.AVG(Table3[[#This Row],[Score]],Table3[Score],1)</f>
        <v>65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6">
        <f>_xlfn.RANK.AVG(Table3[[#This Row],[Score 2 ]],Table3[[Score 2 ]],1)</f>
        <v>95</v>
      </c>
    </row>
    <row r="97" spans="1:26" x14ac:dyDescent="0.3">
      <c r="A97" t="s">
        <v>543</v>
      </c>
      <c r="B97">
        <f>COUNTIFS(Table2[Sub-Sector],Table3[[#This Row],[Sub-Sector]])</f>
        <v>5</v>
      </c>
      <c r="C97" s="1">
        <f>COUNTIFS(Table2[Sub-Sector],Table3[[#This Row],[Sub-Sector]],Table2[Uptrend],"Uptrend")/Table3[[#This Row],[Count]]</f>
        <v>0.2</v>
      </c>
      <c r="D97" s="1">
        <f>COUNTIFS(Table2[Sub-Sector],Table3[[#This Row],[Sub-Sector]],Table2[1W Return vs Nifty],"&gt;=5")/Table3[[#This Row],[Count]]</f>
        <v>0.2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0.4</v>
      </c>
      <c r="G97" s="1">
        <f>COUNTIFS(Table2[Sub-Sector],Table3[[#This Row],[Sub-Sector]],Table2[1Y Return vs Nifty],"&gt;=10")/Table3[[#This Row],[Count]]</f>
        <v>0.4</v>
      </c>
      <c r="H97" s="1">
        <f>COUNTIFS(Table2[Sub-Sector],Table3[[#This Row],[Sub-Sector]],Table2[RSI Exponential â€“ 14D],"&gt;=50")/Table3[[#This Row],[Count]]</f>
        <v>0.4</v>
      </c>
      <c r="I97" s="1">
        <f>COUNTIFS(Table2[Sub-Sector],Table3[[#This Row],[Sub-Sector]],Table2[Relative Volume],"&gt;=1")/Table3[[#This Row],[Count]]</f>
        <v>0.2</v>
      </c>
      <c r="J97" s="1">
        <f>COUNTIFS(Table2[Sub-Sector],Table3[[#This Row],[Sub-Sector]],Table2[% Away From Day Low],"&gt;=0.05")/Table3[[#This Row],[Count]]</f>
        <v>0.2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0.2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0.4</v>
      </c>
      <c r="O97" s="1">
        <f>COUNTIFS(Table2[Sub-Sector],Table3[[#This Row],[Sub-Sector]],Table2[% Away From Current Month High],"&lt;=0.05")/Table3[[#This Row],[Count]]</f>
        <v>0.6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0.4</v>
      </c>
      <c r="S97" s="1">
        <f>COUNTIFS(Table2[Sub-Sector],Table3[[#This Row],[Sub-Sector]],Table2[% Price above 50 EMA],"&gt;=0")/Table3[[#This Row],[Count]]</f>
        <v>0.4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0.4</v>
      </c>
      <c r="V97" s="1">
        <f>COUNTIFS(Table2[Sub-Sector],Table3[[#This Row],[Sub-Sector]],Table2[Sharpe Ratio],"&gt;=0.10")/Table3[[#This Row],[Count]]</f>
        <v>0.4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545.5</v>
      </c>
      <c r="X97">
        <f>_xlfn.RANK.AVG(Table3[[#This Row],[Score]],Table3[Score],1)</f>
        <v>100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7">
        <f>_xlfn.RANK.AVG(Table3[[#This Row],[Score 2 ]],Table3[[Score 2 ]],1)</f>
        <v>96</v>
      </c>
    </row>
    <row r="98" spans="1:26" x14ac:dyDescent="0.3">
      <c r="A98" t="s">
        <v>736</v>
      </c>
      <c r="B98">
        <f>COUNTIFS(Table2[Sub-Sector],Table3[[#This Row],[Sub-Sector]])</f>
        <v>2</v>
      </c>
      <c r="C98" s="1">
        <f>COUNTIFS(Table2[Sub-Sector],Table3[[#This Row],[Sub-Sector]],Table2[Uptrend],"Uptrend")/Table3[[#This Row],[Count]]</f>
        <v>0.5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0.5</v>
      </c>
      <c r="I98" s="1">
        <f>COUNTIFS(Table2[Sub-Sector],Table3[[#This Row],[Sub-Sector]],Table2[Relative Volume],"&gt;=1")/Table3[[#This Row],[Count]]</f>
        <v>0.5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0.5</v>
      </c>
      <c r="O98" s="1">
        <f>COUNTIFS(Table2[Sub-Sector],Table3[[#This Row],[Sub-Sector]],Table2[% Away From Current Month High],"&lt;=0.05")/Table3[[#This Row],[Count]]</f>
        <v>0.5</v>
      </c>
      <c r="P98" s="1">
        <f>COUNTIFS(Table2[Sub-Sector],Table3[[#This Row],[Sub-Sector]],Table2[% Away From 52W High],"&lt;=10")/Table3[[#This Row],[Count]]</f>
        <v>0.5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0.5</v>
      </c>
      <c r="S98" s="1">
        <f>COUNTIFS(Table2[Sub-Sector],Table3[[#This Row],[Sub-Sector]],Table2[% Price above 50 EMA],"&gt;=0")/Table3[[#This Row],[Count]]</f>
        <v>0.5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0.5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</v>
      </c>
      <c r="X98">
        <f>_xlfn.RANK.AVG(Table3[[#This Row],[Score]],Table3[Score],1)</f>
        <v>105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8">
        <f>_xlfn.RANK.AVG(Table3[[#This Row],[Score 2 ]],Table3[[Score 2 ]],1)</f>
        <v>97</v>
      </c>
    </row>
    <row r="99" spans="1:26" x14ac:dyDescent="0.3">
      <c r="A99" t="s">
        <v>626</v>
      </c>
      <c r="B99">
        <f>COUNTIFS(Table2[Sub-Sector],Table3[[#This Row],[Sub-Sector]])</f>
        <v>14</v>
      </c>
      <c r="C99" s="1">
        <f>COUNTIFS(Table2[Sub-Sector],Table3[[#This Row],[Sub-Sector]],Table2[Uptrend],"Uptrend")/Table3[[#This Row],[Count]]</f>
        <v>0.5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0.21428571428571427</v>
      </c>
      <c r="F99" s="1">
        <f>COUNTIFS(Table2[Sub-Sector],Table3[[#This Row],[Sub-Sector]],Table2[6M Return vs Nifty],"&gt;=10")/Table3[[#This Row],[Count]]</f>
        <v>0.2857142857142857</v>
      </c>
      <c r="G99" s="1">
        <f>COUNTIFS(Table2[Sub-Sector],Table3[[#This Row],[Sub-Sector]],Table2[1Y Return vs Nifty],"&gt;=10")/Table3[[#This Row],[Count]]</f>
        <v>0.42857142857142855</v>
      </c>
      <c r="H99" s="1">
        <f>COUNTIFS(Table2[Sub-Sector],Table3[[#This Row],[Sub-Sector]],Table2[RSI Exponential â€“ 14D],"&gt;=50")/Table3[[#This Row],[Count]]</f>
        <v>0.42857142857142855</v>
      </c>
      <c r="I99" s="1">
        <f>COUNTIFS(Table2[Sub-Sector],Table3[[#This Row],[Sub-Sector]],Table2[Relative Volume],"&gt;=1")/Table3[[#This Row],[Count]]</f>
        <v>0.21428571428571427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7.1428571428571425E-2</v>
      </c>
      <c r="M99" s="1">
        <f>COUNTIFS(Table2[Sub-Sector],Table3[[#This Row],[Sub-Sector]],Table2[% Away From Current Week High],"&lt;=0.05")/Table3[[#This Row],[Count]]</f>
        <v>0.9285714285714286</v>
      </c>
      <c r="N99" s="1">
        <f>COUNTIFS(Table2[Sub-Sector],Table3[[#This Row],[Sub-Sector]],Table2[% Away From Current Month Low],"&gt;=0.05")/Table3[[#This Row],[Count]]</f>
        <v>0.35714285714285715</v>
      </c>
      <c r="O99" s="1">
        <f>COUNTIFS(Table2[Sub-Sector],Table3[[#This Row],[Sub-Sector]],Table2[% Away From Current Month High],"&lt;=0.05")/Table3[[#This Row],[Count]]</f>
        <v>0.5714285714285714</v>
      </c>
      <c r="P99" s="1">
        <f>COUNTIFS(Table2[Sub-Sector],Table3[[#This Row],[Sub-Sector]],Table2[% Away From 52W High],"&lt;=10")/Table3[[#This Row],[Count]]</f>
        <v>0.14285714285714285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0.42857142857142855</v>
      </c>
      <c r="S99" s="1">
        <f>COUNTIFS(Table2[Sub-Sector],Table3[[#This Row],[Sub-Sector]],Table2[% Price above 50 EMA],"&gt;=0")/Table3[[#This Row],[Count]]</f>
        <v>0.5</v>
      </c>
      <c r="T99" s="1">
        <f>COUNTIFS(Table2[Sub-Sector],Table3[[#This Row],[Sub-Sector]],Table2[% Price above 200 EMA],"&gt;=0")/Table3[[#This Row],[Count]]</f>
        <v>0.7142857142857143</v>
      </c>
      <c r="U99" s="1">
        <f>COUNTIFS(Table2[Sub-Sector],Table3[[#This Row],[Sub-Sector]],Table2[Rate of Change - Zone],"Positive")/Table3[[#This Row],[Count]]</f>
        <v>0.42857142857142855</v>
      </c>
      <c r="V99" s="1">
        <f>COUNTIFS(Table2[Sub-Sector],Table3[[#This Row],[Sub-Sector]],Table2[Sharpe Ratio],"&gt;=0.10")/Table3[[#This Row],[Count]]</f>
        <v>0.21428571428571427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545</v>
      </c>
      <c r="X99">
        <f>_xlfn.RANK.AVG(Table3[[#This Row],[Score]],Table3[Score],1)</f>
        <v>99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9">
        <f>_xlfn.RANK.AVG(Table3[[#This Row],[Score 2 ]],Table3[[Score 2 ]],1)</f>
        <v>98</v>
      </c>
    </row>
    <row r="100" spans="1:26" x14ac:dyDescent="0.3">
      <c r="A100" t="s">
        <v>104</v>
      </c>
      <c r="B100">
        <f>COUNTIFS(Table2[Sub-Sector],Table3[[#This Row],[Sub-Sector]])</f>
        <v>5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0.6</v>
      </c>
      <c r="G100" s="1">
        <f>COUNTIFS(Table2[Sub-Sector],Table3[[#This Row],[Sub-Sector]],Table2[1Y Return vs Nifty],"&gt;=10")/Table3[[#This Row],[Count]]</f>
        <v>0.6</v>
      </c>
      <c r="H100" s="1">
        <f>COUNTIFS(Table2[Sub-Sector],Table3[[#This Row],[Sub-Sector]],Table2[RSI Exponential â€“ 14D],"&gt;=50")/Table3[[#This Row],[Count]]</f>
        <v>0.2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0.2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0.2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0.8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0.6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</v>
      </c>
      <c r="X100">
        <f>_xlfn.RANK.AVG(Table3[[#This Row],[Score]],Table3[Score],1)</f>
        <v>110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0">
        <f>_xlfn.RANK.AVG(Table3[[#This Row],[Score 2 ]],Table3[[Score 2 ]],1)</f>
        <v>99</v>
      </c>
    </row>
    <row r="101" spans="1:26" x14ac:dyDescent="0.3">
      <c r="A101" t="s">
        <v>27</v>
      </c>
      <c r="B101">
        <f>COUNTIFS(Table2[Sub-Sector],Table3[[#This Row],[Sub-Sector]])</f>
        <v>4</v>
      </c>
      <c r="C101" s="1">
        <f>COUNTIFS(Table2[Sub-Sector],Table3[[#This Row],[Sub-Sector]],Table2[Uptrend],"Uptrend")/Table3[[#This Row],[Count]]</f>
        <v>0.75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0.5</v>
      </c>
      <c r="F101" s="1">
        <f>COUNTIFS(Table2[Sub-Sector],Table3[[#This Row],[Sub-Sector]],Table2[6M Return vs Nifty],"&gt;=10")/Table3[[#This Row],[Count]]</f>
        <v>0.25</v>
      </c>
      <c r="G101" s="1">
        <f>COUNTIFS(Table2[Sub-Sector],Table3[[#This Row],[Sub-Sector]],Table2[1Y Return vs Nifty],"&gt;=10")/Table3[[#This Row],[Count]]</f>
        <v>0.25</v>
      </c>
      <c r="H101" s="1">
        <f>COUNTIFS(Table2[Sub-Sector],Table3[[#This Row],[Sub-Sector]],Table2[RSI Exponential â€“ 14D],"&gt;=50")/Table3[[#This Row],[Count]]</f>
        <v>0.5</v>
      </c>
      <c r="I101" s="1">
        <f>COUNTIFS(Table2[Sub-Sector],Table3[[#This Row],[Sub-Sector]],Table2[Relative Volume],"&gt;=1")/Table3[[#This Row],[Count]]</f>
        <v>0.25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0.5</v>
      </c>
      <c r="O101" s="1">
        <f>COUNTIFS(Table2[Sub-Sector],Table3[[#This Row],[Sub-Sector]],Table2[% Away From Current Month High],"&lt;=0.05")/Table3[[#This Row],[Count]]</f>
        <v>0.5</v>
      </c>
      <c r="P101" s="1">
        <f>COUNTIFS(Table2[Sub-Sector],Table3[[#This Row],[Sub-Sector]],Table2[% Away From 52W High],"&lt;=10")/Table3[[#This Row],[Count]]</f>
        <v>0.5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0.5</v>
      </c>
      <c r="S101" s="1">
        <f>COUNTIFS(Table2[Sub-Sector],Table3[[#This Row],[Sub-Sector]],Table2[% Price above 50 EMA],"&gt;=0")/Table3[[#This Row],[Count]]</f>
        <v>0.5</v>
      </c>
      <c r="T101" s="1">
        <f>COUNTIFS(Table2[Sub-Sector],Table3[[#This Row],[Sub-Sector]],Table2[% Price above 200 EMA],"&gt;=0")/Table3[[#This Row],[Count]]</f>
        <v>0.75</v>
      </c>
      <c r="U101" s="1">
        <f>COUNTIFS(Table2[Sub-Sector],Table3[[#This Row],[Sub-Sector]],Table2[Rate of Change - Zone],"Positive")/Table3[[#This Row],[Count]]</f>
        <v>0.5</v>
      </c>
      <c r="V101" s="1">
        <f>COUNTIFS(Table2[Sub-Sector],Table3[[#This Row],[Sub-Sector]],Table2[Sharpe Ratio],"&gt;=0.10")/Table3[[#This Row],[Count]]</f>
        <v>0.25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480.5</v>
      </c>
      <c r="X101">
        <f>_xlfn.RANK.AVG(Table3[[#This Row],[Score]],Table3[Score],1)</f>
        <v>78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1">
        <f>_xlfn.RANK.AVG(Table3[[#This Row],[Score 2 ]],Table3[[Score 2 ]],1)</f>
        <v>100</v>
      </c>
    </row>
    <row r="102" spans="1:26" x14ac:dyDescent="0.3">
      <c r="A102" t="s">
        <v>37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0.66666666666666663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0.33333333333333331</v>
      </c>
      <c r="G102" s="1">
        <f>COUNTIFS(Table2[Sub-Sector],Table3[[#This Row],[Sub-Sector]],Table2[1Y Return vs Nifty],"&gt;=10")/Table3[[#This Row],[Count]]</f>
        <v>0.33333333333333331</v>
      </c>
      <c r="H102" s="1">
        <f>COUNTIFS(Table2[Sub-Sector],Table3[[#This Row],[Sub-Sector]],Table2[RSI Exponential â€“ 14D],"&gt;=50")/Table3[[#This Row],[Count]]</f>
        <v>0.33333333333333331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0.66666666666666663</v>
      </c>
      <c r="P102" s="1">
        <f>COUNTIFS(Table2[Sub-Sector],Table3[[#This Row],[Sub-Sector]],Table2[% Away From 52W High],"&lt;=10")/Table3[[#This Row],[Count]]</f>
        <v>0.66666666666666663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0.33333333333333331</v>
      </c>
      <c r="S102" s="1">
        <f>COUNTIFS(Table2[Sub-Sector],Table3[[#This Row],[Sub-Sector]],Table2[% Price above 50 EMA],"&gt;=0")/Table3[[#This Row],[Count]]</f>
        <v>0.66666666666666663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0.66666666666666663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102">
        <f>_xlfn.RANK.AVG(Table3[[#This Row],[Score]],Table3[Score],1)</f>
        <v>104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102">
        <f>_xlfn.RANK.AVG(Table3[[#This Row],[Score 2 ]],Table3[[Score 2 ]],1)</f>
        <v>101</v>
      </c>
    </row>
    <row r="103" spans="1:26" x14ac:dyDescent="0.3">
      <c r="A103" t="s">
        <v>498</v>
      </c>
      <c r="B103">
        <f>COUNTIFS(Table2[Sub-Sector],Table3[[#This Row],[Sub-Sector]])</f>
        <v>6</v>
      </c>
      <c r="C103" s="1">
        <f>COUNTIFS(Table2[Sub-Sector],Table3[[#This Row],[Sub-Sector]],Table2[Uptrend],"Uptrend")/Table3[[#This Row],[Count]]</f>
        <v>0.83333333333333337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0.16666666666666666</v>
      </c>
      <c r="F103" s="1">
        <f>COUNTIFS(Table2[Sub-Sector],Table3[[#This Row],[Sub-Sector]],Table2[6M Return vs Nifty],"&gt;=10")/Table3[[#This Row],[Count]]</f>
        <v>0.16666666666666666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0.83333333333333337</v>
      </c>
      <c r="I103" s="1">
        <f>COUNTIFS(Table2[Sub-Sector],Table3[[#This Row],[Sub-Sector]],Table2[Relative Volume],"&gt;=1")/Table3[[#This Row],[Count]]</f>
        <v>0.33333333333333331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0.66666666666666663</v>
      </c>
      <c r="O103" s="1">
        <f>COUNTIFS(Table2[Sub-Sector],Table3[[#This Row],[Sub-Sector]],Table2[% Away From Current Month High],"&lt;=0.05")/Table3[[#This Row],[Count]]</f>
        <v>0.5</v>
      </c>
      <c r="P103" s="1">
        <f>COUNTIFS(Table2[Sub-Sector],Table3[[#This Row],[Sub-Sector]],Table2[% Away From 52W High],"&lt;=10")/Table3[[#This Row],[Count]]</f>
        <v>0.33333333333333331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0.83333333333333337</v>
      </c>
      <c r="S103" s="1">
        <f>COUNTIFS(Table2[Sub-Sector],Table3[[#This Row],[Sub-Sector]],Table2[% Price above 50 EMA],"&gt;=0")/Table3[[#This Row],[Count]]</f>
        <v>0.83333333333333337</v>
      </c>
      <c r="T103" s="1">
        <f>COUNTIFS(Table2[Sub-Sector],Table3[[#This Row],[Sub-Sector]],Table2[% Price above 200 EMA],"&gt;=0")/Table3[[#This Row],[Count]]</f>
        <v>0.83333333333333337</v>
      </c>
      <c r="U103" s="1">
        <f>COUNTIFS(Table2[Sub-Sector],Table3[[#This Row],[Sub-Sector]],Table2[Rate of Change - Zone],"Positive")/Table3[[#This Row],[Count]]</f>
        <v>0.5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515.5</v>
      </c>
      <c r="X103">
        <f>_xlfn.RANK.AVG(Table3[[#This Row],[Score]],Table3[Score],1)</f>
        <v>88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3">
        <f>_xlfn.RANK.AVG(Table3[[#This Row],[Score 2 ]],Table3[[Score 2 ]],1)</f>
        <v>102</v>
      </c>
    </row>
    <row r="104" spans="1:26" x14ac:dyDescent="0.3">
      <c r="A104" t="s">
        <v>95</v>
      </c>
      <c r="B104">
        <f>COUNTIFS(Table2[Sub-Sector],Table3[[#This Row],[Sub-Sector]])</f>
        <v>5</v>
      </c>
      <c r="C104" s="1">
        <f>COUNTIFS(Table2[Sub-Sector],Table3[[#This Row],[Sub-Sector]],Table2[Uptrend],"Uptrend")/Table3[[#This Row],[Count]]</f>
        <v>0.2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0.2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0.2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0.2</v>
      </c>
      <c r="O104" s="1">
        <f>COUNTIFS(Table2[Sub-Sector],Table3[[#This Row],[Sub-Sector]],Table2[% Away From Current Month High],"&lt;=0.05")/Table3[[#This Row],[Count]]</f>
        <v>0.2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0.2</v>
      </c>
      <c r="S104" s="1">
        <f>COUNTIFS(Table2[Sub-Sector],Table3[[#This Row],[Sub-Sector]],Table2[% Price above 50 EMA],"&gt;=0")/Table3[[#This Row],[Count]]</f>
        <v>0.2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0.2</v>
      </c>
      <c r="V104" s="1">
        <f>COUNTIFS(Table2[Sub-Sector],Table3[[#This Row],[Sub-Sector]],Table2[Sharpe Ratio],"&gt;=0.10")/Table3[[#This Row],[Count]]</f>
        <v>0.8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612</v>
      </c>
      <c r="X104">
        <f>_xlfn.RANK.AVG(Table3[[#This Row],[Score]],Table3[Score],1)</f>
        <v>107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</v>
      </c>
      <c r="Z104">
        <f>_xlfn.RANK.AVG(Table3[[#This Row],[Score 2 ]],Table3[[Score 2 ]],1)</f>
        <v>103</v>
      </c>
    </row>
    <row r="105" spans="1:26" x14ac:dyDescent="0.3">
      <c r="A105" t="s">
        <v>40</v>
      </c>
      <c r="B105">
        <f>COUNTIFS(Table2[Sub-Sector],Table3[[#This Row],[Sub-Sector]])</f>
        <v>10</v>
      </c>
      <c r="C105" s="1">
        <f>COUNTIFS(Table2[Sub-Sector],Table3[[#This Row],[Sub-Sector]],Table2[Uptrend],"Uptrend")/Table3[[#This Row],[Count]]</f>
        <v>0.8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0.2</v>
      </c>
      <c r="F105" s="1">
        <f>COUNTIFS(Table2[Sub-Sector],Table3[[#This Row],[Sub-Sector]],Table2[6M Return vs Nifty],"&gt;=10")/Table3[[#This Row],[Count]]</f>
        <v>0.2</v>
      </c>
      <c r="G105" s="1">
        <f>COUNTIFS(Table2[Sub-Sector],Table3[[#This Row],[Sub-Sector]],Table2[1Y Return vs Nifty],"&gt;=10")/Table3[[#This Row],[Count]]</f>
        <v>0.4</v>
      </c>
      <c r="H105" s="1">
        <f>COUNTIFS(Table2[Sub-Sector],Table3[[#This Row],[Sub-Sector]],Table2[RSI Exponential â€“ 14D],"&gt;=50")/Table3[[#This Row],[Count]]</f>
        <v>0.2</v>
      </c>
      <c r="I105" s="1">
        <f>COUNTIFS(Table2[Sub-Sector],Table3[[#This Row],[Sub-Sector]],Table2[Relative Volume],"&gt;=1")/Table3[[#This Row],[Count]]</f>
        <v>0.3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0.1</v>
      </c>
      <c r="O105" s="1">
        <f>COUNTIFS(Table2[Sub-Sector],Table3[[#This Row],[Sub-Sector]],Table2[% Away From Current Month High],"&lt;=0.05")/Table3[[#This Row],[Count]]</f>
        <v>0.3</v>
      </c>
      <c r="P105" s="1">
        <f>COUNTIFS(Table2[Sub-Sector],Table3[[#This Row],[Sub-Sector]],Table2[% Away From 52W High],"&lt;=10")/Table3[[#This Row],[Count]]</f>
        <v>0.7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0.3</v>
      </c>
      <c r="S105" s="1">
        <f>COUNTIFS(Table2[Sub-Sector],Table3[[#This Row],[Sub-Sector]],Table2[% Price above 50 EMA],"&gt;=0")/Table3[[#This Row],[Count]]</f>
        <v>0.7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0.2</v>
      </c>
      <c r="V105" s="1">
        <f>COUNTIFS(Table2[Sub-Sector],Table3[[#This Row],[Sub-Sector]],Table2[Sharpe Ratio],"&gt;=0.10")/Table3[[#This Row],[Count]]</f>
        <v>0.1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105">
        <f>_xlfn.RANK.AVG(Table3[[#This Row],[Score]],Table3[Score],1)</f>
        <v>91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5">
        <f>_xlfn.RANK.AVG(Table3[[#This Row],[Score 2 ]],Table3[[Score 2 ]],1)</f>
        <v>104</v>
      </c>
    </row>
    <row r="106" spans="1:26" x14ac:dyDescent="0.3">
      <c r="A106" t="s">
        <v>423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1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1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106">
        <f>_xlfn.RANK.AVG(Table3[[#This Row],[Score]],Table3[Score],1)</f>
        <v>96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6">
        <f>_xlfn.RANK.AVG(Table3[[#This Row],[Score 2 ]],Table3[[Score 2 ]],1)</f>
        <v>105.5</v>
      </c>
    </row>
    <row r="107" spans="1:26" x14ac:dyDescent="0.3">
      <c r="A107" t="s">
        <v>1769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1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630.5</v>
      </c>
      <c r="X107">
        <f>_xlfn.RANK.AVG(Table3[[#This Row],[Score]],Table3[Score],1)</f>
        <v>112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7">
        <f>_xlfn.RANK.AVG(Table3[[#This Row],[Score 2 ]],Table3[[Score 2 ]],1)</f>
        <v>105.5</v>
      </c>
    </row>
    <row r="108" spans="1:26" x14ac:dyDescent="0.3">
      <c r="A108" t="s">
        <v>101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</v>
      </c>
      <c r="X108">
        <f>_xlfn.RANK.AVG(Table3[[#This Row],[Score]],Table3[Score],1)</f>
        <v>114.5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8">
        <f>_xlfn.RANK.AVG(Table3[[#This Row],[Score 2 ]],Table3[[Score 2 ]],1)</f>
        <v>109.5</v>
      </c>
    </row>
    <row r="109" spans="1:26" x14ac:dyDescent="0.3">
      <c r="A109" t="s">
        <v>536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1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</v>
      </c>
      <c r="X109">
        <f>_xlfn.RANK.AVG(Table3[[#This Row],[Score]],Table3[Score],1)</f>
        <v>114.5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9">
        <f>_xlfn.RANK.AVG(Table3[[#This Row],[Score 2 ]],Table3[[Score 2 ]],1)</f>
        <v>109.5</v>
      </c>
    </row>
    <row r="110" spans="1:26" x14ac:dyDescent="0.3">
      <c r="A110" t="s">
        <v>640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1</v>
      </c>
      <c r="H110" s="1">
        <f>COUNTIFS(Table2[Sub-Sector],Table3[[#This Row],[Sub-Sector]],Table2[RSI Exponential â€“ 14D],"&gt;=50")/Table3[[#This Row],[Count]]</f>
        <v>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1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</v>
      </c>
      <c r="X110">
        <f>_xlfn.RANK.AVG(Table3[[#This Row],[Score]],Table3[Score],1)</f>
        <v>114.5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0">
        <f>_xlfn.RANK.AVG(Table3[[#This Row],[Score 2 ]],Table3[[Score 2 ]],1)</f>
        <v>109.5</v>
      </c>
    </row>
    <row r="111" spans="1:26" x14ac:dyDescent="0.3">
      <c r="A111" t="s">
        <v>1488</v>
      </c>
      <c r="B111">
        <f>COUNTIFS(Table2[Sub-Sector],Table3[[#This Row],[Sub-Sector]])</f>
        <v>1</v>
      </c>
      <c r="C111" s="1">
        <f>COUNTIFS(Table2[Sub-Sector],Table3[[#This Row],[Sub-Sector]],Table2[Uptrend],"Uptrend")/Table3[[#This Row],[Count]]</f>
        <v>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1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1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1</v>
      </c>
      <c r="S111" s="1">
        <f>COUNTIFS(Table2[Sub-Sector],Table3[[#This Row],[Sub-Sector]],Table2[% Price above 50 EMA],"&gt;=0")/Table3[[#This Row],[Count]]</f>
        <v>1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1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111">
        <f>_xlfn.RANK.AVG(Table3[[#This Row],[Score]],Table3[Score],1)</f>
        <v>66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1">
        <f>_xlfn.RANK.AVG(Table3[[#This Row],[Score 2 ]],Table3[[Score 2 ]],1)</f>
        <v>109.5</v>
      </c>
    </row>
    <row r="112" spans="1:26" x14ac:dyDescent="0.3">
      <c r="A112" t="s">
        <v>1428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1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1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1</v>
      </c>
      <c r="S112" s="1">
        <f>COUNTIFS(Table2[Sub-Sector],Table3[[#This Row],[Sub-Sector]],Table2[% Price above 50 EMA],"&gt;=0")/Table3[[#This Row],[Count]]</f>
        <v>1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1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112">
        <f>_xlfn.RANK.AVG(Table3[[#This Row],[Score]],Table3[Score],1)</f>
        <v>101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2">
        <f>_xlfn.RANK.AVG(Table3[[#This Row],[Score 2 ]],Table3[[Score 2 ]],1)</f>
        <v>109.5</v>
      </c>
    </row>
    <row r="113" spans="1:26" x14ac:dyDescent="0.3">
      <c r="A113" t="s">
        <v>1559</v>
      </c>
      <c r="B113">
        <f>COUNTIFS(Table2[Sub-Sector],Table3[[#This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1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1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</v>
      </c>
      <c r="X113">
        <f>_xlfn.RANK.AVG(Table3[[#This Row],[Score]],Table3[Score],1)</f>
        <v>114.5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13">
        <f>_xlfn.RANK.AVG(Table3[[#This Row],[Score 2 ]],Table3[[Score 2 ]],1)</f>
        <v>109.5</v>
      </c>
    </row>
    <row r="114" spans="1:26" x14ac:dyDescent="0.3">
      <c r="A114" t="s">
        <v>18</v>
      </c>
      <c r="B114">
        <f>COUNTIFS(Table2[Sub-Sector],Table3[[#This Row],[Sub-Sector]])</f>
        <v>6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0.16666666666666666</v>
      </c>
      <c r="G114" s="1">
        <f>COUNTIFS(Table2[Sub-Sector],Table3[[#This Row],[Sub-Sector]],Table2[1Y Return vs Nifty],"&gt;=10")/Table3[[#This Row],[Count]]</f>
        <v>0.83333333333333337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0.16666666666666666</v>
      </c>
      <c r="P114" s="1">
        <f>COUNTIFS(Table2[Sub-Sector],Table3[[#This Row],[Sub-Sector]],Table2[% Away From 52W High],"&lt;=10")/Table3[[#This Row],[Count]]</f>
        <v>0.33333333333333331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0.33333333333333331</v>
      </c>
      <c r="T114" s="1">
        <f>COUNTIFS(Table2[Sub-Sector],Table3[[#This Row],[Sub-Sector]],Table2[% Price above 200 EMA],"&gt;=0")/Table3[[#This Row],[Count]]</f>
        <v>0.83333333333333337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0.5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14">
        <f>_xlfn.RANK.AVG(Table3[[#This Row],[Score]],Table3[Score],1)</f>
        <v>106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343.5</v>
      </c>
      <c r="Z114">
        <f>_xlfn.RANK.AVG(Table3[[#This Row],[Score 2 ]],Table3[[Score 2 ]],1)</f>
        <v>113</v>
      </c>
    </row>
    <row r="115" spans="1:26" x14ac:dyDescent="0.3">
      <c r="A115" t="s">
        <v>75</v>
      </c>
      <c r="B115">
        <f>COUNTIFS(Table2[Sub-Sector],Table3[[#This Row],[Sub-Sector]])</f>
        <v>3</v>
      </c>
      <c r="C115" s="1">
        <f>COUNTIFS(Table2[Sub-Sector],Table3[[#This Row],[Sub-Sector]],Table2[Uptrend],"Uptrend")/Table3[[#This Row],[Count]]</f>
        <v>0.33333333333333331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0.33333333333333331</v>
      </c>
      <c r="G115" s="1">
        <f>COUNTIFS(Table2[Sub-Sector],Table3[[#This Row],[Sub-Sector]],Table2[1Y Return vs Nifty],"&gt;=10")/Table3[[#This Row],[Count]]</f>
        <v>0.66666666666666663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0.33333333333333331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0.33333333333333331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622.5</v>
      </c>
      <c r="X115">
        <f>_xlfn.RANK.AVG(Table3[[#This Row],[Score]],Table3[Score],1)</f>
        <v>111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15">
        <f>_xlfn.RANK.AVG(Table3[[#This Row],[Score 2 ]],Table3[[Score 2 ]],1)</f>
        <v>114</v>
      </c>
    </row>
    <row r="116" spans="1:26" x14ac:dyDescent="0.3">
      <c r="A116" t="s">
        <v>1606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0.5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0.5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0.5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0.5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0.5</v>
      </c>
      <c r="S116" s="1">
        <f>COUNTIFS(Table2[Sub-Sector],Table3[[#This Row],[Sub-Sector]],Table2[% Price above 50 EMA],"&gt;=0")/Table3[[#This Row],[Count]]</f>
        <v>0.5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0.5</v>
      </c>
      <c r="V116" s="1">
        <f>COUNTIFS(Table2[Sub-Sector],Table3[[#This Row],[Sub-Sector]],Table2[Sharpe Ratio],"&gt;=0.10")/Table3[[#This Row],[Count]]</f>
        <v>0.5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615</v>
      </c>
      <c r="X116">
        <f>_xlfn.RANK.AVG(Table3[[#This Row],[Score]],Table3[Score],1)</f>
        <v>109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353.5</v>
      </c>
      <c r="Z116">
        <f>_xlfn.RANK.AVG(Table3[[#This Row],[Score 2 ]],Table3[[Score 2 ]],1)</f>
        <v>115</v>
      </c>
    </row>
    <row r="117" spans="1:26" x14ac:dyDescent="0.3">
      <c r="A117" t="s">
        <v>24</v>
      </c>
      <c r="B117">
        <f>COUNTIFS(Table2[Sub-Sector],Table3[[#This Row],[Sub-Sector]])</f>
        <v>21</v>
      </c>
      <c r="C117" s="1">
        <f>COUNTIFS(Table2[Sub-Sector],Table3[[#This Row],[Sub-Sector]],Table2[Uptrend],"Uptrend")/Table3[[#This Row],[Count]]</f>
        <v>0.33333333333333331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4.7619047619047616E-2</v>
      </c>
      <c r="G117" s="1">
        <f>COUNTIFS(Table2[Sub-Sector],Table3[[#This Row],[Sub-Sector]],Table2[1Y Return vs Nifty],"&gt;=10")/Table3[[#This Row],[Count]]</f>
        <v>4.7619047619047616E-2</v>
      </c>
      <c r="H117" s="1">
        <f>COUNTIFS(Table2[Sub-Sector],Table3[[#This Row],[Sub-Sector]],Table2[RSI Exponential â€“ 14D],"&gt;=50")/Table3[[#This Row],[Count]]</f>
        <v>0.5714285714285714</v>
      </c>
      <c r="I117" s="1">
        <f>COUNTIFS(Table2[Sub-Sector],Table3[[#This Row],[Sub-Sector]],Table2[Relative Volume],"&gt;=1")/Table3[[#This Row],[Count]]</f>
        <v>9.5238095238095233E-2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0.33333333333333331</v>
      </c>
      <c r="O117" s="1">
        <f>COUNTIFS(Table2[Sub-Sector],Table3[[#This Row],[Sub-Sector]],Table2[% Away From Current Month High],"&lt;=0.05")/Table3[[#This Row],[Count]]</f>
        <v>0.80952380952380953</v>
      </c>
      <c r="P117" s="1">
        <f>COUNTIFS(Table2[Sub-Sector],Table3[[#This Row],[Sub-Sector]],Table2[% Away From 52W High],"&lt;=10")/Table3[[#This Row],[Count]]</f>
        <v>0.2857142857142857</v>
      </c>
      <c r="Q117" s="1">
        <f>COUNTIFS(Table2[Sub-Sector],Table3[[#This Row],[Sub-Sector]],Table2[% Away From 52W Low],"&gt;=10")/Table3[[#This Row],[Count]]</f>
        <v>0.7142857142857143</v>
      </c>
      <c r="R117" s="1">
        <f>COUNTIFS(Table2[Sub-Sector],Table3[[#This Row],[Sub-Sector]],Table2[% Price above 20 EMA],"&gt;=0")/Table3[[#This Row],[Count]]</f>
        <v>0.52380952380952384</v>
      </c>
      <c r="S117" s="1">
        <f>COUNTIFS(Table2[Sub-Sector],Table3[[#This Row],[Sub-Sector]],Table2[% Price above 50 EMA],"&gt;=0")/Table3[[#This Row],[Count]]</f>
        <v>0.42857142857142855</v>
      </c>
      <c r="T117" s="1">
        <f>COUNTIFS(Table2[Sub-Sector],Table3[[#This Row],[Sub-Sector]],Table2[% Price above 200 EMA],"&gt;=0")/Table3[[#This Row],[Count]]</f>
        <v>0.5714285714285714</v>
      </c>
      <c r="U117" s="1">
        <f>COUNTIFS(Table2[Sub-Sector],Table3[[#This Row],[Sub-Sector]],Table2[Rate of Change - Zone],"Positive")/Table3[[#This Row],[Count]]</f>
        <v>0.42857142857142855</v>
      </c>
      <c r="V117" s="1">
        <f>COUNTIFS(Table2[Sub-Sector],Table3[[#This Row],[Sub-Sector]],Table2[Sharpe Ratio],"&gt;=0.10")/Table3[[#This Row],[Count]]</f>
        <v>0.23809523809523808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17">
        <f>_xlfn.RANK.AVG(Table3[[#This Row],[Score]],Table3[Score],1)</f>
        <v>118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7">
        <f>_xlfn.RANK.AVG(Table3[[#This Row],[Score 2 ]],Table3[[Score 2 ]],1)</f>
        <v>116</v>
      </c>
    </row>
    <row r="118" spans="1:26" x14ac:dyDescent="0.3">
      <c r="A118" t="s">
        <v>34</v>
      </c>
      <c r="B118">
        <f>COUNTIFS(Table2[Sub-Sector],Table3[[#This Row],[Sub-Sector]])</f>
        <v>11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0.18181818181818182</v>
      </c>
      <c r="H118" s="1">
        <f>COUNTIFS(Table2[Sub-Sector],Table3[[#This Row],[Sub-Sector]],Table2[RSI Exponential â€“ 14D],"&gt;=50")/Table3[[#This Row],[Count]]</f>
        <v>0.18181818181818182</v>
      </c>
      <c r="I118" s="1">
        <f>COUNTIFS(Table2[Sub-Sector],Table3[[#This Row],[Sub-Sector]],Table2[Relative Volume],"&gt;=1")/Table3[[#This Row],[Count]]</f>
        <v>0.27272727272727271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9.0909090909090912E-2</v>
      </c>
      <c r="O118" s="1">
        <f>COUNTIFS(Table2[Sub-Sector],Table3[[#This Row],[Sub-Sector]],Table2[% Away From Current Month High],"&lt;=0.05")/Table3[[#This Row],[Count]]</f>
        <v>0.36363636363636365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0.18181818181818182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0.54545454545454541</v>
      </c>
      <c r="U118" s="1">
        <f>COUNTIFS(Table2[Sub-Sector],Table3[[#This Row],[Sub-Sector]],Table2[Rate of Change - Zone],"Positive")/Table3[[#This Row],[Count]]</f>
        <v>9.0909090909090912E-2</v>
      </c>
      <c r="V118" s="1">
        <f>COUNTIFS(Table2[Sub-Sector],Table3[[#This Row],[Sub-Sector]],Table2[Sharpe Ratio],"&gt;=0.10")/Table3[[#This Row],[Count]]</f>
        <v>0.81818181818181823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663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368.5</v>
      </c>
      <c r="Z118">
        <f>_xlfn.RANK.AVG(Table3[[#This Row],[Score 2 ]],Table3[[Score 2 ]],1)</f>
        <v>117</v>
      </c>
    </row>
    <row r="119" spans="1:26" x14ac:dyDescent="0.3">
      <c r="A119" t="s">
        <v>611</v>
      </c>
      <c r="B119">
        <f>COUNTIFS(Table2[Sub-Sector],Table3[[#This Row],[Sub-Sector]])</f>
        <v>3</v>
      </c>
      <c r="C119" s="1">
        <f>COUNTIFS(Table2[Sub-Sector],Table3[[#This Row],[Sub-Sector]],Table2[Uptrend],"Uptrend")/Table3[[#This Row],[Count]]</f>
        <v>0.66666666666666663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0.33333333333333331</v>
      </c>
      <c r="G119" s="1">
        <f>COUNTIFS(Table2[Sub-Sector],Table3[[#This Row],[Sub-Sector]],Table2[1Y Return vs Nifty],"&gt;=10")/Table3[[#This Row],[Count]]</f>
        <v>0.33333333333333331</v>
      </c>
      <c r="H119" s="1">
        <f>COUNTIFS(Table2[Sub-Sector],Table3[[#This Row],[Sub-Sector]],Table2[RSI Exponential â€“ 14D],"&gt;=50")/Table3[[#This Row],[Count]]</f>
        <v>0.66666666666666663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0.66666666666666663</v>
      </c>
      <c r="O119" s="1">
        <f>COUNTIFS(Table2[Sub-Sector],Table3[[#This Row],[Sub-Sector]],Table2[% Away From Current Month High],"&lt;=0.05")/Table3[[#This Row],[Count]]</f>
        <v>0.33333333333333331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0.66666666666666663</v>
      </c>
      <c r="R119" s="1">
        <f>COUNTIFS(Table2[Sub-Sector],Table3[[#This Row],[Sub-Sector]],Table2[% Price above 20 EMA],"&gt;=0")/Table3[[#This Row],[Count]]</f>
        <v>0.66666666666666663</v>
      </c>
      <c r="S119" s="1">
        <f>COUNTIFS(Table2[Sub-Sector],Table3[[#This Row],[Sub-Sector]],Table2[% Price above 50 EMA],"&gt;=0")/Table3[[#This Row],[Count]]</f>
        <v>0.66666666666666663</v>
      </c>
      <c r="T119" s="1">
        <f>COUNTIFS(Table2[Sub-Sector],Table3[[#This Row],[Sub-Sector]],Table2[% Price above 200 EMA],"&gt;=0")/Table3[[#This Row],[Count]]</f>
        <v>0.66666666666666663</v>
      </c>
      <c r="U119" s="1">
        <f>COUNTIFS(Table2[Sub-Sector],Table3[[#This Row],[Sub-Sector]],Table2[Rate of Change - Zone],"Positive")/Table3[[#This Row],[Count]]</f>
        <v>0.33333333333333331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</v>
      </c>
      <c r="X119">
        <f>_xlfn.RANK.AVG(Table3[[#This Row],[Score]],Table3[Score],1)</f>
        <v>108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371.5</v>
      </c>
      <c r="Z119">
        <f>_xlfn.RANK.AVG(Table3[[#This Row],[Score 2 ]],Table3[[Score 2 ]],1)</f>
        <v>118</v>
      </c>
    </row>
    <row r="120" spans="1:26" x14ac:dyDescent="0.3">
      <c r="A120" t="s">
        <v>1219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0.5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0.5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0.5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691</v>
      </c>
      <c r="X120">
        <f>_xlfn.RANK.AVG(Table3[[#This Row],[Score]],Table3[Score],1)</f>
        <v>120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396.5</v>
      </c>
      <c r="Z120">
        <f>_xlfn.RANK.AVG(Table3[[#This Row],[Score 2 ]],Table3[[Score 2 ]],1)</f>
        <v>119</v>
      </c>
    </row>
    <row r="121" spans="1:26" x14ac:dyDescent="0.3">
      <c r="A121" t="s">
        <v>292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21">
        <f>_xlfn.RANK.AVG(Table3[[#This Row],[Score]],Table3[Score],1)</f>
        <v>117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1">
        <f>_xlfn.RANK.AVG(Table3[[#This Row],[Score 2 ]],Table3[[Score 2 ]],1)</f>
        <v>120.5</v>
      </c>
    </row>
    <row r="122" spans="1:26" x14ac:dyDescent="0.3">
      <c r="A122" t="s">
        <v>590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0.5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0.5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0.5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730.5</v>
      </c>
      <c r="X122">
        <f>_xlfn.RANK.AVG(Table3[[#This Row],[Score]],Table3[Score],1)</f>
        <v>121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2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E9A7-55F0-4DFA-AA72-71EBBCB9E0E5}">
  <dimension ref="A1:AV739"/>
  <sheetViews>
    <sheetView tabSelected="1" topLeftCell="AL1" workbookViewId="0">
      <selection activeCell="AV1" sqref="AV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3177</v>
      </c>
      <c r="D1" t="s">
        <v>2</v>
      </c>
      <c r="E1" t="s">
        <v>3</v>
      </c>
      <c r="F1" t="s">
        <v>4</v>
      </c>
      <c r="G1" t="s">
        <v>5</v>
      </c>
      <c r="H1" t="s">
        <v>3199</v>
      </c>
      <c r="I1" t="s">
        <v>6</v>
      </c>
      <c r="J1" t="s">
        <v>3200</v>
      </c>
      <c r="K1" t="s">
        <v>7</v>
      </c>
      <c r="L1" t="s">
        <v>3201</v>
      </c>
      <c r="M1" t="s">
        <v>8</v>
      </c>
      <c r="N1" t="s">
        <v>3202</v>
      </c>
      <c r="O1" t="s">
        <v>3203</v>
      </c>
      <c r="P1" t="s">
        <v>9</v>
      </c>
      <c r="Q1" t="s">
        <v>10</v>
      </c>
      <c r="R1" t="s">
        <v>11</v>
      </c>
      <c r="S1" s="1" t="s">
        <v>3204</v>
      </c>
      <c r="T1" s="1" t="s">
        <v>3205</v>
      </c>
      <c r="U1" s="1" t="s">
        <v>3206</v>
      </c>
      <c r="V1" t="s">
        <v>12</v>
      </c>
      <c r="W1" t="s">
        <v>3207</v>
      </c>
      <c r="X1" t="s">
        <v>3208</v>
      </c>
      <c r="Y1" t="s">
        <v>3209</v>
      </c>
      <c r="Z1" t="s">
        <v>3210</v>
      </c>
      <c r="AA1" t="s">
        <v>3211</v>
      </c>
      <c r="AB1" t="s">
        <v>3212</v>
      </c>
      <c r="AC1" s="1" t="s">
        <v>3213</v>
      </c>
      <c r="AD1" s="1" t="s">
        <v>3214</v>
      </c>
      <c r="AE1" s="1" t="s">
        <v>3215</v>
      </c>
      <c r="AF1" s="1" t="s">
        <v>3216</v>
      </c>
      <c r="AG1" s="1" t="s">
        <v>3217</v>
      </c>
      <c r="AH1" s="1" t="s">
        <v>3218</v>
      </c>
      <c r="AI1" t="s">
        <v>13</v>
      </c>
      <c r="AJ1" t="s">
        <v>14</v>
      </c>
      <c r="AK1" t="s">
        <v>3219</v>
      </c>
      <c r="AL1" t="s">
        <v>3220</v>
      </c>
      <c r="AM1" t="s">
        <v>3221</v>
      </c>
      <c r="AN1" t="s">
        <v>3222</v>
      </c>
      <c r="AO1" t="s">
        <v>3223</v>
      </c>
      <c r="AP1" t="s">
        <v>15</v>
      </c>
      <c r="AQ1" s="2" t="s">
        <v>3227</v>
      </c>
      <c r="AR1" s="2" t="s">
        <v>3228</v>
      </c>
      <c r="AS1" s="2" t="s">
        <v>3229</v>
      </c>
      <c r="AT1" s="2" t="s">
        <v>3230</v>
      </c>
      <c r="AU1" s="2" t="s">
        <v>3231</v>
      </c>
      <c r="AV1" s="2" t="s">
        <v>3232</v>
      </c>
    </row>
    <row r="2" spans="1:48" x14ac:dyDescent="0.3">
      <c r="A2" t="s">
        <v>956</v>
      </c>
      <c r="B2" t="s">
        <v>957</v>
      </c>
      <c r="C2" t="s">
        <v>3190</v>
      </c>
      <c r="D2" t="s">
        <v>141</v>
      </c>
      <c r="E2">
        <v>16253.79046375</v>
      </c>
      <c r="F2">
        <v>621.25</v>
      </c>
      <c r="G2">
        <v>216.52704813143299</v>
      </c>
      <c r="H2">
        <f>(Table2[[#This Row],[1Y Return vs Nifty]]-AVERAGE(Table2[1Y Return vs Nifty]))/_xlfn.STDEV.P(Table2[1Y Return vs Nifty])</f>
        <v>3.1257803428878841</v>
      </c>
      <c r="I2">
        <v>15.621988098708499</v>
      </c>
      <c r="J2">
        <f>(Table2[[#This Row],[1M Return vs Nifty]]-AVERAGE(Table2[1M Return vs Nifty]))/_xlfn.STDEV.P(Table2[1M Return vs Nifty])</f>
        <v>1.3625507504063095</v>
      </c>
      <c r="K2">
        <v>251.438280937716</v>
      </c>
      <c r="L2">
        <f>(Table2[[#This Row],[6M Return vs Nifty]]-AVERAGE(Table2[6M Return vs Nifty]))/_xlfn.STDEV.P(Table2[6M Return vs Nifty])</f>
        <v>6.9266149087857469</v>
      </c>
      <c r="M2">
        <v>-2.6650643650088002</v>
      </c>
      <c r="N2">
        <f>(Table2[[#This Row],[1W Return vs Nifty]]-AVERAGE(Table2[1W Return vs Nifty]))/_xlfn.STDEV.P(Table2[1W Return vs Nifty])</f>
        <v>-0.62744162632563749</v>
      </c>
      <c r="O2">
        <v>567.23</v>
      </c>
      <c r="P2">
        <v>490.49173751071498</v>
      </c>
      <c r="Q2">
        <v>326.68331147382298</v>
      </c>
      <c r="R2">
        <v>77.225052451937103</v>
      </c>
      <c r="S2" s="1">
        <f>(Table2[[#This Row],[Close Price]]-Table2[[#This Row],[20D EMA]])/Table2[[#This Row],[20D EMA]]</f>
        <v>9.5234737231810696E-2</v>
      </c>
      <c r="T2" s="1">
        <f>(Table2[[#This Row],[Close Price]]-Table2[[#This Row],[50D EMA]])/Table2[[#This Row],[50D EMA]]</f>
        <v>0.26658606555309927</v>
      </c>
      <c r="U2" s="1">
        <f>(Table2[[#This Row],[Close Price]]-Table2[[#This Row],[200D EMA]])/Table2[[#This Row],[200D EMA]]</f>
        <v>0.90168881660115208</v>
      </c>
      <c r="V2">
        <v>0.94207043497377196</v>
      </c>
      <c r="W2">
        <v>594.1</v>
      </c>
      <c r="X2">
        <v>624</v>
      </c>
      <c r="Y2">
        <v>594.1</v>
      </c>
      <c r="Z2">
        <v>637</v>
      </c>
      <c r="AA2">
        <v>511</v>
      </c>
      <c r="AB2">
        <v>647.70000000000005</v>
      </c>
      <c r="AC2" s="1">
        <f>(Table2[[#This Row],[Close Price]]/Table2[[#This Row],[Day Low]])-1</f>
        <v>4.5699377209224012E-2</v>
      </c>
      <c r="AD2" s="1">
        <f>(Table2[[#This Row],[Day High]]/Table2[[#This Row],[Close Price]])-1</f>
        <v>4.4265593561367833E-3</v>
      </c>
      <c r="AE2" s="1">
        <f>(Table2[[#This Row],[Close Price]]/Table2[[#This Row],[Current Week Low]])-1</f>
        <v>4.5699377209224012E-2</v>
      </c>
      <c r="AF2" s="1">
        <f>(Table2[[#This Row],[Current Week High]]/Table2[[#This Row],[Close Price]])-1</f>
        <v>2.5352112676056304E-2</v>
      </c>
      <c r="AG2" s="1">
        <f>(Table2[[#This Row],[Close Price]]/Table2[[#This Row],[Current Month Low]])-1</f>
        <v>0.21575342465753433</v>
      </c>
      <c r="AH2" s="1">
        <f>(Table2[[#This Row],[Current Month High]]/Table2[[#This Row],[Close Price]])-1</f>
        <v>4.2575452716297812E-2</v>
      </c>
      <c r="AI2">
        <v>4.2575452716297804</v>
      </c>
      <c r="AJ2">
        <v>323.46886609181598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0.56000000000000005</v>
      </c>
      <c r="AM2" t="s">
        <v>3225</v>
      </c>
      <c r="AN2">
        <v>18.3</v>
      </c>
      <c r="AO2" t="s">
        <v>3225</v>
      </c>
      <c r="AP2">
        <v>0.27528360217956699</v>
      </c>
      <c r="AQ2">
        <f>(Table2[[#This Row],[Sharpe Ratio]]-AVERAGE(Table2[Sharpe Ratio]))/_xlfn.STDEV.P(Table2[Sharpe Ratio])</f>
        <v>2.4378120346362624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13.225316410390565</v>
      </c>
      <c r="AS2">
        <f>_xlfn.RANK.AVG(Table2[[#This Row],[1Y Return vs Nifty Z-Score]],Table2[1Y Return vs Nifty Z-Score])</f>
        <v>11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882</v>
      </c>
      <c r="B3" t="s">
        <v>883</v>
      </c>
      <c r="C3" t="s">
        <v>3188</v>
      </c>
      <c r="D3" t="s">
        <v>884</v>
      </c>
      <c r="E3">
        <v>18129.722754009999</v>
      </c>
      <c r="F3">
        <v>2664.65</v>
      </c>
      <c r="G3">
        <v>198.28458756245101</v>
      </c>
      <c r="H3">
        <f>(Table2[[#This Row],[1Y Return vs Nifty]]-AVERAGE(Table2[1Y Return vs Nifty]))/_xlfn.STDEV.P(Table2[1Y Return vs Nifty])</f>
        <v>2.8235572024867754</v>
      </c>
      <c r="I3">
        <v>12.3578730900647</v>
      </c>
      <c r="J3">
        <f>(Table2[[#This Row],[1M Return vs Nifty]]-AVERAGE(Table2[1M Return vs Nifty]))/_xlfn.STDEV.P(Table2[1M Return vs Nifty])</f>
        <v>1.0542841515913699</v>
      </c>
      <c r="K3">
        <v>216.193366911456</v>
      </c>
      <c r="L3">
        <f>(Table2[[#This Row],[6M Return vs Nifty]]-AVERAGE(Table2[6M Return vs Nifty]))/_xlfn.STDEV.P(Table2[6M Return vs Nifty])</f>
        <v>5.8866396770625942</v>
      </c>
      <c r="M3">
        <v>14.1845244527725</v>
      </c>
      <c r="N3">
        <f>(Table2[[#This Row],[1W Return vs Nifty]]-AVERAGE(Table2[1W Return vs Nifty]))/_xlfn.STDEV.P(Table2[1W Return vs Nifty])</f>
        <v>3.2037952697561591</v>
      </c>
      <c r="O3">
        <v>2278.2399999999998</v>
      </c>
      <c r="P3">
        <v>1980.3982720244101</v>
      </c>
      <c r="Q3">
        <v>1377.32981981854</v>
      </c>
      <c r="R3">
        <v>77.663278830065494</v>
      </c>
      <c r="S3" s="1">
        <f>(Table2[[#This Row],[Close Price]]-Table2[[#This Row],[20D EMA]])/Table2[[#This Row],[20D EMA]]</f>
        <v>0.16960899641828794</v>
      </c>
      <c r="T3" s="1">
        <f>(Table2[[#This Row],[Close Price]]-Table2[[#This Row],[50D EMA]])/Table2[[#This Row],[50D EMA]]</f>
        <v>0.34551218188861155</v>
      </c>
      <c r="U3" s="1">
        <f>(Table2[[#This Row],[Close Price]]-Table2[[#This Row],[200D EMA]])/Table2[[#This Row],[200D EMA]]</f>
        <v>0.93464917527964464</v>
      </c>
      <c r="V3">
        <v>0.64073009429705297</v>
      </c>
      <c r="W3">
        <v>2562</v>
      </c>
      <c r="X3">
        <v>2700</v>
      </c>
      <c r="Y3">
        <v>2510.1999999999998</v>
      </c>
      <c r="Z3">
        <v>2700</v>
      </c>
      <c r="AA3">
        <v>2157</v>
      </c>
      <c r="AB3">
        <v>2700</v>
      </c>
      <c r="AC3" s="1">
        <f>(Table2[[#This Row],[Close Price]]/Table2[[#This Row],[Day Low]])-1</f>
        <v>4.0066354410616789E-2</v>
      </c>
      <c r="AD3" s="1">
        <f>(Table2[[#This Row],[Day High]]/Table2[[#This Row],[Close Price]])-1</f>
        <v>1.326628262623597E-2</v>
      </c>
      <c r="AE3" s="1">
        <f>(Table2[[#This Row],[Close Price]]/Table2[[#This Row],[Current Week Low]])-1</f>
        <v>6.1528961835710438E-2</v>
      </c>
      <c r="AF3" s="1">
        <f>(Table2[[#This Row],[Current Week High]]/Table2[[#This Row],[Close Price]])-1</f>
        <v>1.326628262623597E-2</v>
      </c>
      <c r="AG3" s="1">
        <f>(Table2[[#This Row],[Close Price]]/Table2[[#This Row],[Current Month Low]])-1</f>
        <v>0.23535002318034315</v>
      </c>
      <c r="AH3" s="1">
        <f>(Table2[[#This Row],[Current Month High]]/Table2[[#This Row],[Close Price]])-1</f>
        <v>1.326628262623597E-2</v>
      </c>
      <c r="AI3">
        <v>1.3266282626235899</v>
      </c>
      <c r="AJ3">
        <v>265.02054794520501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0.89</v>
      </c>
      <c r="AM3" t="s">
        <v>3225</v>
      </c>
      <c r="AN3">
        <v>17.02</v>
      </c>
      <c r="AO3" t="s">
        <v>3225</v>
      </c>
      <c r="AP3">
        <v>0.26531121814923703</v>
      </c>
      <c r="AQ3">
        <f>(Table2[[#This Row],[Sharpe Ratio]]-AVERAGE(Table2[Sharpe Ratio]))/_xlfn.STDEV.P(Table2[Sharpe Ratio])</f>
        <v>2.3219905035034683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15.290266804400368</v>
      </c>
      <c r="AS3">
        <f>_xlfn.RANK.AVG(Table2[[#This Row],[1Y Return vs Nifty Z-Score]],Table2[1Y Return vs Nifty Z-Score])</f>
        <v>16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8</v>
      </c>
      <c r="AV3">
        <f>(Table2[[#This Row],[Rank 1Y]]+Table2[[#This Row],[Rank 6M]]+Table2[[#This Row],[Rank Sharpe]])/3</f>
        <v>8.6666666666666661</v>
      </c>
    </row>
    <row r="4" spans="1:48" x14ac:dyDescent="0.3">
      <c r="A4" t="s">
        <v>539</v>
      </c>
      <c r="B4" t="s">
        <v>540</v>
      </c>
      <c r="C4" t="s">
        <v>3182</v>
      </c>
      <c r="D4" t="s">
        <v>43</v>
      </c>
      <c r="E4">
        <v>40068.4598597</v>
      </c>
      <c r="F4">
        <v>7737.85</v>
      </c>
      <c r="G4">
        <v>250.40843564278799</v>
      </c>
      <c r="H4">
        <f>(Table2[[#This Row],[1Y Return vs Nifty]]-AVERAGE(Table2[1Y Return vs Nifty]))/_xlfn.STDEV.P(Table2[1Y Return vs Nifty])</f>
        <v>3.6870938398313529</v>
      </c>
      <c r="I4">
        <v>77.240878430627703</v>
      </c>
      <c r="J4">
        <f>(Table2[[#This Row],[1M Return vs Nifty]]-AVERAGE(Table2[1M Return vs Nifty]))/_xlfn.STDEV.P(Table2[1M Return vs Nifty])</f>
        <v>7.1819062863081236</v>
      </c>
      <c r="K4">
        <v>131.779545966125</v>
      </c>
      <c r="L4">
        <f>(Table2[[#This Row],[6M Return vs Nifty]]-AVERAGE(Table2[6M Return vs Nifty]))/_xlfn.STDEV.P(Table2[6M Return vs Nifty])</f>
        <v>3.3958325514487049</v>
      </c>
      <c r="M4">
        <v>18.506230739832102</v>
      </c>
      <c r="N4">
        <f>(Table2[[#This Row],[1W Return vs Nifty]]-AVERAGE(Table2[1W Return vs Nifty]))/_xlfn.STDEV.P(Table2[1W Return vs Nifty])</f>
        <v>4.1864590463070961</v>
      </c>
      <c r="O4">
        <v>6545.76</v>
      </c>
      <c r="P4">
        <v>5569.9803630915503</v>
      </c>
      <c r="Q4">
        <v>3925.3822660672599</v>
      </c>
      <c r="R4">
        <v>67.954180535824506</v>
      </c>
      <c r="S4" s="1">
        <f>(Table2[[#This Row],[Close Price]]-Table2[[#This Row],[20D EMA]])/Table2[[#This Row],[20D EMA]]</f>
        <v>0.18211636234753492</v>
      </c>
      <c r="T4" s="1">
        <f>(Table2[[#This Row],[Close Price]]-Table2[[#This Row],[50D EMA]])/Table2[[#This Row],[50D EMA]]</f>
        <v>0.38920597481338337</v>
      </c>
      <c r="U4" s="1">
        <f>(Table2[[#This Row],[Close Price]]-Table2[[#This Row],[200D EMA]])/Table2[[#This Row],[200D EMA]]</f>
        <v>0.97123476785672502</v>
      </c>
      <c r="V4">
        <v>1.2504153713791599</v>
      </c>
      <c r="W4">
        <v>7691.15</v>
      </c>
      <c r="X4">
        <v>8120.35</v>
      </c>
      <c r="Y4">
        <v>7400</v>
      </c>
      <c r="Z4">
        <v>8480</v>
      </c>
      <c r="AA4">
        <v>6285.25</v>
      </c>
      <c r="AB4">
        <v>8480</v>
      </c>
      <c r="AC4" s="1">
        <f>(Table2[[#This Row],[Close Price]]/Table2[[#This Row],[Day Low]])-1</f>
        <v>6.071913823030517E-3</v>
      </c>
      <c r="AD4" s="1">
        <f>(Table2[[#This Row],[Day High]]/Table2[[#This Row],[Close Price]])-1</f>
        <v>4.9432335855567056E-2</v>
      </c>
      <c r="AE4" s="1">
        <f>(Table2[[#This Row],[Close Price]]/Table2[[#This Row],[Current Week Low]])-1</f>
        <v>4.5655405405405469E-2</v>
      </c>
      <c r="AF4" s="1">
        <f>(Table2[[#This Row],[Current Week High]]/Table2[[#This Row],[Close Price]])-1</f>
        <v>9.5911655046298394E-2</v>
      </c>
      <c r="AG4" s="1">
        <f>(Table2[[#This Row],[Close Price]]/Table2[[#This Row],[Current Month Low]])-1</f>
        <v>0.23111252535698656</v>
      </c>
      <c r="AH4" s="1">
        <f>(Table2[[#This Row],[Current Month High]]/Table2[[#This Row],[Close Price]])-1</f>
        <v>9.5911655046298394E-2</v>
      </c>
      <c r="AI4">
        <v>9.5911655046298296</v>
      </c>
      <c r="AJ4">
        <v>288.42678580392499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0.65</v>
      </c>
      <c r="AM4" t="s">
        <v>3225</v>
      </c>
      <c r="AN4">
        <v>18.89</v>
      </c>
      <c r="AO4" t="s">
        <v>3225</v>
      </c>
      <c r="AP4">
        <v>0.20204825107997701</v>
      </c>
      <c r="AQ4">
        <f>(Table2[[#This Row],[Sharpe Ratio]]-AVERAGE(Table2[Sharpe Ratio]))/_xlfn.STDEV.P(Table2[Sharpe Ratio])</f>
        <v>1.5872400478771835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20.038531771772462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7</v>
      </c>
      <c r="AU4">
        <f>_xlfn.RANK.AVG(Table2[[#This Row],[Sharpe Ratio Z-Score]],Table2[Sharpe Ratio Z-Score])</f>
        <v>38</v>
      </c>
      <c r="AV4">
        <f>(Table2[[#This Row],[Rank 1Y]]+Table2[[#This Row],[Rank 6M]]+Table2[[#This Row],[Rank Sharpe]])/3</f>
        <v>17</v>
      </c>
    </row>
    <row r="5" spans="1:48" x14ac:dyDescent="0.3">
      <c r="A5" t="s">
        <v>243</v>
      </c>
      <c r="B5" t="s">
        <v>244</v>
      </c>
      <c r="C5" t="s">
        <v>3192</v>
      </c>
      <c r="D5" t="s">
        <v>245</v>
      </c>
      <c r="E5">
        <v>111890.89273219999</v>
      </c>
      <c r="F5">
        <v>82</v>
      </c>
      <c r="G5">
        <v>205.43105220891599</v>
      </c>
      <c r="H5">
        <f>(Table2[[#This Row],[1Y Return vs Nifty]]-AVERAGE(Table2[1Y Return vs Nifty]))/_xlfn.STDEV.P(Table2[1Y Return vs Nifty])</f>
        <v>2.9419527983030842</v>
      </c>
      <c r="I5">
        <v>1.25151309309282</v>
      </c>
      <c r="J5">
        <f>(Table2[[#This Row],[1M Return vs Nifty]]-AVERAGE(Table2[1M Return vs Nifty]))/_xlfn.STDEV.P(Table2[1M Return vs Nifty])</f>
        <v>5.3873411498353754E-3</v>
      </c>
      <c r="K5">
        <v>97.294400336334405</v>
      </c>
      <c r="L5">
        <f>(Table2[[#This Row],[6M Return vs Nifty]]-AVERAGE(Table2[6M Return vs Nifty]))/_xlfn.STDEV.P(Table2[6M Return vs Nifty])</f>
        <v>2.3782758824034325</v>
      </c>
      <c r="M5">
        <v>10.2341028394174</v>
      </c>
      <c r="N5">
        <f>(Table2[[#This Row],[1W Return vs Nifty]]-AVERAGE(Table2[1W Return vs Nifty]))/_xlfn.STDEV.P(Table2[1W Return vs Nifty])</f>
        <v>2.3055537041107628</v>
      </c>
      <c r="O5">
        <v>78.09</v>
      </c>
      <c r="P5">
        <v>71.250912954842406</v>
      </c>
      <c r="Q5">
        <v>52.150539757753997</v>
      </c>
      <c r="R5">
        <v>61.363523110288298</v>
      </c>
      <c r="S5" s="1">
        <f>(Table2[[#This Row],[Close Price]]-Table2[[#This Row],[20D EMA]])/Table2[[#This Row],[20D EMA]]</f>
        <v>5.0070431553335848E-2</v>
      </c>
      <c r="T5" s="1">
        <f>(Table2[[#This Row],[Close Price]]-Table2[[#This Row],[50D EMA]])/Table2[[#This Row],[50D EMA]]</f>
        <v>0.15086244652009131</v>
      </c>
      <c r="U5" s="1">
        <f>(Table2[[#This Row],[Close Price]]-Table2[[#This Row],[200D EMA]])/Table2[[#This Row],[200D EMA]]</f>
        <v>0.5723710700004373</v>
      </c>
      <c r="V5">
        <v>0.98488719524466395</v>
      </c>
      <c r="W5">
        <v>80.569999999999993</v>
      </c>
      <c r="X5">
        <v>85.4</v>
      </c>
      <c r="Y5">
        <v>80.569999999999993</v>
      </c>
      <c r="Z5">
        <v>85.85</v>
      </c>
      <c r="AA5">
        <v>72.5</v>
      </c>
      <c r="AB5">
        <v>86.04</v>
      </c>
      <c r="AC5" s="1">
        <f>(Table2[[#This Row],[Close Price]]/Table2[[#This Row],[Day Low]])-1</f>
        <v>1.7748541640809412E-2</v>
      </c>
      <c r="AD5" s="1">
        <f>(Table2[[#This Row],[Day High]]/Table2[[#This Row],[Close Price]])-1</f>
        <v>4.1463414634146378E-2</v>
      </c>
      <c r="AE5" s="1">
        <f>(Table2[[#This Row],[Close Price]]/Table2[[#This Row],[Current Week Low]])-1</f>
        <v>1.7748541640809412E-2</v>
      </c>
      <c r="AF5" s="1">
        <f>(Table2[[#This Row],[Current Week High]]/Table2[[#This Row],[Close Price]])-1</f>
        <v>4.6951219512195053E-2</v>
      </c>
      <c r="AG5" s="1">
        <f>(Table2[[#This Row],[Close Price]]/Table2[[#This Row],[Current Month Low]])-1</f>
        <v>0.13103448275862073</v>
      </c>
      <c r="AH5" s="1">
        <f>(Table2[[#This Row],[Current Month High]]/Table2[[#This Row],[Close Price]])-1</f>
        <v>4.9268292682926873E-2</v>
      </c>
      <c r="AI5">
        <v>4.9268292682926802</v>
      </c>
      <c r="AJ5">
        <v>234.69387755101999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0.51</v>
      </c>
      <c r="AM5" t="s">
        <v>3225</v>
      </c>
      <c r="AN5">
        <v>8.1199999999999992</v>
      </c>
      <c r="AO5" t="s">
        <v>3225</v>
      </c>
      <c r="AP5">
        <v>0.228637262144678</v>
      </c>
      <c r="AQ5">
        <f>(Table2[[#This Row],[Sharpe Ratio]]-AVERAGE(Table2[Sharpe Ratio]))/_xlfn.STDEV.P(Table2[Sharpe Ratio])</f>
        <v>1.896050856150737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9.5272205821178524</v>
      </c>
      <c r="AS5">
        <f>_xlfn.RANK.AVG(Table2[[#This Row],[1Y Return vs Nifty Z-Score]],Table2[1Y Return vs Nifty Z-Score])</f>
        <v>14</v>
      </c>
      <c r="AT5">
        <f>_xlfn.RANK.AVG(Table2[[#This Row],[6M Return vs Nifty Z-Score]],Table2[6M Return vs Nifty Z-Score])</f>
        <v>19</v>
      </c>
      <c r="AU5">
        <f>_xlfn.RANK.AVG(Table2[[#This Row],[Sharpe Ratio Z-Score]],Table2[Sharpe Ratio Z-Score])</f>
        <v>20</v>
      </c>
      <c r="AV5">
        <f>(Table2[[#This Row],[Rank 1Y]]+Table2[[#This Row],[Rank 6M]]+Table2[[#This Row],[Rank Sharpe]])/3</f>
        <v>17.666666666666668</v>
      </c>
    </row>
    <row r="6" spans="1:48" x14ac:dyDescent="0.3">
      <c r="A6" t="s">
        <v>616</v>
      </c>
      <c r="B6" t="s">
        <v>617</v>
      </c>
      <c r="C6" t="s">
        <v>3192</v>
      </c>
      <c r="D6" t="s">
        <v>161</v>
      </c>
      <c r="E6">
        <v>31896.016024576002</v>
      </c>
      <c r="F6">
        <v>244.64</v>
      </c>
      <c r="G6">
        <v>371.986147810055</v>
      </c>
      <c r="H6">
        <f>(Table2[[#This Row],[1Y Return vs Nifty]]-AVERAGE(Table2[1Y Return vs Nifty]))/_xlfn.STDEV.P(Table2[1Y Return vs Nifty])</f>
        <v>5.701273771043561</v>
      </c>
      <c r="I6">
        <v>7.8056886682036097</v>
      </c>
      <c r="J6">
        <f>(Table2[[#This Row],[1M Return vs Nifty]]-AVERAGE(Table2[1M Return vs Nifty]))/_xlfn.STDEV.P(Table2[1M Return vs Nifty])</f>
        <v>0.62437086569630007</v>
      </c>
      <c r="K6">
        <v>94.376963284363299</v>
      </c>
      <c r="L6">
        <f>(Table2[[#This Row],[6M Return vs Nifty]]-AVERAGE(Table2[6M Return vs Nifty]))/_xlfn.STDEV.P(Table2[6M Return vs Nifty])</f>
        <v>2.2921907731618338</v>
      </c>
      <c r="M6">
        <v>-0.76968575146113904</v>
      </c>
      <c r="N6">
        <f>(Table2[[#This Row],[1W Return vs Nifty]]-AVERAGE(Table2[1W Return vs Nifty]))/_xlfn.STDEV.P(Table2[1W Return vs Nifty])</f>
        <v>-0.1964729804554797</v>
      </c>
      <c r="O6">
        <v>228.28</v>
      </c>
      <c r="P6">
        <v>204.17055732616399</v>
      </c>
      <c r="Q6">
        <v>150.04236473006</v>
      </c>
      <c r="R6">
        <v>65.142745593700994</v>
      </c>
      <c r="S6" s="1">
        <f>(Table2[[#This Row],[Close Price]]-Table2[[#This Row],[20D EMA]])/Table2[[#This Row],[20D EMA]]</f>
        <v>7.1666374627650187E-2</v>
      </c>
      <c r="T6" s="1">
        <f>(Table2[[#This Row],[Close Price]]-Table2[[#This Row],[50D EMA]])/Table2[[#This Row],[50D EMA]]</f>
        <v>0.19821390118059853</v>
      </c>
      <c r="U6" s="1">
        <f>(Table2[[#This Row],[Close Price]]-Table2[[#This Row],[200D EMA]])/Table2[[#This Row],[200D EMA]]</f>
        <v>0.63047283638944118</v>
      </c>
      <c r="V6">
        <v>0.82689419770471395</v>
      </c>
      <c r="W6">
        <v>238.25</v>
      </c>
      <c r="X6">
        <v>246</v>
      </c>
      <c r="Y6">
        <v>238.15</v>
      </c>
      <c r="Z6">
        <v>254.25</v>
      </c>
      <c r="AA6">
        <v>214.75</v>
      </c>
      <c r="AB6">
        <v>254.25</v>
      </c>
      <c r="AC6" s="1">
        <f>(Table2[[#This Row],[Close Price]]/Table2[[#This Row],[Day Low]])-1</f>
        <v>2.6820566631689413E-2</v>
      </c>
      <c r="AD6" s="1">
        <f>(Table2[[#This Row],[Day High]]/Table2[[#This Row],[Close Price]])-1</f>
        <v>5.5591890124264687E-3</v>
      </c>
      <c r="AE6" s="1">
        <f>(Table2[[#This Row],[Close Price]]/Table2[[#This Row],[Current Week Low]])-1</f>
        <v>2.7251732101616577E-2</v>
      </c>
      <c r="AF6" s="1">
        <f>(Table2[[#This Row],[Current Week High]]/Table2[[#This Row],[Close Price]])-1</f>
        <v>3.9282210595160238E-2</v>
      </c>
      <c r="AG6" s="1">
        <f>(Table2[[#This Row],[Close Price]]/Table2[[#This Row],[Current Month Low]])-1</f>
        <v>0.13918509895227005</v>
      </c>
      <c r="AH6" s="1">
        <f>(Table2[[#This Row],[Current Month High]]/Table2[[#This Row],[Close Price]])-1</f>
        <v>3.9282210595160238E-2</v>
      </c>
      <c r="AI6">
        <v>3.9282210595160199</v>
      </c>
      <c r="AJ6">
        <v>419.95749202975497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0.68</v>
      </c>
      <c r="AM6" t="s">
        <v>3225</v>
      </c>
      <c r="AN6">
        <v>10.64</v>
      </c>
      <c r="AO6" t="s">
        <v>3225</v>
      </c>
      <c r="AP6">
        <v>0.20767302599639001</v>
      </c>
      <c r="AQ6">
        <f>(Table2[[#This Row],[Sharpe Ratio]]-AVERAGE(Table2[Sharpe Ratio]))/_xlfn.STDEV.P(Table2[Sharpe Ratio])</f>
        <v>1.6525674601704636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10.073929889616679</v>
      </c>
      <c r="AS6">
        <f>_xlfn.RANK.AVG(Table2[[#This Row],[1Y Return vs Nifty Z-Score]],Table2[1Y Return vs Nifty Z-Score])</f>
        <v>1</v>
      </c>
      <c r="AT6">
        <f>_xlfn.RANK.AVG(Table2[[#This Row],[6M Return vs Nifty Z-Score]],Table2[6M Return vs Nifty Z-Score])</f>
        <v>21</v>
      </c>
      <c r="AU6">
        <f>_xlfn.RANK.AVG(Table2[[#This Row],[Sharpe Ratio Z-Score]],Table2[Sharpe Ratio Z-Score])</f>
        <v>31</v>
      </c>
      <c r="AV6">
        <f>(Table2[[#This Row],[Rank 1Y]]+Table2[[#This Row],[Rank 6M]]+Table2[[#This Row],[Rank Sharpe]])/3</f>
        <v>17.666666666666668</v>
      </c>
    </row>
    <row r="7" spans="1:48" x14ac:dyDescent="0.3">
      <c r="A7" t="s">
        <v>880</v>
      </c>
      <c r="B7" t="s">
        <v>881</v>
      </c>
      <c r="C7" t="s">
        <v>3185</v>
      </c>
      <c r="D7" t="s">
        <v>127</v>
      </c>
      <c r="E7">
        <v>18236.2481838399</v>
      </c>
      <c r="F7">
        <v>1256.8</v>
      </c>
      <c r="G7">
        <v>177.80283088732699</v>
      </c>
      <c r="H7">
        <f>(Table2[[#This Row],[1Y Return vs Nifty]]-AVERAGE(Table2[1Y Return vs Nifty]))/_xlfn.STDEV.P(Table2[1Y Return vs Nifty])</f>
        <v>2.4842356071416587</v>
      </c>
      <c r="I7">
        <v>14.235768028185801</v>
      </c>
      <c r="J7">
        <f>(Table2[[#This Row],[1M Return vs Nifty]]-AVERAGE(Table2[1M Return vs Nifty]))/_xlfn.STDEV.P(Table2[1M Return vs Nifty])</f>
        <v>1.2316346076792839</v>
      </c>
      <c r="K7">
        <v>143.85129884058401</v>
      </c>
      <c r="L7">
        <f>(Table2[[#This Row],[6M Return vs Nifty]]-AVERAGE(Table2[6M Return vs Nifty]))/_xlfn.STDEV.P(Table2[6M Return vs Nifty])</f>
        <v>3.7520349806436313</v>
      </c>
      <c r="M7">
        <v>8.7016332611872507</v>
      </c>
      <c r="N7">
        <f>(Table2[[#This Row],[1W Return vs Nifty]]-AVERAGE(Table2[1W Return vs Nifty]))/_xlfn.STDEV.P(Table2[1W Return vs Nifty])</f>
        <v>1.9571028277284059</v>
      </c>
      <c r="O7">
        <v>1012.05</v>
      </c>
      <c r="P7">
        <v>914.879965874699</v>
      </c>
      <c r="Q7">
        <v>665.32615891635203</v>
      </c>
      <c r="R7">
        <v>95.674274834851403</v>
      </c>
      <c r="S7" s="1">
        <f>(Table2[[#This Row],[Close Price]]-Table2[[#This Row],[20D EMA]])/Table2[[#This Row],[20D EMA]]</f>
        <v>0.24183587767402798</v>
      </c>
      <c r="T7" s="1">
        <f>(Table2[[#This Row],[Close Price]]-Table2[[#This Row],[50D EMA]])/Table2[[#This Row],[50D EMA]]</f>
        <v>0.37373212539242551</v>
      </c>
      <c r="U7" s="1">
        <f>(Table2[[#This Row],[Close Price]]-Table2[[#This Row],[200D EMA]])/Table2[[#This Row],[200D EMA]]</f>
        <v>0.8889983253431808</v>
      </c>
      <c r="V7">
        <v>1.5761260237164201</v>
      </c>
      <c r="W7">
        <v>1103.45</v>
      </c>
      <c r="X7">
        <v>1313</v>
      </c>
      <c r="Y7">
        <v>1082.5</v>
      </c>
      <c r="Z7">
        <v>1313</v>
      </c>
      <c r="AA7">
        <v>930</v>
      </c>
      <c r="AB7">
        <v>1313</v>
      </c>
      <c r="AC7" s="1">
        <f>(Table2[[#This Row],[Close Price]]/Table2[[#This Row],[Day Low]])-1</f>
        <v>0.13897322035434301</v>
      </c>
      <c r="AD7" s="1">
        <f>(Table2[[#This Row],[Day High]]/Table2[[#This Row],[Close Price]])-1</f>
        <v>4.4716740929344301E-2</v>
      </c>
      <c r="AE7" s="1">
        <f>(Table2[[#This Row],[Close Price]]/Table2[[#This Row],[Current Week Low]])-1</f>
        <v>0.16101616628175508</v>
      </c>
      <c r="AF7" s="1">
        <f>(Table2[[#This Row],[Current Week High]]/Table2[[#This Row],[Close Price]])-1</f>
        <v>4.4716740929344301E-2</v>
      </c>
      <c r="AG7" s="1">
        <f>(Table2[[#This Row],[Close Price]]/Table2[[#This Row],[Current Month Low]])-1</f>
        <v>0.35139784946236552</v>
      </c>
      <c r="AH7" s="1">
        <f>(Table2[[#This Row],[Current Month High]]/Table2[[#This Row],[Close Price]])-1</f>
        <v>4.4716740929344301E-2</v>
      </c>
      <c r="AI7">
        <v>4.4716740929344301</v>
      </c>
      <c r="AJ7">
        <v>235.95295375568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0.65</v>
      </c>
      <c r="AM7" t="s">
        <v>3225</v>
      </c>
      <c r="AN7">
        <v>31.95</v>
      </c>
      <c r="AO7" t="s">
        <v>3225</v>
      </c>
      <c r="AP7">
        <v>0.21774955677489499</v>
      </c>
      <c r="AQ7">
        <f>(Table2[[#This Row],[Sharpe Ratio]]-AVERAGE(Table2[Sharpe Ratio]))/_xlfn.STDEV.P(Table2[Sharpe Ratio])</f>
        <v>1.7695985752702856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11.194606598463267</v>
      </c>
      <c r="AS7">
        <f>_xlfn.RANK.AVG(Table2[[#This Row],[1Y Return vs Nifty Z-Score]],Table2[1Y Return vs Nifty Z-Score])</f>
        <v>25</v>
      </c>
      <c r="AT7">
        <f>_xlfn.RANK.AVG(Table2[[#This Row],[6M Return vs Nifty Z-Score]],Table2[6M Return vs Nifty Z-Score])</f>
        <v>4</v>
      </c>
      <c r="AU7">
        <f>_xlfn.RANK.AVG(Table2[[#This Row],[Sharpe Ratio Z-Score]],Table2[Sharpe Ratio Z-Score])</f>
        <v>25</v>
      </c>
      <c r="AV7">
        <f>(Table2[[#This Row],[Rank 1Y]]+Table2[[#This Row],[Rank 6M]]+Table2[[#This Row],[Rank Sharpe]])/3</f>
        <v>18</v>
      </c>
    </row>
    <row r="8" spans="1:48" x14ac:dyDescent="0.3">
      <c r="A8" t="s">
        <v>250</v>
      </c>
      <c r="B8" t="s">
        <v>251</v>
      </c>
      <c r="C8" t="s">
        <v>3183</v>
      </c>
      <c r="D8" t="s">
        <v>138</v>
      </c>
      <c r="E8">
        <v>110620.7414055</v>
      </c>
      <c r="F8">
        <v>530.54999999999995</v>
      </c>
      <c r="G8">
        <v>194.98275306996001</v>
      </c>
      <c r="H8">
        <f>(Table2[[#This Row],[1Y Return vs Nifty]]-AVERAGE(Table2[1Y Return vs Nifty]))/_xlfn.STDEV.P(Table2[1Y Return vs Nifty])</f>
        <v>2.7688556568464868</v>
      </c>
      <c r="I8">
        <v>-10.281806406521801</v>
      </c>
      <c r="J8">
        <f>(Table2[[#This Row],[1M Return vs Nifty]]-AVERAGE(Table2[1M Return vs Nifty]))/_xlfn.STDEV.P(Table2[1M Return vs Nifty])</f>
        <v>-1.0838319926595512</v>
      </c>
      <c r="K8">
        <v>101.66628648754801</v>
      </c>
      <c r="L8">
        <f>(Table2[[#This Row],[6M Return vs Nifty]]-AVERAGE(Table2[6M Return vs Nifty]))/_xlfn.STDEV.P(Table2[6M Return vs Nifty])</f>
        <v>2.5072775678604611</v>
      </c>
      <c r="M8">
        <v>-5.8238687252832602</v>
      </c>
      <c r="N8">
        <f>(Table2[[#This Row],[1W Return vs Nifty]]-AVERAGE(Table2[1W Return vs Nifty]))/_xlfn.STDEV.P(Table2[1W Return vs Nifty])</f>
        <v>-1.345686323182349</v>
      </c>
      <c r="O8">
        <v>564.36</v>
      </c>
      <c r="P8">
        <v>544.12722728082599</v>
      </c>
      <c r="Q8">
        <v>386.63088193952802</v>
      </c>
      <c r="R8">
        <v>22.086902908651499</v>
      </c>
      <c r="S8" s="1">
        <f>(Table2[[#This Row],[Close Price]]-Table2[[#This Row],[20D EMA]])/Table2[[#This Row],[20D EMA]]</f>
        <v>-5.9908568998511692E-2</v>
      </c>
      <c r="T8" s="1">
        <f>(Table2[[#This Row],[Close Price]]-Table2[[#This Row],[50D EMA]])/Table2[[#This Row],[50D EMA]]</f>
        <v>-2.4952302697065335E-2</v>
      </c>
      <c r="U8" s="1">
        <f>(Table2[[#This Row],[Close Price]]-Table2[[#This Row],[200D EMA]])/Table2[[#This Row],[200D EMA]]</f>
        <v>0.37223906517374877</v>
      </c>
      <c r="V8">
        <v>0.212210921076808</v>
      </c>
      <c r="W8">
        <v>530</v>
      </c>
      <c r="X8">
        <v>542.79999999999995</v>
      </c>
      <c r="Y8">
        <v>530</v>
      </c>
      <c r="Z8">
        <v>554.35</v>
      </c>
      <c r="AA8">
        <v>530</v>
      </c>
      <c r="AB8">
        <v>619.5</v>
      </c>
      <c r="AC8" s="1">
        <f>(Table2[[#This Row],[Close Price]]/Table2[[#This Row],[Day Low]])-1</f>
        <v>1.0377358490565314E-3</v>
      </c>
      <c r="AD8" s="1">
        <f>(Table2[[#This Row],[Day High]]/Table2[[#This Row],[Close Price]])-1</f>
        <v>2.3089247007822111E-2</v>
      </c>
      <c r="AE8" s="1">
        <f>(Table2[[#This Row],[Close Price]]/Table2[[#This Row],[Current Week Low]])-1</f>
        <v>1.0377358490565314E-3</v>
      </c>
      <c r="AF8" s="1">
        <f>(Table2[[#This Row],[Current Week High]]/Table2[[#This Row],[Close Price]])-1</f>
        <v>4.4859108472340203E-2</v>
      </c>
      <c r="AG8" s="1">
        <f>(Table2[[#This Row],[Close Price]]/Table2[[#This Row],[Current Month Low]])-1</f>
        <v>1.0377358490565314E-3</v>
      </c>
      <c r="AH8" s="1">
        <f>(Table2[[#This Row],[Current Month High]]/Table2[[#This Row],[Close Price]])-1</f>
        <v>0.16765620582414487</v>
      </c>
      <c r="AI8">
        <v>21.9489209311092</v>
      </c>
      <c r="AJ8">
        <v>273.23250087935202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0.24</v>
      </c>
      <c r="AM8" t="s">
        <v>3225</v>
      </c>
      <c r="AN8">
        <v>-12.65</v>
      </c>
      <c r="AO8" t="s">
        <v>3224</v>
      </c>
      <c r="AP8">
        <v>0.21954374297405099</v>
      </c>
      <c r="AQ8">
        <f>(Table2[[#This Row],[Sharpe Ratio]]-AVERAGE(Table2[Sharpe Ratio]))/_xlfn.STDEV.P(Table2[Sharpe Ratio])</f>
        <v>1.7904366609368181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4.6370515698018657</v>
      </c>
      <c r="AS8">
        <f>_xlfn.RANK.AVG(Table2[[#This Row],[1Y Return vs Nifty Z-Score]],Table2[1Y Return vs Nifty Z-Score])</f>
        <v>20</v>
      </c>
      <c r="AT8">
        <f>_xlfn.RANK.AVG(Table2[[#This Row],[6M Return vs Nifty Z-Score]],Table2[6M Return vs Nifty Z-Score])</f>
        <v>14</v>
      </c>
      <c r="AU8">
        <f>_xlfn.RANK.AVG(Table2[[#This Row],[Sharpe Ratio Z-Score]],Table2[Sharpe Ratio Z-Score])</f>
        <v>23</v>
      </c>
      <c r="AV8">
        <f>(Table2[[#This Row],[Rank 1Y]]+Table2[[#This Row],[Rank 6M]]+Table2[[#This Row],[Rank Sharpe]])/3</f>
        <v>19</v>
      </c>
    </row>
    <row r="9" spans="1:48" x14ac:dyDescent="0.3">
      <c r="A9" t="s">
        <v>771</v>
      </c>
      <c r="B9" t="s">
        <v>772</v>
      </c>
      <c r="C9" t="s">
        <v>3193</v>
      </c>
      <c r="D9" t="s">
        <v>132</v>
      </c>
      <c r="E9">
        <v>22209.223314880001</v>
      </c>
      <c r="F9">
        <v>649.6</v>
      </c>
      <c r="G9">
        <v>167.12649103561299</v>
      </c>
      <c r="H9">
        <f>(Table2[[#This Row],[1Y Return vs Nifty]]-AVERAGE(Table2[1Y Return vs Nifty]))/_xlfn.STDEV.P(Table2[1Y Return vs Nifty])</f>
        <v>2.3073605114947022</v>
      </c>
      <c r="I9">
        <v>6.0271492861537403</v>
      </c>
      <c r="J9">
        <f>(Table2[[#This Row],[1M Return vs Nifty]]-AVERAGE(Table2[1M Return vs Nifty]))/_xlfn.STDEV.P(Table2[1M Return vs Nifty])</f>
        <v>0.45640365721526843</v>
      </c>
      <c r="K9">
        <v>103.968977885984</v>
      </c>
      <c r="L9">
        <f>(Table2[[#This Row],[6M Return vs Nifty]]-AVERAGE(Table2[6M Return vs Nifty]))/_xlfn.STDEV.P(Table2[6M Return vs Nifty])</f>
        <v>2.5752233151217858</v>
      </c>
      <c r="M9">
        <v>4.1960070190299099</v>
      </c>
      <c r="N9">
        <f>(Table2[[#This Row],[1W Return vs Nifty]]-AVERAGE(Table2[1W Return vs Nifty]))/_xlfn.STDEV.P(Table2[1W Return vs Nifty])</f>
        <v>0.93261957857689326</v>
      </c>
      <c r="O9">
        <v>610.44000000000005</v>
      </c>
      <c r="P9">
        <v>561.13492385827601</v>
      </c>
      <c r="Q9">
        <v>420.02839385310699</v>
      </c>
      <c r="R9">
        <v>78.722765954873694</v>
      </c>
      <c r="S9" s="1">
        <f>(Table2[[#This Row],[Close Price]]-Table2[[#This Row],[20D EMA]])/Table2[[#This Row],[20D EMA]]</f>
        <v>6.4150448856562417E-2</v>
      </c>
      <c r="T9" s="1">
        <f>(Table2[[#This Row],[Close Price]]-Table2[[#This Row],[50D EMA]])/Table2[[#This Row],[50D EMA]]</f>
        <v>0.15765384113583944</v>
      </c>
      <c r="U9" s="1">
        <f>(Table2[[#This Row],[Close Price]]-Table2[[#This Row],[200D EMA]])/Table2[[#This Row],[200D EMA]]</f>
        <v>0.54656211224420026</v>
      </c>
      <c r="V9">
        <v>0.72838114389960296</v>
      </c>
      <c r="W9">
        <v>643.79999999999995</v>
      </c>
      <c r="X9">
        <v>663</v>
      </c>
      <c r="Y9">
        <v>640.75</v>
      </c>
      <c r="Z9">
        <v>663</v>
      </c>
      <c r="AA9">
        <v>591.20000000000005</v>
      </c>
      <c r="AB9">
        <v>663</v>
      </c>
      <c r="AC9" s="1">
        <f>(Table2[[#This Row],[Close Price]]/Table2[[#This Row],[Day Low]])-1</f>
        <v>9.009009009009139E-3</v>
      </c>
      <c r="AD9" s="1">
        <f>(Table2[[#This Row],[Day High]]/Table2[[#This Row],[Close Price]])-1</f>
        <v>2.0628078817733986E-2</v>
      </c>
      <c r="AE9" s="1">
        <f>(Table2[[#This Row],[Close Price]]/Table2[[#This Row],[Current Week Low]])-1</f>
        <v>1.3811939133827611E-2</v>
      </c>
      <c r="AF9" s="1">
        <f>(Table2[[#This Row],[Current Week High]]/Table2[[#This Row],[Close Price]])-1</f>
        <v>2.0628078817733986E-2</v>
      </c>
      <c r="AG9" s="1">
        <f>(Table2[[#This Row],[Close Price]]/Table2[[#This Row],[Current Month Low]])-1</f>
        <v>9.8782138024357202E-2</v>
      </c>
      <c r="AH9" s="1">
        <f>(Table2[[#This Row],[Current Month High]]/Table2[[#This Row],[Close Price]])-1</f>
        <v>2.0628078817733986E-2</v>
      </c>
      <c r="AI9">
        <v>2.0628078817733901</v>
      </c>
      <c r="AJ9">
        <v>209.259700071411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0.56999999999999995</v>
      </c>
      <c r="AM9" t="s">
        <v>3225</v>
      </c>
      <c r="AN9">
        <v>9.01</v>
      </c>
      <c r="AO9" t="s">
        <v>3225</v>
      </c>
      <c r="AP9">
        <v>0.23822191066512499</v>
      </c>
      <c r="AQ9">
        <f>(Table2[[#This Row],[Sharpe Ratio]]-AVERAGE(Table2[Sharpe Ratio]))/_xlfn.STDEV.P(Table2[Sharpe Ratio])</f>
        <v>2.0073691390840418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8.2789762014926929</v>
      </c>
      <c r="AS9">
        <f>_xlfn.RANK.AVG(Table2[[#This Row],[1Y Return vs Nifty Z-Score]],Table2[1Y Return vs Nifty Z-Score])</f>
        <v>30</v>
      </c>
      <c r="AT9">
        <f>_xlfn.RANK.AVG(Table2[[#This Row],[6M Return vs Nifty Z-Score]],Table2[6M Return vs Nifty Z-Score])</f>
        <v>13</v>
      </c>
      <c r="AU9">
        <f>_xlfn.RANK.AVG(Table2[[#This Row],[Sharpe Ratio Z-Score]],Table2[Sharpe Ratio Z-Score])</f>
        <v>16</v>
      </c>
      <c r="AV9">
        <f>(Table2[[#This Row],[Rank 1Y]]+Table2[[#This Row],[Rank 6M]]+Table2[[#This Row],[Rank Sharpe]])/3</f>
        <v>19.666666666666668</v>
      </c>
    </row>
    <row r="10" spans="1:48" x14ac:dyDescent="0.3">
      <c r="A10" t="s">
        <v>109</v>
      </c>
      <c r="B10" t="s">
        <v>110</v>
      </c>
      <c r="C10" t="s">
        <v>3187</v>
      </c>
      <c r="D10" t="s">
        <v>111</v>
      </c>
      <c r="E10">
        <v>263183.364314045</v>
      </c>
      <c r="F10">
        <v>7403.45</v>
      </c>
      <c r="G10">
        <v>234.32177911944501</v>
      </c>
      <c r="H10">
        <f>(Table2[[#This Row],[1Y Return vs Nifty]]-AVERAGE(Table2[1Y Return vs Nifty]))/_xlfn.STDEV.P(Table2[1Y Return vs Nifty])</f>
        <v>3.4205859400524576</v>
      </c>
      <c r="I10">
        <v>8.0769543328689597</v>
      </c>
      <c r="J10">
        <f>(Table2[[#This Row],[1M Return vs Nifty]]-AVERAGE(Table2[1M Return vs Nifty]))/_xlfn.STDEV.P(Table2[1M Return vs Nifty])</f>
        <v>0.64998949236852799</v>
      </c>
      <c r="K10">
        <v>66.439667323944306</v>
      </c>
      <c r="L10">
        <f>(Table2[[#This Row],[6M Return vs Nifty]]-AVERAGE(Table2[6M Return vs Nifty]))/_xlfn.STDEV.P(Table2[6M Return vs Nifty])</f>
        <v>1.4678421644942783</v>
      </c>
      <c r="M10">
        <v>0.72554738267156205</v>
      </c>
      <c r="N10">
        <f>(Table2[[#This Row],[1W Return vs Nifty]]-AVERAGE(Table2[1W Return vs Nifty]))/_xlfn.STDEV.P(Table2[1W Return vs Nifty])</f>
        <v>0.14351112323302498</v>
      </c>
      <c r="O10">
        <v>7018.87</v>
      </c>
      <c r="P10">
        <v>6430.5406337879904</v>
      </c>
      <c r="Q10">
        <v>4774.1912621818601</v>
      </c>
      <c r="R10">
        <v>81.784984003750097</v>
      </c>
      <c r="S10" s="1">
        <f>(Table2[[#This Row],[Close Price]]-Table2[[#This Row],[20D EMA]])/Table2[[#This Row],[20D EMA]]</f>
        <v>5.479229562593408E-2</v>
      </c>
      <c r="T10" s="1">
        <f>(Table2[[#This Row],[Close Price]]-Table2[[#This Row],[50D EMA]])/Table2[[#This Row],[50D EMA]]</f>
        <v>0.15129511212479579</v>
      </c>
      <c r="U10" s="1">
        <f>(Table2[[#This Row],[Close Price]]-Table2[[#This Row],[200D EMA]])/Table2[[#This Row],[200D EMA]]</f>
        <v>0.55072337772587232</v>
      </c>
      <c r="V10">
        <v>0.63470003898642902</v>
      </c>
      <c r="W10">
        <v>7325</v>
      </c>
      <c r="X10">
        <v>7508.8</v>
      </c>
      <c r="Y10">
        <v>7211</v>
      </c>
      <c r="Z10">
        <v>7508.8</v>
      </c>
      <c r="AA10">
        <v>6950.05</v>
      </c>
      <c r="AB10">
        <v>7508.8</v>
      </c>
      <c r="AC10" s="1">
        <f>(Table2[[#This Row],[Close Price]]/Table2[[#This Row],[Day Low]])-1</f>
        <v>1.0709897610921448E-2</v>
      </c>
      <c r="AD10" s="1">
        <f>(Table2[[#This Row],[Day High]]/Table2[[#This Row],[Close Price]])-1</f>
        <v>1.4229852298590639E-2</v>
      </c>
      <c r="AE10" s="1">
        <f>(Table2[[#This Row],[Close Price]]/Table2[[#This Row],[Current Week Low]])-1</f>
        <v>2.6688392733324129E-2</v>
      </c>
      <c r="AF10" s="1">
        <f>(Table2[[#This Row],[Current Week High]]/Table2[[#This Row],[Close Price]])-1</f>
        <v>1.4229852298590639E-2</v>
      </c>
      <c r="AG10" s="1">
        <f>(Table2[[#This Row],[Close Price]]/Table2[[#This Row],[Current Month Low]])-1</f>
        <v>6.5236940741433491E-2</v>
      </c>
      <c r="AH10" s="1">
        <f>(Table2[[#This Row],[Current Month High]]/Table2[[#This Row],[Close Price]])-1</f>
        <v>1.4229852298590639E-2</v>
      </c>
      <c r="AI10">
        <v>1.42298522985906</v>
      </c>
      <c r="AJ10">
        <v>280.64010282776297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</v>
      </c>
      <c r="AM10" t="s">
        <v>3225</v>
      </c>
      <c r="AN10">
        <v>3.42</v>
      </c>
      <c r="AO10" t="s">
        <v>3225</v>
      </c>
      <c r="AP10">
        <v>0.28922883261811499</v>
      </c>
      <c r="AQ10">
        <f>(Table2[[#This Row],[Sharpe Ratio]]-AVERAGE(Table2[Sharpe Ratio]))/_xlfn.STDEV.P(Table2[Sharpe Ratio])</f>
        <v>2.5997751055007563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8.2817038256490463</v>
      </c>
      <c r="AS10">
        <f>_xlfn.RANK.AVG(Table2[[#This Row],[1Y Return vs Nifty Z-Score]],Table2[1Y Return vs Nifty Z-Score])</f>
        <v>7</v>
      </c>
      <c r="AT10">
        <f>_xlfn.RANK.AVG(Table2[[#This Row],[6M Return vs Nifty Z-Score]],Table2[6M Return vs Nifty Z-Score])</f>
        <v>58</v>
      </c>
      <c r="AU10">
        <f>_xlfn.RANK.AVG(Table2[[#This Row],[Sharpe Ratio Z-Score]],Table2[Sharpe Ratio Z-Score])</f>
        <v>4</v>
      </c>
      <c r="AV10">
        <f>(Table2[[#This Row],[Rank 1Y]]+Table2[[#This Row],[Rank 6M]]+Table2[[#This Row],[Rank Sharpe]])/3</f>
        <v>23</v>
      </c>
    </row>
    <row r="11" spans="1:48" x14ac:dyDescent="0.3">
      <c r="A11" t="s">
        <v>350</v>
      </c>
      <c r="B11" t="s">
        <v>351</v>
      </c>
      <c r="C11" t="s">
        <v>3190</v>
      </c>
      <c r="D11" t="s">
        <v>81</v>
      </c>
      <c r="E11">
        <v>73511.393721365006</v>
      </c>
      <c r="F11">
        <v>712.85</v>
      </c>
      <c r="G11">
        <v>184.93108854348401</v>
      </c>
      <c r="H11">
        <f>(Table2[[#This Row],[1Y Return vs Nifty]]-AVERAGE(Table2[1Y Return vs Nifty]))/_xlfn.STDEV.P(Table2[1Y Return vs Nifty])</f>
        <v>2.6023295674539568</v>
      </c>
      <c r="I11">
        <v>17.241212628334999</v>
      </c>
      <c r="J11">
        <f>(Table2[[#This Row],[1M Return vs Nifty]]-AVERAGE(Table2[1M Return vs Nifty]))/_xlfn.STDEV.P(Table2[1M Return vs Nifty])</f>
        <v>1.5154720896188862</v>
      </c>
      <c r="K11">
        <v>75.645012743129797</v>
      </c>
      <c r="L11">
        <f>(Table2[[#This Row],[6M Return vs Nifty]]-AVERAGE(Table2[6M Return vs Nifty]))/_xlfn.STDEV.P(Table2[6M Return vs Nifty])</f>
        <v>1.7394652199023939</v>
      </c>
      <c r="M11">
        <v>6.3182961533045097</v>
      </c>
      <c r="N11">
        <f>(Table2[[#This Row],[1W Return vs Nifty]]-AVERAGE(Table2[1W Return vs Nifty]))/_xlfn.STDEV.P(Table2[1W Return vs Nifty])</f>
        <v>1.415182834174308</v>
      </c>
      <c r="O11">
        <v>645.77</v>
      </c>
      <c r="P11">
        <v>587.53356519032695</v>
      </c>
      <c r="Q11">
        <v>448.65735670491398</v>
      </c>
      <c r="R11">
        <v>77.843146976854996</v>
      </c>
      <c r="S11" s="1">
        <f>(Table2[[#This Row],[Close Price]]-Table2[[#This Row],[20D EMA]])/Table2[[#This Row],[20D EMA]]</f>
        <v>0.103875993000604</v>
      </c>
      <c r="T11" s="1">
        <f>(Table2[[#This Row],[Close Price]]-Table2[[#This Row],[50D EMA]])/Table2[[#This Row],[50D EMA]]</f>
        <v>0.21329238401737571</v>
      </c>
      <c r="U11" s="1">
        <f>(Table2[[#This Row],[Close Price]]-Table2[[#This Row],[200D EMA]])/Table2[[#This Row],[200D EMA]]</f>
        <v>0.58885169126703507</v>
      </c>
      <c r="V11">
        <v>1.7498228611857101</v>
      </c>
      <c r="W11">
        <v>694.75</v>
      </c>
      <c r="X11">
        <v>719</v>
      </c>
      <c r="Y11">
        <v>675.9</v>
      </c>
      <c r="Z11">
        <v>725.6</v>
      </c>
      <c r="AA11">
        <v>616</v>
      </c>
      <c r="AB11">
        <v>749</v>
      </c>
      <c r="AC11" s="1">
        <f>(Table2[[#This Row],[Close Price]]/Table2[[#This Row],[Day Low]])-1</f>
        <v>2.6052536883771182E-2</v>
      </c>
      <c r="AD11" s="1">
        <f>(Table2[[#This Row],[Day High]]/Table2[[#This Row],[Close Price]])-1</f>
        <v>8.6273409553201397E-3</v>
      </c>
      <c r="AE11" s="1">
        <f>(Table2[[#This Row],[Close Price]]/Table2[[#This Row],[Current Week Low]])-1</f>
        <v>5.466785027370924E-2</v>
      </c>
      <c r="AF11" s="1">
        <f>(Table2[[#This Row],[Current Week High]]/Table2[[#This Row],[Close Price]])-1</f>
        <v>1.7885950761029612E-2</v>
      </c>
      <c r="AG11" s="1">
        <f>(Table2[[#This Row],[Close Price]]/Table2[[#This Row],[Current Month Low]])-1</f>
        <v>0.15722402597402607</v>
      </c>
      <c r="AH11" s="1">
        <f>(Table2[[#This Row],[Current Month High]]/Table2[[#This Row],[Close Price]])-1</f>
        <v>5.0711930981272246E-2</v>
      </c>
      <c r="AI11">
        <v>5.0711930981272202</v>
      </c>
      <c r="AJ11">
        <v>251.50394477317499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0.27</v>
      </c>
      <c r="AM11" t="s">
        <v>3225</v>
      </c>
      <c r="AN11">
        <v>15.87</v>
      </c>
      <c r="AO11" t="s">
        <v>3225</v>
      </c>
      <c r="AP11">
        <v>0.25187365970817699</v>
      </c>
      <c r="AQ11">
        <f>(Table2[[#This Row],[Sharpe Ratio]]-AVERAGE(Table2[Sharpe Ratio]))/_xlfn.STDEV.P(Table2[Sharpe Ratio])</f>
        <v>2.1659236504223522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9.4383733615718963</v>
      </c>
      <c r="AS11">
        <f>_xlfn.RANK.AVG(Table2[[#This Row],[1Y Return vs Nifty Z-Score]],Table2[1Y Return vs Nifty Z-Score])</f>
        <v>23</v>
      </c>
      <c r="AT11">
        <f>_xlfn.RANK.AVG(Table2[[#This Row],[6M Return vs Nifty Z-Score]],Table2[6M Return vs Nifty Z-Score])</f>
        <v>43</v>
      </c>
      <c r="AU11">
        <f>_xlfn.RANK.AVG(Table2[[#This Row],[Sharpe Ratio Z-Score]],Table2[Sharpe Ratio Z-Score])</f>
        <v>10</v>
      </c>
      <c r="AV11">
        <f>(Table2[[#This Row],[Rank 1Y]]+Table2[[#This Row],[Rank 6M]]+Table2[[#This Row],[Rank Sharpe]])/3</f>
        <v>25.333333333333332</v>
      </c>
    </row>
    <row r="12" spans="1:48" x14ac:dyDescent="0.3">
      <c r="A12" t="s">
        <v>478</v>
      </c>
      <c r="B12" t="s">
        <v>479</v>
      </c>
      <c r="C12" t="s">
        <v>3192</v>
      </c>
      <c r="D12" t="s">
        <v>324</v>
      </c>
      <c r="E12">
        <v>46367.987475000002</v>
      </c>
      <c r="F12">
        <v>1762.5</v>
      </c>
      <c r="G12">
        <v>197.66083048734001</v>
      </c>
      <c r="H12">
        <f>(Table2[[#This Row],[1Y Return vs Nifty]]-AVERAGE(Table2[1Y Return vs Nifty]))/_xlfn.STDEV.P(Table2[1Y Return vs Nifty])</f>
        <v>2.8132234088971106</v>
      </c>
      <c r="I12">
        <v>-22.151218491072299</v>
      </c>
      <c r="J12">
        <f>(Table2[[#This Row],[1M Return vs Nifty]]-AVERAGE(Table2[1M Return vs Nifty]))/_xlfn.STDEV.P(Table2[1M Return vs Nifty])</f>
        <v>-2.2047922785404004</v>
      </c>
      <c r="K12">
        <v>85.897170219173304</v>
      </c>
      <c r="L12">
        <f>(Table2[[#This Row],[6M Return vs Nifty]]-AVERAGE(Table2[6M Return vs Nifty]))/_xlfn.STDEV.P(Table2[6M Return vs Nifty])</f>
        <v>2.0419766642165054</v>
      </c>
      <c r="M12">
        <v>-3.6319639918764799</v>
      </c>
      <c r="N12">
        <f>(Table2[[#This Row],[1W Return vs Nifty]]-AVERAGE(Table2[1W Return vs Nifty]))/_xlfn.STDEV.P(Table2[1W Return vs Nifty])</f>
        <v>-0.84729396606664753</v>
      </c>
      <c r="O12">
        <v>1927.99</v>
      </c>
      <c r="P12">
        <v>2064.4518982223599</v>
      </c>
      <c r="Q12">
        <v>1578.2764229868101</v>
      </c>
      <c r="R12">
        <v>21.792141893475701</v>
      </c>
      <c r="S12" s="1">
        <f>(Table2[[#This Row],[Close Price]]-Table2[[#This Row],[20D EMA]])/Table2[[#This Row],[20D EMA]]</f>
        <v>-8.5835507445578038E-2</v>
      </c>
      <c r="T12" s="1">
        <f>(Table2[[#This Row],[Close Price]]-Table2[[#This Row],[50D EMA]])/Table2[[#This Row],[50D EMA]]</f>
        <v>-0.14626250119092724</v>
      </c>
      <c r="U12" s="1">
        <f>(Table2[[#This Row],[Close Price]]-Table2[[#This Row],[200D EMA]])/Table2[[#This Row],[200D EMA]]</f>
        <v>0.11672453210987965</v>
      </c>
      <c r="V12">
        <v>0.574448622560776</v>
      </c>
      <c r="W12">
        <v>1760</v>
      </c>
      <c r="X12">
        <v>1825</v>
      </c>
      <c r="Y12">
        <v>1760</v>
      </c>
      <c r="Z12">
        <v>1828</v>
      </c>
      <c r="AA12">
        <v>1760</v>
      </c>
      <c r="AB12">
        <v>1998.7</v>
      </c>
      <c r="AC12" s="1">
        <f>(Table2[[#This Row],[Close Price]]/Table2[[#This Row],[Day Low]])-1</f>
        <v>1.4204545454545858E-3</v>
      </c>
      <c r="AD12" s="1">
        <f>(Table2[[#This Row],[Day High]]/Table2[[#This Row],[Close Price]])-1</f>
        <v>3.5460992907801359E-2</v>
      </c>
      <c r="AE12" s="1">
        <f>(Table2[[#This Row],[Close Price]]/Table2[[#This Row],[Current Week Low]])-1</f>
        <v>1.4204545454545858E-3</v>
      </c>
      <c r="AF12" s="1">
        <f>(Table2[[#This Row],[Current Week High]]/Table2[[#This Row],[Close Price]])-1</f>
        <v>3.7163120567375918E-2</v>
      </c>
      <c r="AG12" s="1">
        <f>(Table2[[#This Row],[Close Price]]/Table2[[#This Row],[Current Month Low]])-1</f>
        <v>1.4204545454545858E-3</v>
      </c>
      <c r="AH12" s="1">
        <f>(Table2[[#This Row],[Current Month High]]/Table2[[#This Row],[Close Price]])-1</f>
        <v>0.13401418439716317</v>
      </c>
      <c r="AI12">
        <v>69.046808510638201</v>
      </c>
      <c r="AJ12">
        <v>304.61432506887002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-0.23</v>
      </c>
      <c r="AM12" t="s">
        <v>3224</v>
      </c>
      <c r="AN12">
        <v>-6.58</v>
      </c>
      <c r="AO12" t="s">
        <v>3224</v>
      </c>
      <c r="AP12">
        <v>0.207976990117063</v>
      </c>
      <c r="AQ12">
        <f>(Table2[[#This Row],[Sharpe Ratio]]-AVERAGE(Table2[Sharpe Ratio]))/_xlfn.STDEV.P(Table2[Sharpe Ratio])</f>
        <v>1.656097768445667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18</v>
      </c>
      <c r="AT12">
        <f>_xlfn.RANK.AVG(Table2[[#This Row],[6M Return vs Nifty Z-Score]],Table2[6M Return vs Nifty Z-Score])</f>
        <v>28</v>
      </c>
      <c r="AU12">
        <f>_xlfn.RANK.AVG(Table2[[#This Row],[Sharpe Ratio Z-Score]],Table2[Sharpe Ratio Z-Score])</f>
        <v>30</v>
      </c>
      <c r="AV12">
        <f>(Table2[[#This Row],[Rank 1Y]]+Table2[[#This Row],[Rank 6M]]+Table2[[#This Row],[Rank Sharpe]])/3</f>
        <v>25.333333333333332</v>
      </c>
    </row>
    <row r="13" spans="1:48" x14ac:dyDescent="0.3">
      <c r="A13" t="s">
        <v>870</v>
      </c>
      <c r="B13" t="s">
        <v>871</v>
      </c>
      <c r="C13" t="s">
        <v>3183</v>
      </c>
      <c r="D13" t="s">
        <v>46</v>
      </c>
      <c r="E13">
        <v>18509.658699970001</v>
      </c>
      <c r="F13">
        <v>1591.55</v>
      </c>
      <c r="G13">
        <v>180.30299207700801</v>
      </c>
      <c r="H13">
        <f>(Table2[[#This Row],[1Y Return vs Nifty]]-AVERAGE(Table2[1Y Return vs Nifty]))/_xlfn.STDEV.P(Table2[1Y Return vs Nifty])</f>
        <v>2.525655818159636</v>
      </c>
      <c r="I13">
        <v>-9.8066735861092305</v>
      </c>
      <c r="J13">
        <f>(Table2[[#This Row],[1M Return vs Nifty]]-AVERAGE(Table2[1M Return vs Nifty]))/_xlfn.STDEV.P(Table2[1M Return vs Nifty])</f>
        <v>-1.0389599283646145</v>
      </c>
      <c r="K13">
        <v>132.72052315376001</v>
      </c>
      <c r="L13">
        <f>(Table2[[#This Row],[6M Return vs Nifty]]-AVERAGE(Table2[6M Return vs Nifty]))/_xlfn.STDEV.P(Table2[6M Return vs Nifty])</f>
        <v>3.4235980601977918</v>
      </c>
      <c r="M13">
        <v>-5.9466590861964201</v>
      </c>
      <c r="N13">
        <f>(Table2[[#This Row],[1W Return vs Nifty]]-AVERAGE(Table2[1W Return vs Nifty]))/_xlfn.STDEV.P(Table2[1W Return vs Nifty])</f>
        <v>-1.3736062306828365</v>
      </c>
      <c r="O13">
        <v>1619.43</v>
      </c>
      <c r="P13">
        <v>1578.69177544846</v>
      </c>
      <c r="Q13">
        <v>1186.60347149206</v>
      </c>
      <c r="R13">
        <v>42.131982901173899</v>
      </c>
      <c r="S13" s="1">
        <f>(Table2[[#This Row],[Close Price]]-Table2[[#This Row],[20D EMA]])/Table2[[#This Row],[20D EMA]]</f>
        <v>-1.7215934001469719E-2</v>
      </c>
      <c r="T13" s="1">
        <f>(Table2[[#This Row],[Close Price]]-Table2[[#This Row],[50D EMA]])/Table2[[#This Row],[50D EMA]]</f>
        <v>8.1448606697702534E-3</v>
      </c>
      <c r="U13" s="1">
        <f>(Table2[[#This Row],[Close Price]]-Table2[[#This Row],[200D EMA]])/Table2[[#This Row],[200D EMA]]</f>
        <v>0.34126524844795186</v>
      </c>
      <c r="V13">
        <v>1.1461765943386999</v>
      </c>
      <c r="W13">
        <v>1560.2</v>
      </c>
      <c r="X13">
        <v>1605</v>
      </c>
      <c r="Y13">
        <v>1560.2</v>
      </c>
      <c r="Z13">
        <v>1612</v>
      </c>
      <c r="AA13">
        <v>1535.6</v>
      </c>
      <c r="AB13">
        <v>1700</v>
      </c>
      <c r="AC13" s="1">
        <f>(Table2[[#This Row],[Close Price]]/Table2[[#This Row],[Day Low]])-1</f>
        <v>2.0093577746442604E-2</v>
      </c>
      <c r="AD13" s="1">
        <f>(Table2[[#This Row],[Day High]]/Table2[[#This Row],[Close Price]])-1</f>
        <v>8.4508812164243441E-3</v>
      </c>
      <c r="AE13" s="1">
        <f>(Table2[[#This Row],[Close Price]]/Table2[[#This Row],[Current Week Low]])-1</f>
        <v>2.0093577746442604E-2</v>
      </c>
      <c r="AF13" s="1">
        <f>(Table2[[#This Row],[Current Week High]]/Table2[[#This Row],[Close Price]])-1</f>
        <v>1.2849109358801236E-2</v>
      </c>
      <c r="AG13" s="1">
        <f>(Table2[[#This Row],[Close Price]]/Table2[[#This Row],[Current Month Low]])-1</f>
        <v>3.6435269601458709E-2</v>
      </c>
      <c r="AH13" s="1">
        <f>(Table2[[#This Row],[Current Month High]]/Table2[[#This Row],[Close Price]])-1</f>
        <v>6.8141120291539625E-2</v>
      </c>
      <c r="AI13">
        <v>12.889950048694599</v>
      </c>
      <c r="AJ13">
        <v>231.572916666666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</v>
      </c>
      <c r="AM13" t="s">
        <v>3226</v>
      </c>
      <c r="AN13">
        <v>-2.67</v>
      </c>
      <c r="AO13" t="s">
        <v>3224</v>
      </c>
      <c r="AP13">
        <v>0.19526734723618999</v>
      </c>
      <c r="AQ13">
        <f>(Table2[[#This Row],[Sharpe Ratio]]-AVERAGE(Table2[Sharpe Ratio]))/_xlfn.STDEV.P(Table2[Sharpe Ratio])</f>
        <v>1.508485091864356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5.0451728111743321</v>
      </c>
      <c r="AS13">
        <f>_xlfn.RANK.AVG(Table2[[#This Row],[1Y Return vs Nifty Z-Score]],Table2[1Y Return vs Nifty Z-Score])</f>
        <v>24</v>
      </c>
      <c r="AT13">
        <f>_xlfn.RANK.AVG(Table2[[#This Row],[6M Return vs Nifty Z-Score]],Table2[6M Return vs Nifty Z-Score])</f>
        <v>6</v>
      </c>
      <c r="AU13">
        <f>_xlfn.RANK.AVG(Table2[[#This Row],[Sharpe Ratio Z-Score]],Table2[Sharpe Ratio Z-Score])</f>
        <v>48</v>
      </c>
      <c r="AV13">
        <f>(Table2[[#This Row],[Rank 1Y]]+Table2[[#This Row],[Rank 6M]]+Table2[[#This Row],[Rank Sharpe]])/3</f>
        <v>26</v>
      </c>
    </row>
    <row r="14" spans="1:48" x14ac:dyDescent="0.3">
      <c r="A14" t="s">
        <v>942</v>
      </c>
      <c r="B14" t="s">
        <v>943</v>
      </c>
      <c r="C14" t="s">
        <v>3184</v>
      </c>
      <c r="D14" t="s">
        <v>54</v>
      </c>
      <c r="E14">
        <v>16493.399654504999</v>
      </c>
      <c r="F14">
        <v>12855.45</v>
      </c>
      <c r="G14">
        <v>223.043089855967</v>
      </c>
      <c r="H14">
        <f>(Table2[[#This Row],[1Y Return vs Nifty]]-AVERAGE(Table2[1Y Return vs Nifty]))/_xlfn.STDEV.P(Table2[1Y Return vs Nifty])</f>
        <v>3.2337317119220463</v>
      </c>
      <c r="I14">
        <v>2.6749619543419501</v>
      </c>
      <c r="J14">
        <f>(Table2[[#This Row],[1M Return vs Nifty]]-AVERAGE(Table2[1M Return vs Nifty]))/_xlfn.STDEV.P(Table2[1M Return vs Nifty])</f>
        <v>0.13981941167500506</v>
      </c>
      <c r="K14">
        <v>89.449731780874899</v>
      </c>
      <c r="L14">
        <f>(Table2[[#This Row],[6M Return vs Nifty]]-AVERAGE(Table2[6M Return vs Nifty]))/_xlfn.STDEV.P(Table2[6M Return vs Nifty])</f>
        <v>2.1468024564028236</v>
      </c>
      <c r="M14">
        <v>-0.682418135848326</v>
      </c>
      <c r="N14">
        <f>(Table2[[#This Row],[1W Return vs Nifty]]-AVERAGE(Table2[1W Return vs Nifty]))/_xlfn.STDEV.P(Table2[1W Return vs Nifty])</f>
        <v>-0.17663018711585454</v>
      </c>
      <c r="O14">
        <v>12317.5</v>
      </c>
      <c r="P14">
        <v>10977.2872579298</v>
      </c>
      <c r="Q14">
        <v>7840.2964365099197</v>
      </c>
      <c r="R14">
        <v>65.477070820360197</v>
      </c>
      <c r="S14" s="1">
        <f>(Table2[[#This Row],[Close Price]]-Table2[[#This Row],[20D EMA]])/Table2[[#This Row],[20D EMA]]</f>
        <v>4.3673635072052019E-2</v>
      </c>
      <c r="T14" s="1">
        <f>(Table2[[#This Row],[Close Price]]-Table2[[#This Row],[50D EMA]])/Table2[[#This Row],[50D EMA]]</f>
        <v>0.1710953442266393</v>
      </c>
      <c r="U14" s="1">
        <f>(Table2[[#This Row],[Close Price]]-Table2[[#This Row],[200D EMA]])/Table2[[#This Row],[200D EMA]]</f>
        <v>0.63966376834120819</v>
      </c>
      <c r="V14">
        <v>0.55456785714818202</v>
      </c>
      <c r="W14">
        <v>12749.95</v>
      </c>
      <c r="X14">
        <v>13055</v>
      </c>
      <c r="Y14">
        <v>12525</v>
      </c>
      <c r="Z14">
        <v>13055</v>
      </c>
      <c r="AA14">
        <v>12121.1</v>
      </c>
      <c r="AB14">
        <v>13221.7</v>
      </c>
      <c r="AC14" s="1">
        <f>(Table2[[#This Row],[Close Price]]/Table2[[#This Row],[Day Low]])-1</f>
        <v>8.2745422531069757E-3</v>
      </c>
      <c r="AD14" s="1">
        <f>(Table2[[#This Row],[Day High]]/Table2[[#This Row],[Close Price]])-1</f>
        <v>1.5522599364471867E-2</v>
      </c>
      <c r="AE14" s="1">
        <f>(Table2[[#This Row],[Close Price]]/Table2[[#This Row],[Current Week Low]])-1</f>
        <v>2.6383233532934147E-2</v>
      </c>
      <c r="AF14" s="1">
        <f>(Table2[[#This Row],[Current Week High]]/Table2[[#This Row],[Close Price]])-1</f>
        <v>1.5522599364471867E-2</v>
      </c>
      <c r="AG14" s="1">
        <f>(Table2[[#This Row],[Close Price]]/Table2[[#This Row],[Current Month Low]])-1</f>
        <v>6.0584435406027426E-2</v>
      </c>
      <c r="AH14" s="1">
        <f>(Table2[[#This Row],[Current Month High]]/Table2[[#This Row],[Close Price]])-1</f>
        <v>2.8489862276310784E-2</v>
      </c>
      <c r="AI14">
        <v>2.84898622763107</v>
      </c>
      <c r="AJ14">
        <v>265.004258943781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0.45</v>
      </c>
      <c r="AM14" t="s">
        <v>3225</v>
      </c>
      <c r="AN14">
        <v>2.83</v>
      </c>
      <c r="AO14" t="s">
        <v>3225</v>
      </c>
      <c r="AP14">
        <v>0.18610979829541999</v>
      </c>
      <c r="AQ14">
        <f>(Table2[[#This Row],[Sharpe Ratio]]-AVERAGE(Table2[Sharpe Ratio]))/_xlfn.STDEV.P(Table2[Sharpe Ratio])</f>
        <v>1.4021272403699039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6.7458506332539248</v>
      </c>
      <c r="AS14">
        <f>_xlfn.RANK.AVG(Table2[[#This Row],[1Y Return vs Nifty Z-Score]],Table2[1Y Return vs Nifty Z-Score])</f>
        <v>9</v>
      </c>
      <c r="AT14">
        <f>_xlfn.RANK.AVG(Table2[[#This Row],[6M Return vs Nifty Z-Score]],Table2[6M Return vs Nifty Z-Score])</f>
        <v>24</v>
      </c>
      <c r="AU14">
        <f>_xlfn.RANK.AVG(Table2[[#This Row],[Sharpe Ratio Z-Score]],Table2[Sharpe Ratio Z-Score])</f>
        <v>59</v>
      </c>
      <c r="AV14">
        <f>(Table2[[#This Row],[Rank 1Y]]+Table2[[#This Row],[Rank 6M]]+Table2[[#This Row],[Rank Sharpe]])/3</f>
        <v>30.666666666666668</v>
      </c>
    </row>
    <row r="15" spans="1:48" x14ac:dyDescent="0.3">
      <c r="A15" t="s">
        <v>618</v>
      </c>
      <c r="B15" t="s">
        <v>619</v>
      </c>
      <c r="C15" t="s">
        <v>3194</v>
      </c>
      <c r="D15" t="s">
        <v>295</v>
      </c>
      <c r="E15">
        <v>31626.085990559899</v>
      </c>
      <c r="F15">
        <v>640.65</v>
      </c>
      <c r="G15">
        <v>141.16669121675099</v>
      </c>
      <c r="H15">
        <f>(Table2[[#This Row],[1Y Return vs Nifty]]-AVERAGE(Table2[1Y Return vs Nifty]))/_xlfn.STDEV.P(Table2[1Y Return vs Nifty])</f>
        <v>1.8772840864547202</v>
      </c>
      <c r="I15">
        <v>23.184741962395702</v>
      </c>
      <c r="J15">
        <f>(Table2[[#This Row],[1M Return vs Nifty]]-AVERAGE(Table2[1M Return vs Nifty]))/_xlfn.STDEV.P(Table2[1M Return vs Nifty])</f>
        <v>2.0767855139056635</v>
      </c>
      <c r="K15">
        <v>84.818046723202997</v>
      </c>
      <c r="L15">
        <f>(Table2[[#This Row],[6M Return vs Nifty]]-AVERAGE(Table2[6M Return vs Nifty]))/_xlfn.STDEV.P(Table2[6M Return vs Nifty])</f>
        <v>2.010134858418839</v>
      </c>
      <c r="M15">
        <v>9.2139619787081593</v>
      </c>
      <c r="N15">
        <f>(Table2[[#This Row],[1W Return vs Nifty]]-AVERAGE(Table2[1W Return vs Nifty]))/_xlfn.STDEV.P(Table2[1W Return vs Nifty])</f>
        <v>2.0735954440596118</v>
      </c>
      <c r="O15">
        <v>543.9</v>
      </c>
      <c r="P15">
        <v>491.78160529600302</v>
      </c>
      <c r="Q15">
        <v>382.41920207562902</v>
      </c>
      <c r="R15">
        <v>92.951341394004103</v>
      </c>
      <c r="S15" s="1">
        <f>(Table2[[#This Row],[Close Price]]-Table2[[#This Row],[20D EMA]])/Table2[[#This Row],[20D EMA]]</f>
        <v>0.17788196359624933</v>
      </c>
      <c r="T15" s="1">
        <f>(Table2[[#This Row],[Close Price]]-Table2[[#This Row],[50D EMA]])/Table2[[#This Row],[50D EMA]]</f>
        <v>0.30271240953470224</v>
      </c>
      <c r="U15" s="1">
        <f>(Table2[[#This Row],[Close Price]]-Table2[[#This Row],[200D EMA]])/Table2[[#This Row],[200D EMA]]</f>
        <v>0.67525583580215209</v>
      </c>
      <c r="V15">
        <v>1.4699410711476899</v>
      </c>
      <c r="W15">
        <v>590.04999999999995</v>
      </c>
      <c r="X15">
        <v>651.75</v>
      </c>
      <c r="Y15">
        <v>578.15</v>
      </c>
      <c r="Z15">
        <v>651.75</v>
      </c>
      <c r="AA15">
        <v>511.2</v>
      </c>
      <c r="AB15">
        <v>651.75</v>
      </c>
      <c r="AC15" s="1">
        <f>(Table2[[#This Row],[Close Price]]/Table2[[#This Row],[Day Low]])-1</f>
        <v>8.5755444453859964E-2</v>
      </c>
      <c r="AD15" s="1">
        <f>(Table2[[#This Row],[Day High]]/Table2[[#This Row],[Close Price]])-1</f>
        <v>1.7326153125731825E-2</v>
      </c>
      <c r="AE15" s="1">
        <f>(Table2[[#This Row],[Close Price]]/Table2[[#This Row],[Current Week Low]])-1</f>
        <v>0.10810343336504369</v>
      </c>
      <c r="AF15" s="1">
        <f>(Table2[[#This Row],[Current Week High]]/Table2[[#This Row],[Close Price]])-1</f>
        <v>1.7326153125731825E-2</v>
      </c>
      <c r="AG15" s="1">
        <f>(Table2[[#This Row],[Close Price]]/Table2[[#This Row],[Current Month Low]])-1</f>
        <v>0.25322769953051649</v>
      </c>
      <c r="AH15" s="1">
        <f>(Table2[[#This Row],[Current Month High]]/Table2[[#This Row],[Close Price]])-1</f>
        <v>1.7326153125731825E-2</v>
      </c>
      <c r="AI15">
        <v>1.73261531257318</v>
      </c>
      <c r="AJ15">
        <v>186.00446428571399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0.6</v>
      </c>
      <c r="AM15" t="s">
        <v>3225</v>
      </c>
      <c r="AN15">
        <v>22.44</v>
      </c>
      <c r="AO15" t="s">
        <v>3225</v>
      </c>
      <c r="AP15">
        <v>0.24204660328000999</v>
      </c>
      <c r="AQ15">
        <f>(Table2[[#This Row],[Sharpe Ratio]]-AVERAGE(Table2[Sharpe Ratio]))/_xlfn.STDEV.P(Table2[Sharpe Ratio])</f>
        <v>2.051789987039855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10.08958988987869</v>
      </c>
      <c r="AS15">
        <f>_xlfn.RANK.AVG(Table2[[#This Row],[1Y Return vs Nifty Z-Score]],Table2[1Y Return vs Nifty Z-Score])</f>
        <v>47</v>
      </c>
      <c r="AT15">
        <f>_xlfn.RANK.AVG(Table2[[#This Row],[6M Return vs Nifty Z-Score]],Table2[6M Return vs Nifty Z-Score])</f>
        <v>31</v>
      </c>
      <c r="AU15">
        <f>_xlfn.RANK.AVG(Table2[[#This Row],[Sharpe Ratio Z-Score]],Table2[Sharpe Ratio Z-Score])</f>
        <v>15</v>
      </c>
      <c r="AV15">
        <f>(Table2[[#This Row],[Rank 1Y]]+Table2[[#This Row],[Rank 6M]]+Table2[[#This Row],[Rank Sharpe]])/3</f>
        <v>31</v>
      </c>
    </row>
    <row r="16" spans="1:48" x14ac:dyDescent="0.3">
      <c r="A16" t="s">
        <v>987</v>
      </c>
      <c r="B16" t="s">
        <v>988</v>
      </c>
      <c r="C16" t="s">
        <v>3182</v>
      </c>
      <c r="D16" t="s">
        <v>377</v>
      </c>
      <c r="E16">
        <v>15277.39327128</v>
      </c>
      <c r="F16">
        <v>439.95</v>
      </c>
      <c r="G16">
        <v>139.068237065613</v>
      </c>
      <c r="H16">
        <f>(Table2[[#This Row],[1Y Return vs Nifty]]-AVERAGE(Table2[1Y Return vs Nifty]))/_xlfn.STDEV.P(Table2[1Y Return vs Nifty])</f>
        <v>1.8425189624657441</v>
      </c>
      <c r="I16">
        <v>27.587922413783101</v>
      </c>
      <c r="J16">
        <f>(Table2[[#This Row],[1M Return vs Nifty]]-AVERAGE(Table2[1M Return vs Nifty]))/_xlfn.STDEV.P(Table2[1M Return vs Nifty])</f>
        <v>2.4926267015241073</v>
      </c>
      <c r="K16">
        <v>142.846036035629</v>
      </c>
      <c r="L16">
        <f>(Table2[[#This Row],[6M Return vs Nifty]]-AVERAGE(Table2[6M Return vs Nifty]))/_xlfn.STDEV.P(Table2[6M Return vs Nifty])</f>
        <v>3.7223725897027196</v>
      </c>
      <c r="M16">
        <v>9.0196637806875106</v>
      </c>
      <c r="N16">
        <f>(Table2[[#This Row],[1W Return vs Nifty]]-AVERAGE(Table2[1W Return vs Nifty]))/_xlfn.STDEV.P(Table2[1W Return vs Nifty])</f>
        <v>2.0294161805090765</v>
      </c>
      <c r="O16">
        <v>390.3</v>
      </c>
      <c r="P16">
        <v>345.11251526070703</v>
      </c>
      <c r="Q16">
        <v>256.32769462459402</v>
      </c>
      <c r="R16">
        <v>75.910389110559905</v>
      </c>
      <c r="S16" s="1">
        <f>(Table2[[#This Row],[Close Price]]-Table2[[#This Row],[20D EMA]])/Table2[[#This Row],[20D EMA]]</f>
        <v>0.12720983858570326</v>
      </c>
      <c r="T16" s="1">
        <f>(Table2[[#This Row],[Close Price]]-Table2[[#This Row],[50D EMA]])/Table2[[#This Row],[50D EMA]]</f>
        <v>0.27480163872831515</v>
      </c>
      <c r="U16" s="1">
        <f>(Table2[[#This Row],[Close Price]]-Table2[[#This Row],[200D EMA]])/Table2[[#This Row],[200D EMA]]</f>
        <v>0.71635765165496812</v>
      </c>
      <c r="V16">
        <v>1.31734376485022</v>
      </c>
      <c r="W16">
        <v>432</v>
      </c>
      <c r="X16">
        <v>447.95</v>
      </c>
      <c r="Y16">
        <v>423.05</v>
      </c>
      <c r="Z16">
        <v>447.95</v>
      </c>
      <c r="AA16">
        <v>379.55</v>
      </c>
      <c r="AB16">
        <v>447.95</v>
      </c>
      <c r="AC16" s="1">
        <f>(Table2[[#This Row],[Close Price]]/Table2[[#This Row],[Day Low]])-1</f>
        <v>1.8402777777777768E-2</v>
      </c>
      <c r="AD16" s="1">
        <f>(Table2[[#This Row],[Day High]]/Table2[[#This Row],[Close Price]])-1</f>
        <v>1.8183884532333217E-2</v>
      </c>
      <c r="AE16" s="1">
        <f>(Table2[[#This Row],[Close Price]]/Table2[[#This Row],[Current Week Low]])-1</f>
        <v>3.9947996690698373E-2</v>
      </c>
      <c r="AF16" s="1">
        <f>(Table2[[#This Row],[Current Week High]]/Table2[[#This Row],[Close Price]])-1</f>
        <v>1.8183884532333217E-2</v>
      </c>
      <c r="AG16" s="1">
        <f>(Table2[[#This Row],[Close Price]]/Table2[[#This Row],[Current Month Low]])-1</f>
        <v>0.15913581873270966</v>
      </c>
      <c r="AH16" s="1">
        <f>(Table2[[#This Row],[Current Month High]]/Table2[[#This Row],[Close Price]])-1</f>
        <v>1.8183884532333217E-2</v>
      </c>
      <c r="AI16">
        <v>1.8183884532333201</v>
      </c>
      <c r="AJ16">
        <v>192.617226471566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0.51</v>
      </c>
      <c r="AM16" t="s">
        <v>3225</v>
      </c>
      <c r="AN16">
        <v>15.96</v>
      </c>
      <c r="AO16" t="s">
        <v>3225</v>
      </c>
      <c r="AP16">
        <v>0.20203344297019901</v>
      </c>
      <c r="AQ16">
        <f>(Table2[[#This Row],[Sharpe Ratio]]-AVERAGE(Table2[Sharpe Ratio]))/_xlfn.STDEV.P(Table2[Sharpe Ratio])</f>
        <v>1.5870680631298599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11.674002497331507</v>
      </c>
      <c r="AS16">
        <f>_xlfn.RANK.AVG(Table2[[#This Row],[1Y Return vs Nifty Z-Score]],Table2[1Y Return vs Nifty Z-Score])</f>
        <v>51</v>
      </c>
      <c r="AT16">
        <f>_xlfn.RANK.AVG(Table2[[#This Row],[6M Return vs Nifty Z-Score]],Table2[6M Return vs Nifty Z-Score])</f>
        <v>5</v>
      </c>
      <c r="AU16">
        <f>_xlfn.RANK.AVG(Table2[[#This Row],[Sharpe Ratio Z-Score]],Table2[Sharpe Ratio Z-Score])</f>
        <v>39</v>
      </c>
      <c r="AV16">
        <f>(Table2[[#This Row],[Rank 1Y]]+Table2[[#This Row],[Rank 6M]]+Table2[[#This Row],[Rank Sharpe]])/3</f>
        <v>31.666666666666668</v>
      </c>
    </row>
    <row r="17" spans="1:48" x14ac:dyDescent="0.3">
      <c r="A17" t="s">
        <v>1220</v>
      </c>
      <c r="B17" t="s">
        <v>1221</v>
      </c>
      <c r="C17" t="s">
        <v>3192</v>
      </c>
      <c r="D17" t="s">
        <v>374</v>
      </c>
      <c r="E17">
        <v>10072.24659441</v>
      </c>
      <c r="F17">
        <v>443.85</v>
      </c>
      <c r="G17">
        <v>164.50064906065199</v>
      </c>
      <c r="H17">
        <f>(Table2[[#This Row],[1Y Return vs Nifty]]-AVERAGE(Table2[1Y Return vs Nifty]))/_xlfn.STDEV.P(Table2[1Y Return vs Nifty])</f>
        <v>2.2638581448666435</v>
      </c>
      <c r="I17">
        <v>3.9922794691346501</v>
      </c>
      <c r="J17">
        <f>(Table2[[#This Row],[1M Return vs Nifty]]-AVERAGE(Table2[1M Return vs Nifty]))/_xlfn.STDEV.P(Table2[1M Return vs Nifty])</f>
        <v>0.26422832152319631</v>
      </c>
      <c r="K17">
        <v>105.955206168705</v>
      </c>
      <c r="L17">
        <f>(Table2[[#This Row],[6M Return vs Nifty]]-AVERAGE(Table2[6M Return vs Nifty]))/_xlfn.STDEV.P(Table2[6M Return vs Nifty])</f>
        <v>2.6338311533204783</v>
      </c>
      <c r="M17">
        <v>2.7561010622483</v>
      </c>
      <c r="N17">
        <f>(Table2[[#This Row],[1W Return vs Nifty]]-AVERAGE(Table2[1W Return vs Nifty]))/_xlfn.STDEV.P(Table2[1W Return vs Nifty])</f>
        <v>0.60521569423474253</v>
      </c>
      <c r="O17">
        <v>404.73</v>
      </c>
      <c r="P17">
        <v>372.72560623150798</v>
      </c>
      <c r="Q17">
        <v>283.29618923121802</v>
      </c>
      <c r="R17">
        <v>66.984520425225497</v>
      </c>
      <c r="S17" s="1">
        <f>(Table2[[#This Row],[Close Price]]-Table2[[#This Row],[20D EMA]])/Table2[[#This Row],[20D EMA]]</f>
        <v>9.6657030613001266E-2</v>
      </c>
      <c r="T17" s="1">
        <f>(Table2[[#This Row],[Close Price]]-Table2[[#This Row],[50D EMA]])/Table2[[#This Row],[50D EMA]]</f>
        <v>0.19082239744031734</v>
      </c>
      <c r="U17" s="1">
        <f>(Table2[[#This Row],[Close Price]]-Table2[[#This Row],[200D EMA]])/Table2[[#This Row],[200D EMA]]</f>
        <v>0.56673480573274748</v>
      </c>
      <c r="V17">
        <v>0.89344408977832601</v>
      </c>
      <c r="W17">
        <v>416.65</v>
      </c>
      <c r="X17">
        <v>446.8</v>
      </c>
      <c r="Y17">
        <v>416.65</v>
      </c>
      <c r="Z17">
        <v>446.8</v>
      </c>
      <c r="AA17">
        <v>389.05</v>
      </c>
      <c r="AB17">
        <v>446.8</v>
      </c>
      <c r="AC17" s="1">
        <f>(Table2[[#This Row],[Close Price]]/Table2[[#This Row],[Day Low]])-1</f>
        <v>6.5282611304452232E-2</v>
      </c>
      <c r="AD17" s="1">
        <f>(Table2[[#This Row],[Day High]]/Table2[[#This Row],[Close Price]])-1</f>
        <v>6.6463895460178168E-3</v>
      </c>
      <c r="AE17" s="1">
        <f>(Table2[[#This Row],[Close Price]]/Table2[[#This Row],[Current Week Low]])-1</f>
        <v>6.5282611304452232E-2</v>
      </c>
      <c r="AF17" s="1">
        <f>(Table2[[#This Row],[Current Week High]]/Table2[[#This Row],[Close Price]])-1</f>
        <v>6.6463895460178168E-3</v>
      </c>
      <c r="AG17" s="1">
        <f>(Table2[[#This Row],[Close Price]]/Table2[[#This Row],[Current Month Low]])-1</f>
        <v>0.14085593111425276</v>
      </c>
      <c r="AH17" s="1">
        <f>(Table2[[#This Row],[Current Month High]]/Table2[[#This Row],[Close Price]])-1</f>
        <v>6.6463895460178168E-3</v>
      </c>
      <c r="AI17">
        <v>0.66463895460178102</v>
      </c>
      <c r="AJ17">
        <v>216.809421841541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0.23</v>
      </c>
      <c r="AM17" t="s">
        <v>3225</v>
      </c>
      <c r="AN17">
        <v>10.82</v>
      </c>
      <c r="AO17" t="s">
        <v>3225</v>
      </c>
      <c r="AP17">
        <v>0.18739377585056299</v>
      </c>
      <c r="AQ17">
        <f>(Table2[[#This Row],[Sharpe Ratio]]-AVERAGE(Table2[Sharpe Ratio]))/_xlfn.STDEV.P(Table2[Sharpe Ratio])</f>
        <v>1.4170396470646833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7.184172961009744</v>
      </c>
      <c r="AS17">
        <f>_xlfn.RANK.AVG(Table2[[#This Row],[1Y Return vs Nifty Z-Score]],Table2[1Y Return vs Nifty Z-Score])</f>
        <v>33</v>
      </c>
      <c r="AT17">
        <f>_xlfn.RANK.AVG(Table2[[#This Row],[6M Return vs Nifty Z-Score]],Table2[6M Return vs Nifty Z-Score])</f>
        <v>12</v>
      </c>
      <c r="AU17">
        <f>_xlfn.RANK.AVG(Table2[[#This Row],[Sharpe Ratio Z-Score]],Table2[Sharpe Ratio Z-Score])</f>
        <v>56</v>
      </c>
      <c r="AV17">
        <f>(Table2[[#This Row],[Rank 1Y]]+Table2[[#This Row],[Rank 6M]]+Table2[[#This Row],[Rank Sharpe]])/3</f>
        <v>33.666666666666664</v>
      </c>
    </row>
    <row r="18" spans="1:48" x14ac:dyDescent="0.3">
      <c r="A18" t="s">
        <v>424</v>
      </c>
      <c r="B18" t="s">
        <v>425</v>
      </c>
      <c r="C18" t="s">
        <v>3192</v>
      </c>
      <c r="D18" t="s">
        <v>161</v>
      </c>
      <c r="E18">
        <v>55686.978049500001</v>
      </c>
      <c r="F18">
        <v>13139.4</v>
      </c>
      <c r="G18">
        <v>186.86025371737699</v>
      </c>
      <c r="H18">
        <f>(Table2[[#This Row],[1Y Return vs Nifty]]-AVERAGE(Table2[1Y Return vs Nifty]))/_xlfn.STDEV.P(Table2[1Y Return vs Nifty])</f>
        <v>2.6342900782086156</v>
      </c>
      <c r="I18">
        <v>6.9461562856077599</v>
      </c>
      <c r="J18">
        <f>(Table2[[#This Row],[1M Return vs Nifty]]-AVERAGE(Table2[1M Return vs Nifty]))/_xlfn.STDEV.P(Table2[1M Return vs Nifty])</f>
        <v>0.54319568545526631</v>
      </c>
      <c r="K18">
        <v>86.621015256147601</v>
      </c>
      <c r="L18">
        <f>(Table2[[#This Row],[6M Return vs Nifty]]-AVERAGE(Table2[6M Return vs Nifty]))/_xlfn.STDEV.P(Table2[6M Return vs Nifty])</f>
        <v>2.063335232703809</v>
      </c>
      <c r="M18">
        <v>14.7356818714259</v>
      </c>
      <c r="N18">
        <f>(Table2[[#This Row],[1W Return vs Nifty]]-AVERAGE(Table2[1W Return vs Nifty]))/_xlfn.STDEV.P(Table2[1W Return vs Nifty])</f>
        <v>3.3291167040493055</v>
      </c>
      <c r="O18">
        <v>12197.08</v>
      </c>
      <c r="P18">
        <v>11867.407145327101</v>
      </c>
      <c r="Q18">
        <v>9346.68676576301</v>
      </c>
      <c r="R18">
        <v>76.0610660610905</v>
      </c>
      <c r="S18" s="1">
        <f>(Table2[[#This Row],[Close Price]]-Table2[[#This Row],[20D EMA]])/Table2[[#This Row],[20D EMA]]</f>
        <v>7.7257835481935003E-2</v>
      </c>
      <c r="T18" s="1">
        <f>(Table2[[#This Row],[Close Price]]-Table2[[#This Row],[50D EMA]])/Table2[[#This Row],[50D EMA]]</f>
        <v>0.10718372084956718</v>
      </c>
      <c r="U18" s="1">
        <f>(Table2[[#This Row],[Close Price]]-Table2[[#This Row],[200D EMA]])/Table2[[#This Row],[200D EMA]]</f>
        <v>0.4057815704415953</v>
      </c>
      <c r="V18">
        <v>0.64186920852796303</v>
      </c>
      <c r="W18">
        <v>12800</v>
      </c>
      <c r="X18">
        <v>13533.15</v>
      </c>
      <c r="Y18">
        <v>12654.9</v>
      </c>
      <c r="Z18">
        <v>13533.15</v>
      </c>
      <c r="AA18">
        <v>11210</v>
      </c>
      <c r="AB18">
        <v>13533.15</v>
      </c>
      <c r="AC18" s="1">
        <f>(Table2[[#This Row],[Close Price]]/Table2[[#This Row],[Day Low]])-1</f>
        <v>2.6515625000000043E-2</v>
      </c>
      <c r="AD18" s="1">
        <f>(Table2[[#This Row],[Day High]]/Table2[[#This Row],[Close Price]])-1</f>
        <v>2.9967121786382833E-2</v>
      </c>
      <c r="AE18" s="1">
        <f>(Table2[[#This Row],[Close Price]]/Table2[[#This Row],[Current Week Low]])-1</f>
        <v>3.8285565275110844E-2</v>
      </c>
      <c r="AF18" s="1">
        <f>(Table2[[#This Row],[Current Week High]]/Table2[[#This Row],[Close Price]])-1</f>
        <v>2.9967121786382833E-2</v>
      </c>
      <c r="AG18" s="1">
        <f>(Table2[[#This Row],[Close Price]]/Table2[[#This Row],[Current Month Low]])-1</f>
        <v>0.17211418376449594</v>
      </c>
      <c r="AH18" s="1">
        <f>(Table2[[#This Row],[Current Month High]]/Table2[[#This Row],[Close Price]])-1</f>
        <v>2.9967121786382833E-2</v>
      </c>
      <c r="AI18">
        <v>9.4570528334627202</v>
      </c>
      <c r="AJ18">
        <v>237.26225005775299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-0.01</v>
      </c>
      <c r="AM18" t="s">
        <v>3224</v>
      </c>
      <c r="AN18">
        <v>8.6300000000000008</v>
      </c>
      <c r="AO18" t="s">
        <v>3225</v>
      </c>
      <c r="AP18">
        <v>0.175521725214518</v>
      </c>
      <c r="AQ18">
        <f>(Table2[[#This Row],[Sharpe Ratio]]-AVERAGE(Table2[Sharpe Ratio]))/_xlfn.STDEV.P(Table2[Sharpe Ratio])</f>
        <v>1.2791549568872138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9.8490926573042099</v>
      </c>
      <c r="AS18">
        <f>_xlfn.RANK.AVG(Table2[[#This Row],[1Y Return vs Nifty Z-Score]],Table2[1Y Return vs Nifty Z-Score])</f>
        <v>21</v>
      </c>
      <c r="AT18">
        <f>_xlfn.RANK.AVG(Table2[[#This Row],[6M Return vs Nifty Z-Score]],Table2[6M Return vs Nifty Z-Score])</f>
        <v>27</v>
      </c>
      <c r="AU18">
        <f>_xlfn.RANK.AVG(Table2[[#This Row],[Sharpe Ratio Z-Score]],Table2[Sharpe Ratio Z-Score])</f>
        <v>79</v>
      </c>
      <c r="AV18">
        <f>(Table2[[#This Row],[Rank 1Y]]+Table2[[#This Row],[Rank 6M]]+Table2[[#This Row],[Rank Sharpe]])/3</f>
        <v>42.333333333333336</v>
      </c>
    </row>
    <row r="19" spans="1:48" x14ac:dyDescent="0.3">
      <c r="A19" t="s">
        <v>1285</v>
      </c>
      <c r="B19" t="s">
        <v>1286</v>
      </c>
      <c r="C19" t="s">
        <v>3180</v>
      </c>
      <c r="D19" t="s">
        <v>552</v>
      </c>
      <c r="E19">
        <v>9242.2135450000005</v>
      </c>
      <c r="F19">
        <v>463.55</v>
      </c>
      <c r="G19">
        <v>97.919972796810697</v>
      </c>
      <c r="H19">
        <f>(Table2[[#This Row],[1Y Return vs Nifty]]-AVERAGE(Table2[1Y Return vs Nifty]))/_xlfn.STDEV.P(Table2[1Y Return vs Nifty])</f>
        <v>1.1608150003085078</v>
      </c>
      <c r="I19">
        <v>12.264619251354</v>
      </c>
      <c r="J19">
        <f>(Table2[[#This Row],[1M Return vs Nifty]]-AVERAGE(Table2[1M Return vs Nifty]))/_xlfn.STDEV.P(Table2[1M Return vs Nifty])</f>
        <v>1.0454771568593648</v>
      </c>
      <c r="K19">
        <v>69.929496751724201</v>
      </c>
      <c r="L19">
        <f>(Table2[[#This Row],[6M Return vs Nifty]]-AVERAGE(Table2[6M Return vs Nifty]))/_xlfn.STDEV.P(Table2[6M Return vs Nifty])</f>
        <v>1.5708169132800338</v>
      </c>
      <c r="M19">
        <v>1.06821600140522</v>
      </c>
      <c r="N19">
        <f>(Table2[[#This Row],[1W Return vs Nifty]]-AVERAGE(Table2[1W Return vs Nifty]))/_xlfn.STDEV.P(Table2[1W Return vs Nifty])</f>
        <v>0.22142665395721314</v>
      </c>
      <c r="O19">
        <v>443.85</v>
      </c>
      <c r="P19">
        <v>418.22015383832598</v>
      </c>
      <c r="Q19">
        <v>336.22124899890099</v>
      </c>
      <c r="R19">
        <v>72.266151647522307</v>
      </c>
      <c r="S19" s="1">
        <f>(Table2[[#This Row],[Close Price]]-Table2[[#This Row],[20D EMA]])/Table2[[#This Row],[20D EMA]]</f>
        <v>4.4384364086966291E-2</v>
      </c>
      <c r="T19" s="1">
        <f>(Table2[[#This Row],[Close Price]]-Table2[[#This Row],[50D EMA]])/Table2[[#This Row],[50D EMA]]</f>
        <v>0.10838752208770282</v>
      </c>
      <c r="U19" s="1">
        <f>(Table2[[#This Row],[Close Price]]-Table2[[#This Row],[200D EMA]])/Table2[[#This Row],[200D EMA]]</f>
        <v>0.37870524656077054</v>
      </c>
      <c r="V19">
        <v>1.11890386992254</v>
      </c>
      <c r="W19">
        <v>458.95</v>
      </c>
      <c r="X19">
        <v>469.65</v>
      </c>
      <c r="Y19">
        <v>453</v>
      </c>
      <c r="Z19">
        <v>469.65</v>
      </c>
      <c r="AA19">
        <v>441.1</v>
      </c>
      <c r="AB19">
        <v>469.65</v>
      </c>
      <c r="AC19" s="1">
        <f>(Table2[[#This Row],[Close Price]]/Table2[[#This Row],[Day Low]])-1</f>
        <v>1.0022878309184025E-2</v>
      </c>
      <c r="AD19" s="1">
        <f>(Table2[[#This Row],[Day High]]/Table2[[#This Row],[Close Price]])-1</f>
        <v>1.3159313989860699E-2</v>
      </c>
      <c r="AE19" s="1">
        <f>(Table2[[#This Row],[Close Price]]/Table2[[#This Row],[Current Week Low]])-1</f>
        <v>2.3289183222958032E-2</v>
      </c>
      <c r="AF19" s="1">
        <f>(Table2[[#This Row],[Current Week High]]/Table2[[#This Row],[Close Price]])-1</f>
        <v>1.3159313989860699E-2</v>
      </c>
      <c r="AG19" s="1">
        <f>(Table2[[#This Row],[Close Price]]/Table2[[#This Row],[Current Month Low]])-1</f>
        <v>5.0895488551348844E-2</v>
      </c>
      <c r="AH19" s="1">
        <f>(Table2[[#This Row],[Current Month High]]/Table2[[#This Row],[Close Price]])-1</f>
        <v>1.3159313989860699E-2</v>
      </c>
      <c r="AI19">
        <v>1.3159313989860699</v>
      </c>
      <c r="AJ19">
        <v>139.56072351421099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0.17</v>
      </c>
      <c r="AM19" t="s">
        <v>3225</v>
      </c>
      <c r="AN19">
        <v>2.79</v>
      </c>
      <c r="AO19" t="s">
        <v>3225</v>
      </c>
      <c r="AP19">
        <v>0.34088863518794199</v>
      </c>
      <c r="AQ19">
        <f>(Table2[[#This Row],[Sharpe Ratio]]-AVERAGE(Table2[Sharpe Ratio]))/_xlfn.STDEV.P(Table2[Sharpe Ratio])</f>
        <v>3.1997637755577437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7.1982994999628627</v>
      </c>
      <c r="AS19">
        <f>_xlfn.RANK.AVG(Table2[[#This Row],[1Y Return vs Nifty Z-Score]],Table2[1Y Return vs Nifty Z-Score])</f>
        <v>80</v>
      </c>
      <c r="AT19">
        <f>_xlfn.RANK.AVG(Table2[[#This Row],[6M Return vs Nifty Z-Score]],Table2[6M Return vs Nifty Z-Score])</f>
        <v>51</v>
      </c>
      <c r="AU19">
        <f>_xlfn.RANK.AVG(Table2[[#This Row],[Sharpe Ratio Z-Score]],Table2[Sharpe Ratio Z-Score])</f>
        <v>1</v>
      </c>
      <c r="AV19">
        <f>(Table2[[#This Row],[Rank 1Y]]+Table2[[#This Row],[Rank 6M]]+Table2[[#This Row],[Rank Sharpe]])/3</f>
        <v>44</v>
      </c>
    </row>
    <row r="20" spans="1:48" x14ac:dyDescent="0.3">
      <c r="A20" t="s">
        <v>1034</v>
      </c>
      <c r="B20" t="s">
        <v>1035</v>
      </c>
      <c r="C20" t="s">
        <v>3184</v>
      </c>
      <c r="D20" t="s">
        <v>54</v>
      </c>
      <c r="E20">
        <v>13431.320267694</v>
      </c>
      <c r="F20">
        <v>296.39</v>
      </c>
      <c r="G20">
        <v>165.98399672050101</v>
      </c>
      <c r="H20">
        <f>(Table2[[#This Row],[1Y Return vs Nifty]]-AVERAGE(Table2[1Y Return vs Nifty]))/_xlfn.STDEV.P(Table2[1Y Return vs Nifty])</f>
        <v>2.2884327896285712</v>
      </c>
      <c r="I20">
        <v>35.954471631226902</v>
      </c>
      <c r="J20">
        <f>(Table2[[#This Row],[1M Return vs Nifty]]-AVERAGE(Table2[1M Return vs Nifty]))/_xlfn.STDEV.P(Table2[1M Return vs Nifty])</f>
        <v>3.2827727791743526</v>
      </c>
      <c r="K20">
        <v>92.503663156716001</v>
      </c>
      <c r="L20">
        <f>(Table2[[#This Row],[6M Return vs Nifty]]-AVERAGE(Table2[6M Return vs Nifty]))/_xlfn.STDEV.P(Table2[6M Return vs Nifty])</f>
        <v>2.2369151174208248</v>
      </c>
      <c r="M20">
        <v>8.2620841740185398</v>
      </c>
      <c r="N20">
        <f>(Table2[[#This Row],[1W Return vs Nifty]]-AVERAGE(Table2[1W Return vs Nifty]))/_xlfn.STDEV.P(Table2[1W Return vs Nifty])</f>
        <v>1.8571587460886982</v>
      </c>
      <c r="O20">
        <v>255.88</v>
      </c>
      <c r="P20">
        <v>226.479807144587</v>
      </c>
      <c r="Q20">
        <v>176.69280690814901</v>
      </c>
      <c r="R20">
        <v>84.337637598620702</v>
      </c>
      <c r="S20" s="1">
        <f>(Table2[[#This Row],[Close Price]]-Table2[[#This Row],[20D EMA]])/Table2[[#This Row],[20D EMA]]</f>
        <v>0.15831639831170857</v>
      </c>
      <c r="T20" s="1">
        <f>(Table2[[#This Row],[Close Price]]-Table2[[#This Row],[50D EMA]])/Table2[[#This Row],[50D EMA]]</f>
        <v>0.30868179259258027</v>
      </c>
      <c r="U20" s="1">
        <f>(Table2[[#This Row],[Close Price]]-Table2[[#This Row],[200D EMA]])/Table2[[#This Row],[200D EMA]]</f>
        <v>0.67743104649457342</v>
      </c>
      <c r="V20">
        <v>1.4087297336140301</v>
      </c>
      <c r="W20">
        <v>285.01</v>
      </c>
      <c r="X20">
        <v>298</v>
      </c>
      <c r="Y20">
        <v>279</v>
      </c>
      <c r="Z20">
        <v>298</v>
      </c>
      <c r="AA20">
        <v>237.32</v>
      </c>
      <c r="AB20">
        <v>298</v>
      </c>
      <c r="AC20" s="1">
        <f>(Table2[[#This Row],[Close Price]]/Table2[[#This Row],[Day Low]])-1</f>
        <v>3.9928423564085547E-2</v>
      </c>
      <c r="AD20" s="1">
        <f>(Table2[[#This Row],[Day High]]/Table2[[#This Row],[Close Price]])-1</f>
        <v>5.4320321198422228E-3</v>
      </c>
      <c r="AE20" s="1">
        <f>(Table2[[#This Row],[Close Price]]/Table2[[#This Row],[Current Week Low]])-1</f>
        <v>6.2329749103942511E-2</v>
      </c>
      <c r="AF20" s="1">
        <f>(Table2[[#This Row],[Current Week High]]/Table2[[#This Row],[Close Price]])-1</f>
        <v>5.4320321198422228E-3</v>
      </c>
      <c r="AG20" s="1">
        <f>(Table2[[#This Row],[Close Price]]/Table2[[#This Row],[Current Month Low]])-1</f>
        <v>0.24890443283330521</v>
      </c>
      <c r="AH20" s="1">
        <f>(Table2[[#This Row],[Current Month High]]/Table2[[#This Row],[Close Price]])-1</f>
        <v>5.4320321198422228E-3</v>
      </c>
      <c r="AI20">
        <v>0.54320321198422195</v>
      </c>
      <c r="AJ20">
        <v>204.14571575166701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0.56999999999999995</v>
      </c>
      <c r="AM20" t="s">
        <v>3225</v>
      </c>
      <c r="AN20">
        <v>23.74</v>
      </c>
      <c r="AO20" t="s">
        <v>3225</v>
      </c>
      <c r="AP20">
        <v>0.17217727576192501</v>
      </c>
      <c r="AQ20">
        <f>(Table2[[#This Row],[Sharpe Ratio]]-AVERAGE(Table2[Sharpe Ratio]))/_xlfn.STDEV.P(Table2[Sharpe Ratio])</f>
        <v>1.2403117619984647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10.905591194310912</v>
      </c>
      <c r="AS20">
        <f>_xlfn.RANK.AVG(Table2[[#This Row],[1Y Return vs Nifty Z-Score]],Table2[1Y Return vs Nifty Z-Score])</f>
        <v>32</v>
      </c>
      <c r="AT20">
        <f>_xlfn.RANK.AVG(Table2[[#This Row],[6M Return vs Nifty Z-Score]],Table2[6M Return vs Nifty Z-Score])</f>
        <v>22</v>
      </c>
      <c r="AU20">
        <f>_xlfn.RANK.AVG(Table2[[#This Row],[Sharpe Ratio Z-Score]],Table2[Sharpe Ratio Z-Score])</f>
        <v>84</v>
      </c>
      <c r="AV20">
        <f>(Table2[[#This Row],[Rank 1Y]]+Table2[[#This Row],[Rank 6M]]+Table2[[#This Row],[Rank Sharpe]])/3</f>
        <v>46</v>
      </c>
    </row>
    <row r="21" spans="1:48" x14ac:dyDescent="0.3">
      <c r="A21" t="s">
        <v>1331</v>
      </c>
      <c r="B21" t="s">
        <v>1332</v>
      </c>
      <c r="C21" t="s">
        <v>3198</v>
      </c>
      <c r="D21" t="s">
        <v>1333</v>
      </c>
      <c r="E21">
        <v>8639.4942577599995</v>
      </c>
      <c r="F21">
        <v>1389.2</v>
      </c>
      <c r="G21">
        <v>170.25512406201099</v>
      </c>
      <c r="H21">
        <f>(Table2[[#This Row],[1Y Return vs Nifty]]-AVERAGE(Table2[1Y Return vs Nifty]))/_xlfn.STDEV.P(Table2[1Y Return vs Nifty])</f>
        <v>2.359192625634412</v>
      </c>
      <c r="I21">
        <v>1.42063291963696</v>
      </c>
      <c r="J21">
        <f>(Table2[[#This Row],[1M Return vs Nifty]]-AVERAGE(Table2[1M Return vs Nifty]))/_xlfn.STDEV.P(Table2[1M Return vs Nifty])</f>
        <v>2.1359202920292912E-2</v>
      </c>
      <c r="K21">
        <v>81.871144859930993</v>
      </c>
      <c r="L21">
        <f>(Table2[[#This Row],[6M Return vs Nifty]]-AVERAGE(Table2[6M Return vs Nifty]))/_xlfn.STDEV.P(Table2[6M Return vs Nifty])</f>
        <v>1.92318032801941</v>
      </c>
      <c r="M21">
        <v>-1.2372657910096201</v>
      </c>
      <c r="N21">
        <f>(Table2[[#This Row],[1W Return vs Nifty]]-AVERAGE(Table2[1W Return vs Nifty]))/_xlfn.STDEV.P(Table2[1W Return vs Nifty])</f>
        <v>-0.30279070243449074</v>
      </c>
      <c r="O21">
        <v>1342.62</v>
      </c>
      <c r="P21">
        <v>1292.27717882299</v>
      </c>
      <c r="Q21">
        <v>999.90375394320995</v>
      </c>
      <c r="R21">
        <v>67.608758063502194</v>
      </c>
      <c r="S21" s="1">
        <f>(Table2[[#This Row],[Close Price]]-Table2[[#This Row],[20D EMA]])/Table2[[#This Row],[20D EMA]]</f>
        <v>3.4693360742429097E-2</v>
      </c>
      <c r="T21" s="1">
        <f>(Table2[[#This Row],[Close Price]]-Table2[[#This Row],[50D EMA]])/Table2[[#This Row],[50D EMA]]</f>
        <v>7.5001573010279168E-2</v>
      </c>
      <c r="U21" s="1">
        <f>(Table2[[#This Row],[Close Price]]-Table2[[#This Row],[200D EMA]])/Table2[[#This Row],[200D EMA]]</f>
        <v>0.38933371789191262</v>
      </c>
      <c r="V21">
        <v>0.75070752220105197</v>
      </c>
      <c r="W21">
        <v>1371.15</v>
      </c>
      <c r="X21">
        <v>1401.05</v>
      </c>
      <c r="Y21">
        <v>1371.15</v>
      </c>
      <c r="Z21">
        <v>1436</v>
      </c>
      <c r="AA21">
        <v>1245.0999999999999</v>
      </c>
      <c r="AB21">
        <v>1444.45</v>
      </c>
      <c r="AC21" s="1">
        <f>(Table2[[#This Row],[Close Price]]/Table2[[#This Row],[Day Low]])-1</f>
        <v>1.3164132297706299E-2</v>
      </c>
      <c r="AD21" s="1">
        <f>(Table2[[#This Row],[Day High]]/Table2[[#This Row],[Close Price]])-1</f>
        <v>8.5300892600057576E-3</v>
      </c>
      <c r="AE21" s="1">
        <f>(Table2[[#This Row],[Close Price]]/Table2[[#This Row],[Current Week Low]])-1</f>
        <v>1.3164132297706299E-2</v>
      </c>
      <c r="AF21" s="1">
        <f>(Table2[[#This Row],[Current Week High]]/Table2[[#This Row],[Close Price]])-1</f>
        <v>3.3688453786351769E-2</v>
      </c>
      <c r="AG21" s="1">
        <f>(Table2[[#This Row],[Close Price]]/Table2[[#This Row],[Current Month Low]])-1</f>
        <v>0.11573367600995921</v>
      </c>
      <c r="AH21" s="1">
        <f>(Table2[[#This Row],[Current Month High]]/Table2[[#This Row],[Close Price]])-1</f>
        <v>3.9771091275554227E-2</v>
      </c>
      <c r="AI21">
        <v>3.97710912755542</v>
      </c>
      <c r="AJ21">
        <v>219.02629463773101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</v>
      </c>
      <c r="AM21">
        <v>0</v>
      </c>
      <c r="AN21">
        <v>9.17</v>
      </c>
      <c r="AO21" t="s">
        <v>3225</v>
      </c>
      <c r="AP21">
        <v>0.168214224011313</v>
      </c>
      <c r="AQ21">
        <f>(Table2[[#This Row],[Sharpe Ratio]]-AVERAGE(Table2[Sharpe Ratio]))/_xlfn.STDEV.P(Table2[Sharpe Ratio])</f>
        <v>1.1942839796428752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5.1952254337824995</v>
      </c>
      <c r="AS21">
        <f>_xlfn.RANK.AVG(Table2[[#This Row],[1Y Return vs Nifty Z-Score]],Table2[1Y Return vs Nifty Z-Score])</f>
        <v>29</v>
      </c>
      <c r="AT21">
        <f>_xlfn.RANK.AVG(Table2[[#This Row],[6M Return vs Nifty Z-Score]],Table2[6M Return vs Nifty Z-Score])</f>
        <v>34</v>
      </c>
      <c r="AU21">
        <f>_xlfn.RANK.AVG(Table2[[#This Row],[Sharpe Ratio Z-Score]],Table2[Sharpe Ratio Z-Score])</f>
        <v>88</v>
      </c>
      <c r="AV21">
        <f>(Table2[[#This Row],[Rank 1Y]]+Table2[[#This Row],[Rank 6M]]+Table2[[#This Row],[Rank Sharpe]])/3</f>
        <v>50.333333333333336</v>
      </c>
    </row>
    <row r="22" spans="1:48" x14ac:dyDescent="0.3">
      <c r="A22" t="s">
        <v>330</v>
      </c>
      <c r="B22" t="s">
        <v>331</v>
      </c>
      <c r="C22" t="s">
        <v>3193</v>
      </c>
      <c r="D22" t="s">
        <v>132</v>
      </c>
      <c r="E22">
        <v>82588.214683679995</v>
      </c>
      <c r="F22">
        <v>1917.4</v>
      </c>
      <c r="G22">
        <v>186.550705644033</v>
      </c>
      <c r="H22">
        <f>(Table2[[#This Row],[1Y Return vs Nifty]]-AVERAGE(Table2[1Y Return vs Nifty]))/_xlfn.STDEV.P(Table2[1Y Return vs Nifty])</f>
        <v>2.6291617902522089</v>
      </c>
      <c r="I22">
        <v>-5.0518089272535498</v>
      </c>
      <c r="J22">
        <f>(Table2[[#This Row],[1M Return vs Nifty]]-AVERAGE(Table2[1M Return vs Nifty]))/_xlfn.STDEV.P(Table2[1M Return vs Nifty])</f>
        <v>-0.58990529875467113</v>
      </c>
      <c r="K22">
        <v>75.341233464788999</v>
      </c>
      <c r="L22">
        <f>(Table2[[#This Row],[6M Return vs Nifty]]-AVERAGE(Table2[6M Return vs Nifty]))/_xlfn.STDEV.P(Table2[6M Return vs Nifty])</f>
        <v>1.7305015741080028</v>
      </c>
      <c r="M22">
        <v>-0.64984930837573296</v>
      </c>
      <c r="N22">
        <f>(Table2[[#This Row],[1W Return vs Nifty]]-AVERAGE(Table2[1W Return vs Nifty]))/_xlfn.STDEV.P(Table2[1W Return vs Nifty])</f>
        <v>-0.16922473082700776</v>
      </c>
      <c r="O22">
        <v>1813.78</v>
      </c>
      <c r="P22">
        <v>1777.26337156098</v>
      </c>
      <c r="Q22">
        <v>1469.1615723668201</v>
      </c>
      <c r="R22">
        <v>64.288063164437105</v>
      </c>
      <c r="S22" s="1">
        <f>(Table2[[#This Row],[Close Price]]-Table2[[#This Row],[20D EMA]])/Table2[[#This Row],[20D EMA]]</f>
        <v>5.7129310059654492E-2</v>
      </c>
      <c r="T22" s="1">
        <f>(Table2[[#This Row],[Close Price]]-Table2[[#This Row],[50D EMA]])/Table2[[#This Row],[50D EMA]]</f>
        <v>7.8849668924385344E-2</v>
      </c>
      <c r="U22" s="1">
        <f>(Table2[[#This Row],[Close Price]]-Table2[[#This Row],[200D EMA]])/Table2[[#This Row],[200D EMA]]</f>
        <v>0.30509811586690744</v>
      </c>
      <c r="V22">
        <v>1.0208424009932899</v>
      </c>
      <c r="W22">
        <v>1801.15</v>
      </c>
      <c r="X22">
        <v>1972</v>
      </c>
      <c r="Y22">
        <v>1801.15</v>
      </c>
      <c r="Z22">
        <v>1972</v>
      </c>
      <c r="AA22">
        <v>1740.05</v>
      </c>
      <c r="AB22">
        <v>1972</v>
      </c>
      <c r="AC22" s="1">
        <f>(Table2[[#This Row],[Close Price]]/Table2[[#This Row],[Day Low]])-1</f>
        <v>6.4542098103989032E-2</v>
      </c>
      <c r="AD22" s="1">
        <f>(Table2[[#This Row],[Day High]]/Table2[[#This Row],[Close Price]])-1</f>
        <v>2.8476061333055025E-2</v>
      </c>
      <c r="AE22" s="1">
        <f>(Table2[[#This Row],[Close Price]]/Table2[[#This Row],[Current Week Low]])-1</f>
        <v>6.4542098103989032E-2</v>
      </c>
      <c r="AF22" s="1">
        <f>(Table2[[#This Row],[Current Week High]]/Table2[[#This Row],[Close Price]])-1</f>
        <v>2.8476061333055025E-2</v>
      </c>
      <c r="AG22" s="1">
        <f>(Table2[[#This Row],[Close Price]]/Table2[[#This Row],[Current Month Low]])-1</f>
        <v>0.1019223585529152</v>
      </c>
      <c r="AH22" s="1">
        <f>(Table2[[#This Row],[Current Month High]]/Table2[[#This Row],[Close Price]])-1</f>
        <v>2.8476061333055025E-2</v>
      </c>
      <c r="AI22">
        <v>8.2090330656096899</v>
      </c>
      <c r="AJ22">
        <v>224.29598308668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0.05</v>
      </c>
      <c r="AM22" t="s">
        <v>3225</v>
      </c>
      <c r="AN22">
        <v>5.75</v>
      </c>
      <c r="AO22" t="s">
        <v>3225</v>
      </c>
      <c r="AP22">
        <v>0.16637883846218701</v>
      </c>
      <c r="AQ22">
        <f>(Table2[[#This Row],[Sharpe Ratio]]-AVERAGE(Table2[Sharpe Ratio]))/_xlfn.STDEV.P(Table2[Sharpe Ratio])</f>
        <v>1.1729673953765409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4.7735007301550736</v>
      </c>
      <c r="AS22">
        <f>_xlfn.RANK.AVG(Table2[[#This Row],[1Y Return vs Nifty Z-Score]],Table2[1Y Return vs Nifty Z-Score])</f>
        <v>22</v>
      </c>
      <c r="AT22">
        <f>_xlfn.RANK.AVG(Table2[[#This Row],[6M Return vs Nifty Z-Score]],Table2[6M Return vs Nifty Z-Score])</f>
        <v>44</v>
      </c>
      <c r="AU22">
        <f>_xlfn.RANK.AVG(Table2[[#This Row],[Sharpe Ratio Z-Score]],Table2[Sharpe Ratio Z-Score])</f>
        <v>94</v>
      </c>
      <c r="AV22">
        <f>(Table2[[#This Row],[Rank 1Y]]+Table2[[#This Row],[Rank 6M]]+Table2[[#This Row],[Rank Sharpe]])/3</f>
        <v>53.333333333333336</v>
      </c>
    </row>
    <row r="23" spans="1:48" x14ac:dyDescent="0.3">
      <c r="A23" t="s">
        <v>1207</v>
      </c>
      <c r="B23" t="s">
        <v>1208</v>
      </c>
      <c r="C23" t="s">
        <v>3180</v>
      </c>
      <c r="D23" t="s">
        <v>411</v>
      </c>
      <c r="E23">
        <v>10164.44882747</v>
      </c>
      <c r="F23">
        <v>329.15</v>
      </c>
      <c r="G23">
        <v>288.66452039200601</v>
      </c>
      <c r="H23">
        <f>(Table2[[#This Row],[1Y Return vs Nifty]]-AVERAGE(Table2[1Y Return vs Nifty]))/_xlfn.STDEV.P(Table2[1Y Return vs Nifty])</f>
        <v>4.3208830169349355</v>
      </c>
      <c r="I23">
        <v>45.336817456862498</v>
      </c>
      <c r="J23">
        <f>(Table2[[#This Row],[1M Return vs Nifty]]-AVERAGE(Table2[1M Return vs Nifty]))/_xlfn.STDEV.P(Table2[1M Return vs Nifty])</f>
        <v>4.1688518017930845</v>
      </c>
      <c r="K23">
        <v>178.205401376493</v>
      </c>
      <c r="L23">
        <f>(Table2[[#This Row],[6M Return vs Nifty]]-AVERAGE(Table2[6M Return vs Nifty]))/_xlfn.STDEV.P(Table2[6M Return vs Nifty])</f>
        <v>4.7657249479053867</v>
      </c>
      <c r="M23">
        <v>3.96898562871508</v>
      </c>
      <c r="N23">
        <f>(Table2[[#This Row],[1W Return vs Nifty]]-AVERAGE(Table2[1W Return vs Nifty]))/_xlfn.STDEV.P(Table2[1W Return vs Nifty])</f>
        <v>0.88099975947150977</v>
      </c>
      <c r="O23">
        <v>292.14</v>
      </c>
      <c r="P23">
        <v>254.82030725616301</v>
      </c>
      <c r="Q23">
        <v>185.59933266705499</v>
      </c>
      <c r="R23">
        <v>69.799840962127405</v>
      </c>
      <c r="S23" s="1">
        <f>(Table2[[#This Row],[Close Price]]-Table2[[#This Row],[20D EMA]])/Table2[[#This Row],[20D EMA]]</f>
        <v>0.12668583555829394</v>
      </c>
      <c r="T23" s="1">
        <f>(Table2[[#This Row],[Close Price]]-Table2[[#This Row],[50D EMA]])/Table2[[#This Row],[50D EMA]]</f>
        <v>0.29169454171137005</v>
      </c>
      <c r="U23" s="1">
        <f>(Table2[[#This Row],[Close Price]]-Table2[[#This Row],[200D EMA]])/Table2[[#This Row],[200D EMA]]</f>
        <v>0.7734438764952849</v>
      </c>
      <c r="V23">
        <v>1.0289704513664799</v>
      </c>
      <c r="W23">
        <v>311.55</v>
      </c>
      <c r="X23">
        <v>331.25</v>
      </c>
      <c r="Y23">
        <v>311.55</v>
      </c>
      <c r="Z23">
        <v>331.25</v>
      </c>
      <c r="AA23">
        <v>268.25</v>
      </c>
      <c r="AB23">
        <v>348</v>
      </c>
      <c r="AC23" s="1">
        <f>(Table2[[#This Row],[Close Price]]/Table2[[#This Row],[Day Low]])-1</f>
        <v>5.6491734874016819E-2</v>
      </c>
      <c r="AD23" s="1">
        <f>(Table2[[#This Row],[Day High]]/Table2[[#This Row],[Close Price]])-1</f>
        <v>6.3800698769558295E-3</v>
      </c>
      <c r="AE23" s="1">
        <f>(Table2[[#This Row],[Close Price]]/Table2[[#This Row],[Current Week Low]])-1</f>
        <v>5.6491734874016819E-2</v>
      </c>
      <c r="AF23" s="1">
        <f>(Table2[[#This Row],[Current Week High]]/Table2[[#This Row],[Close Price]])-1</f>
        <v>6.3800698769558295E-3</v>
      </c>
      <c r="AG23" s="1">
        <f>(Table2[[#This Row],[Close Price]]/Table2[[#This Row],[Current Month Low]])-1</f>
        <v>0.22702702702702693</v>
      </c>
      <c r="AH23" s="1">
        <f>(Table2[[#This Row],[Current Month High]]/Table2[[#This Row],[Close Price]])-1</f>
        <v>5.7268722466960353E-2</v>
      </c>
      <c r="AI23">
        <v>5.72687224669603</v>
      </c>
      <c r="AJ23">
        <v>336.82813536828098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0.52</v>
      </c>
      <c r="AM23" t="s">
        <v>3225</v>
      </c>
      <c r="AN23">
        <v>19.440000000000001</v>
      </c>
      <c r="AO23" t="s">
        <v>3225</v>
      </c>
      <c r="AP23">
        <v>0.13182955044068501</v>
      </c>
      <c r="AQ23">
        <f>(Table2[[#This Row],[Sharpe Ratio]]-AVERAGE(Table2[Sharpe Ratio]))/_xlfn.STDEV.P(Table2[Sharpe Ratio])</f>
        <v>0.77170412412385292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14.908163650228769</v>
      </c>
      <c r="AS23">
        <f>_xlfn.RANK.AVG(Table2[[#This Row],[1Y Return vs Nifty Z-Score]],Table2[1Y Return vs Nifty Z-Score])</f>
        <v>3</v>
      </c>
      <c r="AT23">
        <f>_xlfn.RANK.AVG(Table2[[#This Row],[6M Return vs Nifty Z-Score]],Table2[6M Return vs Nifty Z-Score])</f>
        <v>3</v>
      </c>
      <c r="AU23">
        <f>_xlfn.RANK.AVG(Table2[[#This Row],[Sharpe Ratio Z-Score]],Table2[Sharpe Ratio Z-Score])</f>
        <v>155</v>
      </c>
      <c r="AV23">
        <f>(Table2[[#This Row],[Rank 1Y]]+Table2[[#This Row],[Rank 6M]]+Table2[[#This Row],[Rank Sharpe]])/3</f>
        <v>53.666666666666664</v>
      </c>
    </row>
    <row r="24" spans="1:48" x14ac:dyDescent="0.3">
      <c r="A24" t="s">
        <v>831</v>
      </c>
      <c r="B24" t="s">
        <v>832</v>
      </c>
      <c r="C24" t="s">
        <v>3192</v>
      </c>
      <c r="D24" t="s">
        <v>324</v>
      </c>
      <c r="E24">
        <v>19779.69384</v>
      </c>
      <c r="F24">
        <v>1726.7</v>
      </c>
      <c r="G24">
        <v>83.834323397758396</v>
      </c>
      <c r="H24">
        <f>(Table2[[#This Row],[1Y Return vs Nifty]]-AVERAGE(Table2[1Y Return vs Nifty]))/_xlfn.STDEV.P(Table2[1Y Return vs Nifty])</f>
        <v>0.92745781804281835</v>
      </c>
      <c r="I24">
        <v>-14.1191419499395</v>
      </c>
      <c r="J24">
        <f>(Table2[[#This Row],[1M Return vs Nifty]]-AVERAGE(Table2[1M Return vs Nifty]))/_xlfn.STDEV.P(Table2[1M Return vs Nifty])</f>
        <v>-1.4462341670156997</v>
      </c>
      <c r="K24">
        <v>111.184684965152</v>
      </c>
      <c r="L24">
        <f>(Table2[[#This Row],[6M Return vs Nifty]]-AVERAGE(Table2[6M Return vs Nifty]))/_xlfn.STDEV.P(Table2[6M Return vs Nifty])</f>
        <v>2.7881379114267446</v>
      </c>
      <c r="M24">
        <v>-4.0202623534096498</v>
      </c>
      <c r="N24">
        <f>(Table2[[#This Row],[1W Return vs Nifty]]-AVERAGE(Table2[1W Return vs Nifty]))/_xlfn.STDEV.P(Table2[1W Return vs Nifty])</f>
        <v>-0.93558472648117252</v>
      </c>
      <c r="O24">
        <v>1834.7</v>
      </c>
      <c r="P24">
        <v>1901.15152846818</v>
      </c>
      <c r="Q24">
        <v>1453.3800970022601</v>
      </c>
      <c r="R24">
        <v>32.329954429830302</v>
      </c>
      <c r="S24" s="1">
        <f>(Table2[[#This Row],[Close Price]]-Table2[[#This Row],[20D EMA]])/Table2[[#This Row],[20D EMA]]</f>
        <v>-5.8865209571047038E-2</v>
      </c>
      <c r="T24" s="1">
        <f>(Table2[[#This Row],[Close Price]]-Table2[[#This Row],[50D EMA]])/Table2[[#This Row],[50D EMA]]</f>
        <v>-9.1760980571991155E-2</v>
      </c>
      <c r="U24" s="1">
        <f>(Table2[[#This Row],[Close Price]]-Table2[[#This Row],[200D EMA]])/Table2[[#This Row],[200D EMA]]</f>
        <v>0.18805810232401646</v>
      </c>
      <c r="V24">
        <v>0.389241871681693</v>
      </c>
      <c r="W24">
        <v>1717.6</v>
      </c>
      <c r="X24">
        <v>1780</v>
      </c>
      <c r="Y24">
        <v>1717.6</v>
      </c>
      <c r="Z24">
        <v>1789.45</v>
      </c>
      <c r="AA24">
        <v>1717.6</v>
      </c>
      <c r="AB24">
        <v>1994.95</v>
      </c>
      <c r="AC24" s="1">
        <f>(Table2[[#This Row],[Close Price]]/Table2[[#This Row],[Day Low]])-1</f>
        <v>5.2980903586401507E-3</v>
      </c>
      <c r="AD24" s="1">
        <f>(Table2[[#This Row],[Day High]]/Table2[[#This Row],[Close Price]])-1</f>
        <v>3.0868129958881108E-2</v>
      </c>
      <c r="AE24" s="1">
        <f>(Table2[[#This Row],[Close Price]]/Table2[[#This Row],[Current Week Low]])-1</f>
        <v>5.2980903586401507E-3</v>
      </c>
      <c r="AF24" s="1">
        <f>(Table2[[#This Row],[Current Week High]]/Table2[[#This Row],[Close Price]])-1</f>
        <v>3.6340997278044851E-2</v>
      </c>
      <c r="AG24" s="1">
        <f>(Table2[[#This Row],[Close Price]]/Table2[[#This Row],[Current Month Low]])-1</f>
        <v>5.2980903586401507E-3</v>
      </c>
      <c r="AH24" s="1">
        <f>(Table2[[#This Row],[Current Month High]]/Table2[[#This Row],[Close Price]])-1</f>
        <v>0.15535414374239886</v>
      </c>
      <c r="AI24">
        <v>64.116522847049296</v>
      </c>
      <c r="AJ24">
        <v>166.342742557458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-0.2</v>
      </c>
      <c r="AM24" t="s">
        <v>3224</v>
      </c>
      <c r="AN24">
        <v>-4.6500000000000004</v>
      </c>
      <c r="AO24" t="s">
        <v>3224</v>
      </c>
      <c r="AP24">
        <v>0.192431741923378</v>
      </c>
      <c r="AQ24">
        <f>(Table2[[#This Row],[Sharpe Ratio]]-AVERAGE(Table2[Sharpe Ratio]))/_xlfn.STDEV.P(Table2[Sharpe Ratio])</f>
        <v>1.4755517282855664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101</v>
      </c>
      <c r="AT24">
        <f>_xlfn.RANK.AVG(Table2[[#This Row],[6M Return vs Nifty Z-Score]],Table2[6M Return vs Nifty Z-Score])</f>
        <v>11</v>
      </c>
      <c r="AU24">
        <f>_xlfn.RANK.AVG(Table2[[#This Row],[Sharpe Ratio Z-Score]],Table2[Sharpe Ratio Z-Score])</f>
        <v>49</v>
      </c>
      <c r="AV24">
        <f>(Table2[[#This Row],[Rank 1Y]]+Table2[[#This Row],[Rank 6M]]+Table2[[#This Row],[Rank Sharpe]])/3</f>
        <v>53.666666666666664</v>
      </c>
    </row>
    <row r="25" spans="1:48" x14ac:dyDescent="0.3">
      <c r="A25" t="s">
        <v>862</v>
      </c>
      <c r="B25" t="s">
        <v>863</v>
      </c>
      <c r="C25" t="s">
        <v>3180</v>
      </c>
      <c r="D25" t="s">
        <v>138</v>
      </c>
      <c r="E25">
        <v>18812.628385098</v>
      </c>
      <c r="F25">
        <v>71.98</v>
      </c>
      <c r="G25">
        <v>260.06966352312998</v>
      </c>
      <c r="H25">
        <f>(Table2[[#This Row],[1Y Return vs Nifty]]-AVERAGE(Table2[1Y Return vs Nifty]))/_xlfn.STDEV.P(Table2[1Y Return vs Nifty])</f>
        <v>3.8471515589688896</v>
      </c>
      <c r="I25">
        <v>-1.0948557934857801</v>
      </c>
      <c r="J25">
        <f>(Table2[[#This Row],[1M Return vs Nifty]]-AVERAGE(Table2[1M Return vs Nifty]))/_xlfn.STDEV.P(Table2[1M Return vs Nifty])</f>
        <v>-0.21620630806760044</v>
      </c>
      <c r="K25">
        <v>71.060319034210096</v>
      </c>
      <c r="L25">
        <f>(Table2[[#This Row],[6M Return vs Nifty]]-AVERAGE(Table2[6M Return vs Nifty]))/_xlfn.STDEV.P(Table2[6M Return vs Nifty])</f>
        <v>1.6041842003839191</v>
      </c>
      <c r="M25">
        <v>6.4944207035860702</v>
      </c>
      <c r="N25">
        <f>(Table2[[#This Row],[1W Return vs Nifty]]-AVERAGE(Table2[1W Return vs Nifty]))/_xlfn.STDEV.P(Table2[1W Return vs Nifty])</f>
        <v>1.4552297980878988</v>
      </c>
      <c r="O25">
        <v>72.12</v>
      </c>
      <c r="P25">
        <v>70.946822056211801</v>
      </c>
      <c r="Q25">
        <v>54.8562776399258</v>
      </c>
      <c r="R25">
        <v>50.6145833108217</v>
      </c>
      <c r="S25" s="1">
        <f>(Table2[[#This Row],[Close Price]]-Table2[[#This Row],[20D EMA]])/Table2[[#This Row],[20D EMA]]</f>
        <v>-1.9412090959512003E-3</v>
      </c>
      <c r="T25" s="1">
        <f>(Table2[[#This Row],[Close Price]]-Table2[[#This Row],[50D EMA]])/Table2[[#This Row],[50D EMA]]</f>
        <v>1.456270927779693E-2</v>
      </c>
      <c r="U25" s="1">
        <f>(Table2[[#This Row],[Close Price]]-Table2[[#This Row],[200D EMA]])/Table2[[#This Row],[200D EMA]]</f>
        <v>0.31215611224067308</v>
      </c>
      <c r="V25">
        <v>0.432632081212171</v>
      </c>
      <c r="W25">
        <v>71.52</v>
      </c>
      <c r="X25">
        <v>74.650000000000006</v>
      </c>
      <c r="Y25">
        <v>71.25</v>
      </c>
      <c r="Z25">
        <v>75.38</v>
      </c>
      <c r="AA25">
        <v>68.180000000000007</v>
      </c>
      <c r="AB25">
        <v>75.75</v>
      </c>
      <c r="AC25" s="1">
        <f>(Table2[[#This Row],[Close Price]]/Table2[[#This Row],[Day Low]])-1</f>
        <v>6.4317673378078144E-3</v>
      </c>
      <c r="AD25" s="1">
        <f>(Table2[[#This Row],[Day High]]/Table2[[#This Row],[Close Price]])-1</f>
        <v>3.7093637121422551E-2</v>
      </c>
      <c r="AE25" s="1">
        <f>(Table2[[#This Row],[Close Price]]/Table2[[#This Row],[Current Week Low]])-1</f>
        <v>1.0245614035087725E-2</v>
      </c>
      <c r="AF25" s="1">
        <f>(Table2[[#This Row],[Current Week High]]/Table2[[#This Row],[Close Price]])-1</f>
        <v>4.7235343150875186E-2</v>
      </c>
      <c r="AG25" s="1">
        <f>(Table2[[#This Row],[Close Price]]/Table2[[#This Row],[Current Month Low]])-1</f>
        <v>5.5734819595189222E-2</v>
      </c>
      <c r="AH25" s="1">
        <f>(Table2[[#This Row],[Current Month High]]/Table2[[#This Row],[Close Price]])-1</f>
        <v>5.2375659905529171E-2</v>
      </c>
      <c r="AI25">
        <v>26.979716587940999</v>
      </c>
      <c r="AJ25">
        <v>334.924471299093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0.14000000000000001</v>
      </c>
      <c r="AM25" t="s">
        <v>3225</v>
      </c>
      <c r="AN25">
        <v>-3.94</v>
      </c>
      <c r="AO25" t="s">
        <v>3224</v>
      </c>
      <c r="AP25">
        <v>0.15490132058526801</v>
      </c>
      <c r="AQ25">
        <f>(Table2[[#This Row],[Sharpe Ratio]]-AVERAGE(Table2[Sharpe Ratio]))/_xlfn.STDEV.P(Table2[Sharpe Ratio])</f>
        <v>1.0396648981937493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7.7300241475668567</v>
      </c>
      <c r="AS25">
        <f>_xlfn.RANK.AVG(Table2[[#This Row],[1Y Return vs Nifty Z-Score]],Table2[1Y Return vs Nifty Z-Score])</f>
        <v>5</v>
      </c>
      <c r="AT25">
        <f>_xlfn.RANK.AVG(Table2[[#This Row],[6M Return vs Nifty Z-Score]],Table2[6M Return vs Nifty Z-Score])</f>
        <v>48</v>
      </c>
      <c r="AU25">
        <f>_xlfn.RANK.AVG(Table2[[#This Row],[Sharpe Ratio Z-Score]],Table2[Sharpe Ratio Z-Score])</f>
        <v>109</v>
      </c>
      <c r="AV25">
        <f>(Table2[[#This Row],[Rank 1Y]]+Table2[[#This Row],[Rank 6M]]+Table2[[#This Row],[Rank Sharpe]])/3</f>
        <v>54</v>
      </c>
    </row>
    <row r="26" spans="1:48" x14ac:dyDescent="0.3">
      <c r="A26" t="s">
        <v>322</v>
      </c>
      <c r="B26" t="s">
        <v>323</v>
      </c>
      <c r="C26" t="s">
        <v>3192</v>
      </c>
      <c r="D26" t="s">
        <v>324</v>
      </c>
      <c r="E26">
        <v>84574.667700000005</v>
      </c>
      <c r="F26">
        <v>4193.3</v>
      </c>
      <c r="G26">
        <v>64.830825955477707</v>
      </c>
      <c r="H26">
        <f>(Table2[[#This Row],[1Y Return vs Nifty]]-AVERAGE(Table2[1Y Return vs Nifty]))/_xlfn.STDEV.P(Table2[1Y Return vs Nifty])</f>
        <v>0.61262656740681853</v>
      </c>
      <c r="I26">
        <v>-15.5456869047336</v>
      </c>
      <c r="J26">
        <f>(Table2[[#This Row],[1M Return vs Nifty]]-AVERAGE(Table2[1M Return vs Nifty]))/_xlfn.STDEV.P(Table2[1M Return vs Nifty])</f>
        <v>-1.5809586360085073</v>
      </c>
      <c r="K26">
        <v>111.38948738294199</v>
      </c>
      <c r="L26">
        <f>(Table2[[#This Row],[6M Return vs Nifty]]-AVERAGE(Table2[6M Return vs Nifty]))/_xlfn.STDEV.P(Table2[6M Return vs Nifty])</f>
        <v>2.7941810370175726</v>
      </c>
      <c r="M26">
        <v>-4.2329407193443096</v>
      </c>
      <c r="N26">
        <f>(Table2[[#This Row],[1W Return vs Nifty]]-AVERAGE(Table2[1W Return vs Nifty]))/_xlfn.STDEV.P(Table2[1W Return vs Nifty])</f>
        <v>-0.98394324794891175</v>
      </c>
      <c r="O26">
        <v>4416.6899999999996</v>
      </c>
      <c r="P26">
        <v>4446.92644060985</v>
      </c>
      <c r="Q26">
        <v>3371.9817252276198</v>
      </c>
      <c r="R26">
        <v>34.004559415102698</v>
      </c>
      <c r="S26" s="1">
        <f>(Table2[[#This Row],[Close Price]]-Table2[[#This Row],[20D EMA]])/Table2[[#This Row],[20D EMA]]</f>
        <v>-5.0578600716826273E-2</v>
      </c>
      <c r="T26" s="1">
        <f>(Table2[[#This Row],[Close Price]]-Table2[[#This Row],[50D EMA]])/Table2[[#This Row],[50D EMA]]</f>
        <v>-5.7034098494120271E-2</v>
      </c>
      <c r="U26" s="1">
        <f>(Table2[[#This Row],[Close Price]]-Table2[[#This Row],[200D EMA]])/Table2[[#This Row],[200D EMA]]</f>
        <v>0.24357138967499556</v>
      </c>
      <c r="V26">
        <v>0.75914876240941398</v>
      </c>
      <c r="W26">
        <v>4180</v>
      </c>
      <c r="X26">
        <v>4305.8999999999996</v>
      </c>
      <c r="Y26">
        <v>4180</v>
      </c>
      <c r="Z26">
        <v>4338.8500000000004</v>
      </c>
      <c r="AA26">
        <v>4180</v>
      </c>
      <c r="AB26">
        <v>4925</v>
      </c>
      <c r="AC26" s="1">
        <f>(Table2[[#This Row],[Close Price]]/Table2[[#This Row],[Day Low]])-1</f>
        <v>3.1818181818181746E-3</v>
      </c>
      <c r="AD26" s="1">
        <f>(Table2[[#This Row],[Day High]]/Table2[[#This Row],[Close Price]])-1</f>
        <v>2.6852359716690755E-2</v>
      </c>
      <c r="AE26" s="1">
        <f>(Table2[[#This Row],[Close Price]]/Table2[[#This Row],[Current Week Low]])-1</f>
        <v>3.1818181818181746E-3</v>
      </c>
      <c r="AF26" s="1">
        <f>(Table2[[#This Row],[Current Week High]]/Table2[[#This Row],[Close Price]])-1</f>
        <v>3.4710132830944707E-2</v>
      </c>
      <c r="AG26" s="1">
        <f>(Table2[[#This Row],[Close Price]]/Table2[[#This Row],[Current Month Low]])-1</f>
        <v>3.1818181818181746E-3</v>
      </c>
      <c r="AH26" s="1">
        <f>(Table2[[#This Row],[Current Month High]]/Table2[[#This Row],[Close Price]])-1</f>
        <v>0.17449264302577916</v>
      </c>
      <c r="AI26">
        <v>39.746738845300797</v>
      </c>
      <c r="AJ26">
        <v>140.71756601607299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-0.05</v>
      </c>
      <c r="AM26" t="s">
        <v>3224</v>
      </c>
      <c r="AN26">
        <v>-1.1399999999999999</v>
      </c>
      <c r="AO26" t="s">
        <v>3224</v>
      </c>
      <c r="AP26">
        <v>0.25433947917452798</v>
      </c>
      <c r="AQ26">
        <f>(Table2[[#This Row],[Sharpe Ratio]]-AVERAGE(Table2[Sharpe Ratio]))/_xlfn.STDEV.P(Table2[Sharpe Ratio])</f>
        <v>2.1945622372659006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143</v>
      </c>
      <c r="AT26">
        <f>_xlfn.RANK.AVG(Table2[[#This Row],[6M Return vs Nifty Z-Score]],Table2[6M Return vs Nifty Z-Score])</f>
        <v>10</v>
      </c>
      <c r="AU26">
        <f>_xlfn.RANK.AVG(Table2[[#This Row],[Sharpe Ratio Z-Score]],Table2[Sharpe Ratio Z-Score])</f>
        <v>9</v>
      </c>
      <c r="AV26">
        <f>(Table2[[#This Row],[Rank 1Y]]+Table2[[#This Row],[Rank 6M]]+Table2[[#This Row],[Rank Sharpe]])/3</f>
        <v>54</v>
      </c>
    </row>
    <row r="27" spans="1:48" x14ac:dyDescent="0.3">
      <c r="A27" t="s">
        <v>993</v>
      </c>
      <c r="B27" t="s">
        <v>994</v>
      </c>
      <c r="C27" t="s">
        <v>3192</v>
      </c>
      <c r="D27" t="s">
        <v>141</v>
      </c>
      <c r="E27">
        <v>15230.904769520001</v>
      </c>
      <c r="F27">
        <v>1694.95</v>
      </c>
      <c r="G27">
        <v>94.961461914125493</v>
      </c>
      <c r="H27">
        <f>(Table2[[#This Row],[1Y Return vs Nifty]]-AVERAGE(Table2[1Y Return vs Nifty]))/_xlfn.STDEV.P(Table2[1Y Return vs Nifty])</f>
        <v>1.1118013024855131</v>
      </c>
      <c r="I27">
        <v>-4.0998572613339297</v>
      </c>
      <c r="J27">
        <f>(Table2[[#This Row],[1M Return vs Nifty]]-AVERAGE(Table2[1M Return vs Nifty]))/_xlfn.STDEV.P(Table2[1M Return vs Nifty])</f>
        <v>-0.50000194010702836</v>
      </c>
      <c r="K27">
        <v>73.351872093824795</v>
      </c>
      <c r="L27">
        <f>(Table2[[#This Row],[6M Return vs Nifty]]-AVERAGE(Table2[6M Return vs Nifty]))/_xlfn.STDEV.P(Table2[6M Return vs Nifty])</f>
        <v>1.6718012875586268</v>
      </c>
      <c r="M27">
        <v>5.4854452152590296</v>
      </c>
      <c r="N27">
        <f>(Table2[[#This Row],[1W Return vs Nifty]]-AVERAGE(Table2[1W Return vs Nifty]))/_xlfn.STDEV.P(Table2[1W Return vs Nifty])</f>
        <v>1.2258103054269662</v>
      </c>
      <c r="O27">
        <v>1672.04</v>
      </c>
      <c r="P27">
        <v>1578.9172590066901</v>
      </c>
      <c r="Q27">
        <v>1168.4569948097701</v>
      </c>
      <c r="R27">
        <v>55.630796444806997</v>
      </c>
      <c r="S27" s="1">
        <f>(Table2[[#This Row],[Close Price]]-Table2[[#This Row],[20D EMA]])/Table2[[#This Row],[20D EMA]]</f>
        <v>1.3701825315183897E-2</v>
      </c>
      <c r="T27" s="1">
        <f>(Table2[[#This Row],[Close Price]]-Table2[[#This Row],[50D EMA]])/Table2[[#This Row],[50D EMA]]</f>
        <v>7.3488804008835229E-2</v>
      </c>
      <c r="U27" s="1">
        <f>(Table2[[#This Row],[Close Price]]-Table2[[#This Row],[200D EMA]])/Table2[[#This Row],[200D EMA]]</f>
        <v>0.45058826086786813</v>
      </c>
      <c r="V27">
        <v>0.47954054897729298</v>
      </c>
      <c r="W27">
        <v>1683.05</v>
      </c>
      <c r="X27">
        <v>1727.75</v>
      </c>
      <c r="Y27">
        <v>1666.05</v>
      </c>
      <c r="Z27">
        <v>1727.75</v>
      </c>
      <c r="AA27">
        <v>1576</v>
      </c>
      <c r="AB27">
        <v>1729</v>
      </c>
      <c r="AC27" s="1">
        <f>(Table2[[#This Row],[Close Price]]/Table2[[#This Row],[Day Low]])-1</f>
        <v>7.0704970143489199E-3</v>
      </c>
      <c r="AD27" s="1">
        <f>(Table2[[#This Row],[Day High]]/Table2[[#This Row],[Close Price]])-1</f>
        <v>1.9351603292132591E-2</v>
      </c>
      <c r="AE27" s="1">
        <f>(Table2[[#This Row],[Close Price]]/Table2[[#This Row],[Current Week Low]])-1</f>
        <v>1.7346418174724709E-2</v>
      </c>
      <c r="AF27" s="1">
        <f>(Table2[[#This Row],[Current Week High]]/Table2[[#This Row],[Close Price]])-1</f>
        <v>1.9351603292132591E-2</v>
      </c>
      <c r="AG27" s="1">
        <f>(Table2[[#This Row],[Close Price]]/Table2[[#This Row],[Current Month Low]])-1</f>
        <v>7.5475888324873175E-2</v>
      </c>
      <c r="AH27" s="1">
        <f>(Table2[[#This Row],[Current Month High]]/Table2[[#This Row],[Close Price]])-1</f>
        <v>2.0089088173692371E-2</v>
      </c>
      <c r="AI27">
        <v>16.227617333844599</v>
      </c>
      <c r="AJ27">
        <v>160.76153846153801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</v>
      </c>
      <c r="AM27" t="s">
        <v>3225</v>
      </c>
      <c r="AN27">
        <v>-0.1</v>
      </c>
      <c r="AO27" t="s">
        <v>3224</v>
      </c>
      <c r="AP27">
        <v>0.20294225619669401</v>
      </c>
      <c r="AQ27">
        <f>(Table2[[#This Row],[Sharpe Ratio]]-AVERAGE(Table2[Sharpe Ratio]))/_xlfn.STDEV.P(Table2[Sharpe Ratio])</f>
        <v>1.5976232261767551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5.1070341815408327</v>
      </c>
      <c r="AS27">
        <f>_xlfn.RANK.AVG(Table2[[#This Row],[1Y Return vs Nifty Z-Score]],Table2[1Y Return vs Nifty Z-Score])</f>
        <v>83</v>
      </c>
      <c r="AT27">
        <f>_xlfn.RANK.AVG(Table2[[#This Row],[6M Return vs Nifty Z-Score]],Table2[6M Return vs Nifty Z-Score])</f>
        <v>45</v>
      </c>
      <c r="AU27">
        <f>_xlfn.RANK.AVG(Table2[[#This Row],[Sharpe Ratio Z-Score]],Table2[Sharpe Ratio Z-Score])</f>
        <v>36</v>
      </c>
      <c r="AV27">
        <f>(Table2[[#This Row],[Rank 1Y]]+Table2[[#This Row],[Rank 6M]]+Table2[[#This Row],[Rank Sharpe]])/3</f>
        <v>54.666666666666664</v>
      </c>
    </row>
    <row r="28" spans="1:48" x14ac:dyDescent="0.3">
      <c r="A28" t="s">
        <v>482</v>
      </c>
      <c r="B28" t="s">
        <v>483</v>
      </c>
      <c r="C28" t="s">
        <v>3180</v>
      </c>
      <c r="D28" t="s">
        <v>411</v>
      </c>
      <c r="E28">
        <v>46127.5966277099</v>
      </c>
      <c r="F28">
        <v>770.85</v>
      </c>
      <c r="G28">
        <v>224.72341296469099</v>
      </c>
      <c r="H28">
        <f>(Table2[[#This Row],[1Y Return vs Nifty]]-AVERAGE(Table2[1Y Return vs Nifty]))/_xlfn.STDEV.P(Table2[1Y Return vs Nifty])</f>
        <v>3.2615696521432573</v>
      </c>
      <c r="I28">
        <v>17.6152566103016</v>
      </c>
      <c r="J28">
        <f>(Table2[[#This Row],[1M Return vs Nifty]]-AVERAGE(Table2[1M Return vs Nifty]))/_xlfn.STDEV.P(Table2[1M Return vs Nifty])</f>
        <v>1.5507972132198307</v>
      </c>
      <c r="K28">
        <v>95.811585087823204</v>
      </c>
      <c r="L28">
        <f>(Table2[[#This Row],[6M Return vs Nifty]]-AVERAGE(Table2[6M Return vs Nifty]))/_xlfn.STDEV.P(Table2[6M Return vs Nifty])</f>
        <v>2.334522303361529</v>
      </c>
      <c r="M28">
        <v>1.92693936630483</v>
      </c>
      <c r="N28">
        <f>(Table2[[#This Row],[1W Return vs Nifty]]-AVERAGE(Table2[1W Return vs Nifty]))/_xlfn.STDEV.P(Table2[1W Return vs Nifty])</f>
        <v>0.41668202040621538</v>
      </c>
      <c r="O28">
        <v>731.43</v>
      </c>
      <c r="P28">
        <v>677.96658222266296</v>
      </c>
      <c r="Q28">
        <v>528.94611737199602</v>
      </c>
      <c r="R28">
        <v>65.194148433124397</v>
      </c>
      <c r="S28" s="1">
        <f>(Table2[[#This Row],[Close Price]]-Table2[[#This Row],[20D EMA]])/Table2[[#This Row],[20D EMA]]</f>
        <v>5.3894425987449347E-2</v>
      </c>
      <c r="T28" s="1">
        <f>(Table2[[#This Row],[Close Price]]-Table2[[#This Row],[50D EMA]])/Table2[[#This Row],[50D EMA]]</f>
        <v>0.1370029441168408</v>
      </c>
      <c r="U28" s="1">
        <f>(Table2[[#This Row],[Close Price]]-Table2[[#This Row],[200D EMA]])/Table2[[#This Row],[200D EMA]]</f>
        <v>0.45733180504258886</v>
      </c>
      <c r="V28">
        <v>1.0945817540623699</v>
      </c>
      <c r="W28">
        <v>756.1</v>
      </c>
      <c r="X28">
        <v>774.2</v>
      </c>
      <c r="Y28">
        <v>754</v>
      </c>
      <c r="Z28">
        <v>778</v>
      </c>
      <c r="AA28">
        <v>715</v>
      </c>
      <c r="AB28">
        <v>806.45</v>
      </c>
      <c r="AC28" s="1">
        <f>(Table2[[#This Row],[Close Price]]/Table2[[#This Row],[Day Low]])-1</f>
        <v>1.950800158709165E-2</v>
      </c>
      <c r="AD28" s="1">
        <f>(Table2[[#This Row],[Day High]]/Table2[[#This Row],[Close Price]])-1</f>
        <v>4.3458519815788854E-3</v>
      </c>
      <c r="AE28" s="1">
        <f>(Table2[[#This Row],[Close Price]]/Table2[[#This Row],[Current Week Low]])-1</f>
        <v>2.234748010610077E-2</v>
      </c>
      <c r="AF28" s="1">
        <f>(Table2[[#This Row],[Current Week High]]/Table2[[#This Row],[Close Price]])-1</f>
        <v>9.2754751248620426E-3</v>
      </c>
      <c r="AG28" s="1">
        <f>(Table2[[#This Row],[Close Price]]/Table2[[#This Row],[Current Month Low]])-1</f>
        <v>7.8111888111888073E-2</v>
      </c>
      <c r="AH28" s="1">
        <f>(Table2[[#This Row],[Current Month High]]/Table2[[#This Row],[Close Price]])-1</f>
        <v>4.6182785237075974E-2</v>
      </c>
      <c r="AI28">
        <v>4.6182785237075903</v>
      </c>
      <c r="AJ28">
        <v>266.50421966004899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0.22</v>
      </c>
      <c r="AM28" t="s">
        <v>3225</v>
      </c>
      <c r="AN28">
        <v>7.05</v>
      </c>
      <c r="AO28" t="s">
        <v>3225</v>
      </c>
      <c r="AP28">
        <v>0.13777663240583901</v>
      </c>
      <c r="AQ28">
        <f>(Table2[[#This Row],[Sharpe Ratio]]-AVERAGE(Table2[Sharpe Ratio]))/_xlfn.STDEV.P(Table2[Sharpe Ratio])</f>
        <v>0.84077488362142638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8.4043460727522579</v>
      </c>
      <c r="AS28">
        <f>_xlfn.RANK.AVG(Table2[[#This Row],[1Y Return vs Nifty Z-Score]],Table2[1Y Return vs Nifty Z-Score])</f>
        <v>8</v>
      </c>
      <c r="AT28">
        <f>_xlfn.RANK.AVG(Table2[[#This Row],[6M Return vs Nifty Z-Score]],Table2[6M Return vs Nifty Z-Score])</f>
        <v>20</v>
      </c>
      <c r="AU28">
        <f>_xlfn.RANK.AVG(Table2[[#This Row],[Sharpe Ratio Z-Score]],Table2[Sharpe Ratio Z-Score])</f>
        <v>140</v>
      </c>
      <c r="AV28">
        <f>(Table2[[#This Row],[Rank 1Y]]+Table2[[#This Row],[Rank 6M]]+Table2[[#This Row],[Rank Sharpe]])/3</f>
        <v>56</v>
      </c>
    </row>
    <row r="29" spans="1:48" x14ac:dyDescent="0.3">
      <c r="A29" t="s">
        <v>620</v>
      </c>
      <c r="B29" t="s">
        <v>621</v>
      </c>
      <c r="C29" t="s">
        <v>3180</v>
      </c>
      <c r="D29" t="s">
        <v>206</v>
      </c>
      <c r="E29">
        <v>31482.668818419999</v>
      </c>
      <c r="F29">
        <v>14290.55</v>
      </c>
      <c r="G29">
        <v>124.425319480525</v>
      </c>
      <c r="H29">
        <f>(Table2[[#This Row],[1Y Return vs Nifty]]-AVERAGE(Table2[1Y Return vs Nifty]))/_xlfn.STDEV.P(Table2[1Y Return vs Nifty])</f>
        <v>1.5999295091151053</v>
      </c>
      <c r="I29">
        <v>4.1563494179351199</v>
      </c>
      <c r="J29">
        <f>(Table2[[#This Row],[1M Return vs Nifty]]-AVERAGE(Table2[1M Return vs Nifty]))/_xlfn.STDEV.P(Table2[1M Return vs Nifty])</f>
        <v>0.27972326730498609</v>
      </c>
      <c r="K29">
        <v>54.9708964859011</v>
      </c>
      <c r="L29">
        <f>(Table2[[#This Row],[6M Return vs Nifty]]-AVERAGE(Table2[6M Return vs Nifty]))/_xlfn.STDEV.P(Table2[6M Return vs Nifty])</f>
        <v>1.1294319870432263</v>
      </c>
      <c r="M29">
        <v>0.61760770209892502</v>
      </c>
      <c r="N29">
        <f>(Table2[[#This Row],[1W Return vs Nifty]]-AVERAGE(Table2[1W Return vs Nifty]))/_xlfn.STDEV.P(Table2[1W Return vs Nifty])</f>
        <v>0.1189679435012584</v>
      </c>
      <c r="O29">
        <v>14058.21</v>
      </c>
      <c r="P29">
        <v>13536.3590920931</v>
      </c>
      <c r="Q29">
        <v>10666.2376859506</v>
      </c>
      <c r="R29">
        <v>58.338717883392498</v>
      </c>
      <c r="S29" s="1">
        <f>(Table2[[#This Row],[Close Price]]-Table2[[#This Row],[20D EMA]])/Table2[[#This Row],[20D EMA]]</f>
        <v>1.6526997391559817E-2</v>
      </c>
      <c r="T29" s="1">
        <f>(Table2[[#This Row],[Close Price]]-Table2[[#This Row],[50D EMA]])/Table2[[#This Row],[50D EMA]]</f>
        <v>5.5715935339469495E-2</v>
      </c>
      <c r="U29" s="1">
        <f>(Table2[[#This Row],[Close Price]]-Table2[[#This Row],[200D EMA]])/Table2[[#This Row],[200D EMA]]</f>
        <v>0.33979294487533179</v>
      </c>
      <c r="V29">
        <v>0.83879885022322798</v>
      </c>
      <c r="W29">
        <v>14225</v>
      </c>
      <c r="X29">
        <v>14523.05</v>
      </c>
      <c r="Y29">
        <v>14030.05</v>
      </c>
      <c r="Z29">
        <v>14523.05</v>
      </c>
      <c r="AA29">
        <v>13578.05</v>
      </c>
      <c r="AB29">
        <v>14698.95</v>
      </c>
      <c r="AC29" s="1">
        <f>(Table2[[#This Row],[Close Price]]/Table2[[#This Row],[Day Low]])-1</f>
        <v>4.6080843585236675E-3</v>
      </c>
      <c r="AD29" s="1">
        <f>(Table2[[#This Row],[Day High]]/Table2[[#This Row],[Close Price]])-1</f>
        <v>1.6269492776695094E-2</v>
      </c>
      <c r="AE29" s="1">
        <f>(Table2[[#This Row],[Close Price]]/Table2[[#This Row],[Current Week Low]])-1</f>
        <v>1.8567289496473682E-2</v>
      </c>
      <c r="AF29" s="1">
        <f>(Table2[[#This Row],[Current Week High]]/Table2[[#This Row],[Close Price]])-1</f>
        <v>1.6269492776695094E-2</v>
      </c>
      <c r="AG29" s="1">
        <f>(Table2[[#This Row],[Close Price]]/Table2[[#This Row],[Current Month Low]])-1</f>
        <v>5.2474398017388291E-2</v>
      </c>
      <c r="AH29" s="1">
        <f>(Table2[[#This Row],[Current Month High]]/Table2[[#This Row],[Close Price]])-1</f>
        <v>2.8578326236569085E-2</v>
      </c>
      <c r="AI29">
        <v>4.8944932140470403</v>
      </c>
      <c r="AJ29">
        <v>176.80648504159601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0.05</v>
      </c>
      <c r="AM29" t="s">
        <v>3225</v>
      </c>
      <c r="AN29">
        <v>2.4500000000000002</v>
      </c>
      <c r="AO29" t="s">
        <v>3225</v>
      </c>
      <c r="AP29">
        <v>0.219529832339901</v>
      </c>
      <c r="AQ29">
        <f>(Table2[[#This Row],[Sharpe Ratio]]-AVERAGE(Table2[Sharpe Ratio]))/_xlfn.STDEV.P(Table2[Sharpe Ratio])</f>
        <v>1.7902750996750998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4.9183278066396756</v>
      </c>
      <c r="AS29">
        <f>_xlfn.RANK.AVG(Table2[[#This Row],[1Y Return vs Nifty Z-Score]],Table2[1Y Return vs Nifty Z-Score])</f>
        <v>55</v>
      </c>
      <c r="AT29">
        <f>_xlfn.RANK.AVG(Table2[[#This Row],[6M Return vs Nifty Z-Score]],Table2[6M Return vs Nifty Z-Score])</f>
        <v>92</v>
      </c>
      <c r="AU29">
        <f>_xlfn.RANK.AVG(Table2[[#This Row],[Sharpe Ratio Z-Score]],Table2[Sharpe Ratio Z-Score])</f>
        <v>24</v>
      </c>
      <c r="AV29">
        <f>(Table2[[#This Row],[Rank 1Y]]+Table2[[#This Row],[Rank 6M]]+Table2[[#This Row],[Rank Sharpe]])/3</f>
        <v>57</v>
      </c>
    </row>
    <row r="30" spans="1:48" x14ac:dyDescent="0.3">
      <c r="A30" t="s">
        <v>854</v>
      </c>
      <c r="B30" t="s">
        <v>855</v>
      </c>
      <c r="C30" t="s">
        <v>3194</v>
      </c>
      <c r="D30" t="s">
        <v>295</v>
      </c>
      <c r="E30">
        <v>18895.777956239999</v>
      </c>
      <c r="F30">
        <v>500.6</v>
      </c>
      <c r="G30">
        <v>176.13903703454699</v>
      </c>
      <c r="H30">
        <f>(Table2[[#This Row],[1Y Return vs Nifty]]-AVERAGE(Table2[1Y Return vs Nifty]))/_xlfn.STDEV.P(Table2[1Y Return vs Nifty])</f>
        <v>2.4566715073720138</v>
      </c>
      <c r="I30">
        <v>20.2967764963335</v>
      </c>
      <c r="J30">
        <f>(Table2[[#This Row],[1M Return vs Nifty]]-AVERAGE(Table2[1M Return vs Nifty]))/_xlfn.STDEV.P(Table2[1M Return vs Nifty])</f>
        <v>1.8040428901437973</v>
      </c>
      <c r="K30">
        <v>86.682948782296705</v>
      </c>
      <c r="L30">
        <f>(Table2[[#This Row],[6M Return vs Nifty]]-AVERAGE(Table2[6M Return vs Nifty]))/_xlfn.STDEV.P(Table2[6M Return vs Nifty])</f>
        <v>2.0651627115043061</v>
      </c>
      <c r="M30">
        <v>2.7763279134420902</v>
      </c>
      <c r="N30">
        <f>(Table2[[#This Row],[1W Return vs Nifty]]-AVERAGE(Table2[1W Return vs Nifty]))/_xlfn.STDEV.P(Table2[1W Return vs Nifty])</f>
        <v>0.60981484851816492</v>
      </c>
      <c r="O30">
        <v>472.3</v>
      </c>
      <c r="P30">
        <v>412.58748191633401</v>
      </c>
      <c r="Q30">
        <v>307.34884898980698</v>
      </c>
      <c r="R30">
        <v>64.101418974618298</v>
      </c>
      <c r="S30" s="1">
        <f>(Table2[[#This Row],[Close Price]]-Table2[[#This Row],[20D EMA]])/Table2[[#This Row],[20D EMA]]</f>
        <v>5.9919542663561316E-2</v>
      </c>
      <c r="T30" s="1">
        <f>(Table2[[#This Row],[Close Price]]-Table2[[#This Row],[50D EMA]])/Table2[[#This Row],[50D EMA]]</f>
        <v>0.21331844018843379</v>
      </c>
      <c r="U30" s="1">
        <f>(Table2[[#This Row],[Close Price]]-Table2[[#This Row],[200D EMA]])/Table2[[#This Row],[200D EMA]]</f>
        <v>0.62876809737654848</v>
      </c>
      <c r="V30">
        <v>0.61388900860061701</v>
      </c>
      <c r="W30">
        <v>491.45</v>
      </c>
      <c r="X30">
        <v>524.9</v>
      </c>
      <c r="Y30">
        <v>471.5</v>
      </c>
      <c r="Z30">
        <v>524.9</v>
      </c>
      <c r="AA30">
        <v>460</v>
      </c>
      <c r="AB30">
        <v>524.9</v>
      </c>
      <c r="AC30" s="1">
        <f>(Table2[[#This Row],[Close Price]]/Table2[[#This Row],[Day Low]])-1</f>
        <v>1.8618374198799525E-2</v>
      </c>
      <c r="AD30" s="1">
        <f>(Table2[[#This Row],[Day High]]/Table2[[#This Row],[Close Price]])-1</f>
        <v>4.8541749900119724E-2</v>
      </c>
      <c r="AE30" s="1">
        <f>(Table2[[#This Row],[Close Price]]/Table2[[#This Row],[Current Week Low]])-1</f>
        <v>6.1717921527041364E-2</v>
      </c>
      <c r="AF30" s="1">
        <f>(Table2[[#This Row],[Current Week High]]/Table2[[#This Row],[Close Price]])-1</f>
        <v>4.8541749900119724E-2</v>
      </c>
      <c r="AG30" s="1">
        <f>(Table2[[#This Row],[Close Price]]/Table2[[#This Row],[Current Month Low]])-1</f>
        <v>8.8260869565217392E-2</v>
      </c>
      <c r="AH30" s="1">
        <f>(Table2[[#This Row],[Current Month High]]/Table2[[#This Row],[Close Price]])-1</f>
        <v>4.8541749900119724E-2</v>
      </c>
      <c r="AI30">
        <v>4.8541749900119697</v>
      </c>
      <c r="AJ30">
        <v>211.80317658050399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0.92</v>
      </c>
      <c r="AM30" t="s">
        <v>3225</v>
      </c>
      <c r="AN30">
        <v>2.39</v>
      </c>
      <c r="AO30" t="s">
        <v>3225</v>
      </c>
      <c r="AP30">
        <v>0.14447573918625101</v>
      </c>
      <c r="AQ30">
        <f>(Table2[[#This Row],[Sharpe Ratio]]-AVERAGE(Table2[Sharpe Ratio]))/_xlfn.STDEV.P(Table2[Sharpe Ratio])</f>
        <v>0.91857982997824328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7.8542717875165255</v>
      </c>
      <c r="AS30">
        <f>_xlfn.RANK.AVG(Table2[[#This Row],[1Y Return vs Nifty Z-Score]],Table2[1Y Return vs Nifty Z-Score])</f>
        <v>27</v>
      </c>
      <c r="AT30">
        <f>_xlfn.RANK.AVG(Table2[[#This Row],[6M Return vs Nifty Z-Score]],Table2[6M Return vs Nifty Z-Score])</f>
        <v>26</v>
      </c>
      <c r="AU30">
        <f>_xlfn.RANK.AVG(Table2[[#This Row],[Sharpe Ratio Z-Score]],Table2[Sharpe Ratio Z-Score])</f>
        <v>128</v>
      </c>
      <c r="AV30">
        <f>(Table2[[#This Row],[Rank 1Y]]+Table2[[#This Row],[Rank 6M]]+Table2[[#This Row],[Rank Sharpe]])/3</f>
        <v>60.333333333333336</v>
      </c>
    </row>
    <row r="31" spans="1:48" x14ac:dyDescent="0.3">
      <c r="A31" t="s">
        <v>1030</v>
      </c>
      <c r="B31" t="s">
        <v>1031</v>
      </c>
      <c r="C31" t="s">
        <v>3192</v>
      </c>
      <c r="D31" t="s">
        <v>161</v>
      </c>
      <c r="E31">
        <v>13595.992883200001</v>
      </c>
      <c r="F31">
        <v>13438.6</v>
      </c>
      <c r="G31">
        <v>149.36053931025199</v>
      </c>
      <c r="H31">
        <f>(Table2[[#This Row],[1Y Return vs Nifty]]-AVERAGE(Table2[1Y Return vs Nifty]))/_xlfn.STDEV.P(Table2[1Y Return vs Nifty])</f>
        <v>2.0130317008416814</v>
      </c>
      <c r="I31">
        <v>-4.9287910087459403</v>
      </c>
      <c r="J31">
        <f>(Table2[[#This Row],[1M Return vs Nifty]]-AVERAGE(Table2[1M Return vs Nifty]))/_xlfn.STDEV.P(Table2[1M Return vs Nifty])</f>
        <v>-0.57828735170586576</v>
      </c>
      <c r="K31">
        <v>44.009925379741503</v>
      </c>
      <c r="L31">
        <f>(Table2[[#This Row],[6M Return vs Nifty]]-AVERAGE(Table2[6M Return vs Nifty]))/_xlfn.STDEV.P(Table2[6M Return vs Nifty])</f>
        <v>0.8060055074795105</v>
      </c>
      <c r="M31">
        <v>-2.8467990308459199</v>
      </c>
      <c r="N31">
        <f>(Table2[[#This Row],[1W Return vs Nifty]]-AVERAGE(Table2[1W Return vs Nifty]))/_xlfn.STDEV.P(Table2[1W Return vs Nifty])</f>
        <v>-0.66876421078642267</v>
      </c>
      <c r="O31">
        <v>13794.92</v>
      </c>
      <c r="P31">
        <v>13261.4281269363</v>
      </c>
      <c r="Q31">
        <v>10339.343430819499</v>
      </c>
      <c r="R31">
        <v>32.633812528339803</v>
      </c>
      <c r="S31" s="1">
        <f>(Table2[[#This Row],[Close Price]]-Table2[[#This Row],[20D EMA]])/Table2[[#This Row],[20D EMA]]</f>
        <v>-2.5829798215574986E-2</v>
      </c>
      <c r="T31" s="1">
        <f>(Table2[[#This Row],[Close Price]]-Table2[[#This Row],[50D EMA]])/Table2[[#This Row],[50D EMA]]</f>
        <v>1.3359939168529896E-2</v>
      </c>
      <c r="U31" s="1">
        <f>(Table2[[#This Row],[Close Price]]-Table2[[#This Row],[200D EMA]])/Table2[[#This Row],[200D EMA]]</f>
        <v>0.29975371162759157</v>
      </c>
      <c r="V31">
        <v>0.46242557557775499</v>
      </c>
      <c r="W31">
        <v>13413.75</v>
      </c>
      <c r="X31">
        <v>13956.6</v>
      </c>
      <c r="Y31">
        <v>13413.75</v>
      </c>
      <c r="Z31">
        <v>14259.9</v>
      </c>
      <c r="AA31">
        <v>13413.75</v>
      </c>
      <c r="AB31">
        <v>14400</v>
      </c>
      <c r="AC31" s="1">
        <f>(Table2[[#This Row],[Close Price]]/Table2[[#This Row],[Day Low]])-1</f>
        <v>1.8525766470971483E-3</v>
      </c>
      <c r="AD31" s="1">
        <f>(Table2[[#This Row],[Day High]]/Table2[[#This Row],[Close Price]])-1</f>
        <v>3.8545681841858581E-2</v>
      </c>
      <c r="AE31" s="1">
        <f>(Table2[[#This Row],[Close Price]]/Table2[[#This Row],[Current Week Low]])-1</f>
        <v>1.8525766470971483E-3</v>
      </c>
      <c r="AF31" s="1">
        <f>(Table2[[#This Row],[Current Week High]]/Table2[[#This Row],[Close Price]])-1</f>
        <v>6.1114997097911905E-2</v>
      </c>
      <c r="AG31" s="1">
        <f>(Table2[[#This Row],[Close Price]]/Table2[[#This Row],[Current Month Low]])-1</f>
        <v>1.8525766470971483E-3</v>
      </c>
      <c r="AH31" s="1">
        <f>(Table2[[#This Row],[Current Month High]]/Table2[[#This Row],[Close Price]])-1</f>
        <v>7.1540190198383646E-2</v>
      </c>
      <c r="AI31">
        <v>10.1305195481672</v>
      </c>
      <c r="AJ31">
        <v>219.05129331323201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0.19</v>
      </c>
      <c r="AM31" t="s">
        <v>3225</v>
      </c>
      <c r="AN31">
        <v>-4.72</v>
      </c>
      <c r="AO31" t="s">
        <v>3224</v>
      </c>
      <c r="AP31">
        <v>0.231864152017937</v>
      </c>
      <c r="AQ31">
        <f>(Table2[[#This Row],[Sharpe Ratio]]-AVERAGE(Table2[Sharpe Ratio]))/_xlfn.STDEV.P(Table2[Sharpe Ratio])</f>
        <v>1.9335286874076425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3.5055143332365466</v>
      </c>
      <c r="AS31">
        <f>_xlfn.RANK.AVG(Table2[[#This Row],[1Y Return vs Nifty Z-Score]],Table2[1Y Return vs Nifty Z-Score])</f>
        <v>40</v>
      </c>
      <c r="AT31">
        <f>_xlfn.RANK.AVG(Table2[[#This Row],[6M Return vs Nifty Z-Score]],Table2[6M Return vs Nifty Z-Score])</f>
        <v>127</v>
      </c>
      <c r="AU31">
        <f>_xlfn.RANK.AVG(Table2[[#This Row],[Sharpe Ratio Z-Score]],Table2[Sharpe Ratio Z-Score])</f>
        <v>19</v>
      </c>
      <c r="AV31">
        <f>(Table2[[#This Row],[Rank 1Y]]+Table2[[#This Row],[Rank 6M]]+Table2[[#This Row],[Rank Sharpe]])/3</f>
        <v>62</v>
      </c>
    </row>
    <row r="32" spans="1:48" x14ac:dyDescent="0.3">
      <c r="A32" t="s">
        <v>490</v>
      </c>
      <c r="B32" t="s">
        <v>491</v>
      </c>
      <c r="C32" t="s">
        <v>3180</v>
      </c>
      <c r="D32" t="s">
        <v>492</v>
      </c>
      <c r="E32">
        <v>45130.416799829902</v>
      </c>
      <c r="F32">
        <v>3333.7</v>
      </c>
      <c r="G32">
        <v>141.59495383195801</v>
      </c>
      <c r="H32">
        <f>(Table2[[#This Row],[1Y Return vs Nifty]]-AVERAGE(Table2[1Y Return vs Nifty]))/_xlfn.STDEV.P(Table2[1Y Return vs Nifty])</f>
        <v>1.884379120153427</v>
      </c>
      <c r="I32">
        <v>25.1253242038119</v>
      </c>
      <c r="J32">
        <f>(Table2[[#This Row],[1M Return vs Nifty]]-AVERAGE(Table2[1M Return vs Nifty]))/_xlfn.STDEV.P(Table2[1M Return vs Nifty])</f>
        <v>2.2600562276206793</v>
      </c>
      <c r="K32">
        <v>48.361576634092003</v>
      </c>
      <c r="L32">
        <f>(Table2[[#This Row],[6M Return vs Nifty]]-AVERAGE(Table2[6M Return vs Nifty]))/_xlfn.STDEV.P(Table2[6M Return vs Nifty])</f>
        <v>0.9344101197946264</v>
      </c>
      <c r="M32">
        <v>19.9443794157505</v>
      </c>
      <c r="N32">
        <f>(Table2[[#This Row],[1W Return vs Nifty]]-AVERAGE(Table2[1W Return vs Nifty]))/_xlfn.STDEV.P(Table2[1W Return vs Nifty])</f>
        <v>4.5134633624845444</v>
      </c>
      <c r="O32">
        <v>2886.76</v>
      </c>
      <c r="P32">
        <v>2725.4611046587602</v>
      </c>
      <c r="Q32">
        <v>2396.09590394409</v>
      </c>
      <c r="R32">
        <v>78.320735733506396</v>
      </c>
      <c r="S32" s="1">
        <f>(Table2[[#This Row],[Close Price]]-Table2[[#This Row],[20D EMA]])/Table2[[#This Row],[20D EMA]]</f>
        <v>0.15482409344732487</v>
      </c>
      <c r="T32" s="1">
        <f>(Table2[[#This Row],[Close Price]]-Table2[[#This Row],[50D EMA]])/Table2[[#This Row],[50D EMA]]</f>
        <v>0.2231691710079986</v>
      </c>
      <c r="U32" s="1">
        <f>(Table2[[#This Row],[Close Price]]-Table2[[#This Row],[200D EMA]])/Table2[[#This Row],[200D EMA]]</f>
        <v>0.39130491167426484</v>
      </c>
      <c r="V32">
        <v>1.66510953356066</v>
      </c>
      <c r="W32">
        <v>3315</v>
      </c>
      <c r="X32">
        <v>3557</v>
      </c>
      <c r="Y32">
        <v>2955</v>
      </c>
      <c r="Z32">
        <v>3557</v>
      </c>
      <c r="AA32">
        <v>2700.1</v>
      </c>
      <c r="AB32">
        <v>3557</v>
      </c>
      <c r="AC32" s="1">
        <f>(Table2[[#This Row],[Close Price]]/Table2[[#This Row],[Day Low]])-1</f>
        <v>5.6410256410255322E-3</v>
      </c>
      <c r="AD32" s="1">
        <f>(Table2[[#This Row],[Day High]]/Table2[[#This Row],[Close Price]])-1</f>
        <v>6.6982631910489809E-2</v>
      </c>
      <c r="AE32" s="1">
        <f>(Table2[[#This Row],[Close Price]]/Table2[[#This Row],[Current Week Low]])-1</f>
        <v>0.12815566835871395</v>
      </c>
      <c r="AF32" s="1">
        <f>(Table2[[#This Row],[Current Week High]]/Table2[[#This Row],[Close Price]])-1</f>
        <v>6.6982631910489809E-2</v>
      </c>
      <c r="AG32" s="1">
        <f>(Table2[[#This Row],[Close Price]]/Table2[[#This Row],[Current Month Low]])-1</f>
        <v>0.23465797563053226</v>
      </c>
      <c r="AH32" s="1">
        <f>(Table2[[#This Row],[Current Month High]]/Table2[[#This Row],[Close Price]])-1</f>
        <v>6.6982631910489809E-2</v>
      </c>
      <c r="AI32">
        <v>6.69826319104898</v>
      </c>
      <c r="AJ32">
        <v>188.68202286110099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0.26</v>
      </c>
      <c r="AM32" t="s">
        <v>3225</v>
      </c>
      <c r="AN32">
        <v>17.690000000000001</v>
      </c>
      <c r="AO32" t="s">
        <v>3225</v>
      </c>
      <c r="AP32">
        <v>0.20344565416862301</v>
      </c>
      <c r="AQ32">
        <f>(Table2[[#This Row],[Sharpe Ratio]]-AVERAGE(Table2[Sharpe Ratio]))/_xlfn.STDEV.P(Table2[Sharpe Ratio])</f>
        <v>1.6034698044573983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11.195778634510676</v>
      </c>
      <c r="AS32">
        <f>_xlfn.RANK.AVG(Table2[[#This Row],[1Y Return vs Nifty Z-Score]],Table2[1Y Return vs Nifty Z-Score])</f>
        <v>45</v>
      </c>
      <c r="AT32">
        <f>_xlfn.RANK.AVG(Table2[[#This Row],[6M Return vs Nifty Z-Score]],Table2[6M Return vs Nifty Z-Score])</f>
        <v>109</v>
      </c>
      <c r="AU32">
        <f>_xlfn.RANK.AVG(Table2[[#This Row],[Sharpe Ratio Z-Score]],Table2[Sharpe Ratio Z-Score])</f>
        <v>34</v>
      </c>
      <c r="AV32">
        <f>(Table2[[#This Row],[Rank 1Y]]+Table2[[#This Row],[Rank 6M]]+Table2[[#This Row],[Rank Sharpe]])/3</f>
        <v>62.666666666666664</v>
      </c>
    </row>
    <row r="33" spans="1:48" x14ac:dyDescent="0.3">
      <c r="A33" t="s">
        <v>1163</v>
      </c>
      <c r="B33" t="s">
        <v>1164</v>
      </c>
      <c r="C33" t="s">
        <v>3193</v>
      </c>
      <c r="D33" t="s">
        <v>132</v>
      </c>
      <c r="E33">
        <v>10791.496461430001</v>
      </c>
      <c r="F33">
        <v>455.05</v>
      </c>
      <c r="G33">
        <v>286.30089191027702</v>
      </c>
      <c r="H33">
        <f>(Table2[[#This Row],[1Y Return vs Nifty]]-AVERAGE(Table2[1Y Return vs Nifty]))/_xlfn.STDEV.P(Table2[1Y Return vs Nifty])</f>
        <v>4.2817247455061205</v>
      </c>
      <c r="I33">
        <v>-8.40785556343811</v>
      </c>
      <c r="J33">
        <f>(Table2[[#This Row],[1M Return vs Nifty]]-AVERAGE(Table2[1M Return vs Nifty]))/_xlfn.STDEV.P(Table2[1M Return vs Nifty])</f>
        <v>-0.90685402122961212</v>
      </c>
      <c r="K33">
        <v>120.48306485273601</v>
      </c>
      <c r="L33">
        <f>(Table2[[#This Row],[6M Return vs Nifty]]-AVERAGE(Table2[6M Return vs Nifty]))/_xlfn.STDEV.P(Table2[6M Return vs Nifty])</f>
        <v>3.0625061442740482</v>
      </c>
      <c r="M33">
        <v>3.55041475786093</v>
      </c>
      <c r="N33">
        <f>(Table2[[#This Row],[1W Return vs Nifty]]-AVERAGE(Table2[1W Return vs Nifty]))/_xlfn.STDEV.P(Table2[1W Return vs Nifty])</f>
        <v>0.78582567650818014</v>
      </c>
      <c r="O33">
        <v>451.8</v>
      </c>
      <c r="P33">
        <v>451.00487393364</v>
      </c>
      <c r="Q33">
        <v>353.53145432130299</v>
      </c>
      <c r="R33">
        <v>57.357602869997201</v>
      </c>
      <c r="S33" s="1">
        <f>(Table2[[#This Row],[Close Price]]-Table2[[#This Row],[20D EMA]])/Table2[[#This Row],[20D EMA]]</f>
        <v>7.1934484285081889E-3</v>
      </c>
      <c r="T33" s="1">
        <f>(Table2[[#This Row],[Close Price]]-Table2[[#This Row],[50D EMA]])/Table2[[#This Row],[50D EMA]]</f>
        <v>8.9691404686575611E-3</v>
      </c>
      <c r="U33" s="1">
        <f>(Table2[[#This Row],[Close Price]]-Table2[[#This Row],[200D EMA]])/Table2[[#This Row],[200D EMA]]</f>
        <v>0.2871556248752708</v>
      </c>
      <c r="V33">
        <v>0.74377318601717501</v>
      </c>
      <c r="W33">
        <v>440</v>
      </c>
      <c r="X33">
        <v>466.4</v>
      </c>
      <c r="Y33">
        <v>435.05</v>
      </c>
      <c r="Z33">
        <v>466.4</v>
      </c>
      <c r="AA33">
        <v>421.1</v>
      </c>
      <c r="AB33">
        <v>470</v>
      </c>
      <c r="AC33" s="1">
        <f>(Table2[[#This Row],[Close Price]]/Table2[[#This Row],[Day Low]])-1</f>
        <v>3.4204545454545432E-2</v>
      </c>
      <c r="AD33" s="1">
        <f>(Table2[[#This Row],[Day High]]/Table2[[#This Row],[Close Price]])-1</f>
        <v>2.4942314031425106E-2</v>
      </c>
      <c r="AE33" s="1">
        <f>(Table2[[#This Row],[Close Price]]/Table2[[#This Row],[Current Week Low]])-1</f>
        <v>4.5971727387656536E-2</v>
      </c>
      <c r="AF33" s="1">
        <f>(Table2[[#This Row],[Current Week High]]/Table2[[#This Row],[Close Price]])-1</f>
        <v>2.4942314031425106E-2</v>
      </c>
      <c r="AG33" s="1">
        <f>(Table2[[#This Row],[Close Price]]/Table2[[#This Row],[Current Month Low]])-1</f>
        <v>8.0622180004749522E-2</v>
      </c>
      <c r="AH33" s="1">
        <f>(Table2[[#This Row],[Current Month High]]/Table2[[#This Row],[Close Price]])-1</f>
        <v>3.2853532578837497E-2</v>
      </c>
      <c r="AI33">
        <v>25.173057905724601</v>
      </c>
      <c r="AJ33">
        <v>332.35154394299201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-0.05</v>
      </c>
      <c r="AM33" t="s">
        <v>3224</v>
      </c>
      <c r="AN33">
        <v>-1.07</v>
      </c>
      <c r="AO33" t="s">
        <v>3224</v>
      </c>
      <c r="AP33">
        <v>0.124889265854045</v>
      </c>
      <c r="AQ33">
        <f>(Table2[[#This Row],[Sharpe Ratio]]-AVERAGE(Table2[Sharpe Ratio]))/_xlfn.STDEV.P(Table2[Sharpe Ratio])</f>
        <v>0.69109808399571526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7.914300629054452</v>
      </c>
      <c r="AS33">
        <f>_xlfn.RANK.AVG(Table2[[#This Row],[1Y Return vs Nifty Z-Score]],Table2[1Y Return vs Nifty Z-Score])</f>
        <v>4</v>
      </c>
      <c r="AT33">
        <f>_xlfn.RANK.AVG(Table2[[#This Row],[6M Return vs Nifty Z-Score]],Table2[6M Return vs Nifty Z-Score])</f>
        <v>8</v>
      </c>
      <c r="AU33">
        <f>_xlfn.RANK.AVG(Table2[[#This Row],[Sharpe Ratio Z-Score]],Table2[Sharpe Ratio Z-Score])</f>
        <v>176</v>
      </c>
      <c r="AV33">
        <f>(Table2[[#This Row],[Rank 1Y]]+Table2[[#This Row],[Rank 6M]]+Table2[[#This Row],[Rank Sharpe]])/3</f>
        <v>62.666666666666664</v>
      </c>
    </row>
    <row r="34" spans="1:48" x14ac:dyDescent="0.3">
      <c r="A34" t="s">
        <v>1505</v>
      </c>
      <c r="B34" t="s">
        <v>1506</v>
      </c>
      <c r="C34" t="s">
        <v>3193</v>
      </c>
      <c r="D34" t="s">
        <v>132</v>
      </c>
      <c r="E34">
        <v>7071.6885719399997</v>
      </c>
      <c r="F34">
        <v>239.64</v>
      </c>
      <c r="G34">
        <v>143.22516401762601</v>
      </c>
      <c r="H34">
        <f>(Table2[[#This Row],[1Y Return vs Nifty]]-AVERAGE(Table2[1Y Return vs Nifty]))/_xlfn.STDEV.P(Table2[1Y Return vs Nifty])</f>
        <v>1.9113868387648179</v>
      </c>
      <c r="I34">
        <v>4.51568951073458</v>
      </c>
      <c r="J34">
        <f>(Table2[[#This Row],[1M Return vs Nifty]]-AVERAGE(Table2[1M Return vs Nifty]))/_xlfn.STDEV.P(Table2[1M Return vs Nifty])</f>
        <v>0.3136597394978452</v>
      </c>
      <c r="K34">
        <v>68.215819004432205</v>
      </c>
      <c r="L34">
        <f>(Table2[[#This Row],[6M Return vs Nifty]]-AVERAGE(Table2[6M Return vs Nifty]))/_xlfn.STDEV.P(Table2[6M Return vs Nifty])</f>
        <v>1.5202512512100128</v>
      </c>
      <c r="M34">
        <v>0.61851011804534495</v>
      </c>
      <c r="N34">
        <f>(Table2[[#This Row],[1W Return vs Nifty]]-AVERAGE(Table2[1W Return vs Nifty]))/_xlfn.STDEV.P(Table2[1W Return vs Nifty])</f>
        <v>0.11917313362826543</v>
      </c>
      <c r="O34">
        <v>231.83</v>
      </c>
      <c r="P34">
        <v>219.19919676925801</v>
      </c>
      <c r="Q34">
        <v>174.09729452630901</v>
      </c>
      <c r="R34">
        <v>58.4399334369865</v>
      </c>
      <c r="S34" s="1">
        <f>(Table2[[#This Row],[Close Price]]-Table2[[#This Row],[20D EMA]])/Table2[[#This Row],[20D EMA]]</f>
        <v>3.3688478626579706E-2</v>
      </c>
      <c r="T34" s="1">
        <f>(Table2[[#This Row],[Close Price]]-Table2[[#This Row],[50D EMA]])/Table2[[#This Row],[50D EMA]]</f>
        <v>9.3252181267156606E-2</v>
      </c>
      <c r="U34" s="1">
        <f>(Table2[[#This Row],[Close Price]]-Table2[[#This Row],[200D EMA]])/Table2[[#This Row],[200D EMA]]</f>
        <v>0.37647170596201524</v>
      </c>
      <c r="V34">
        <v>0.39458236138874903</v>
      </c>
      <c r="W34">
        <v>233.7</v>
      </c>
      <c r="X34">
        <v>240.9</v>
      </c>
      <c r="Y34">
        <v>233.7</v>
      </c>
      <c r="Z34">
        <v>249</v>
      </c>
      <c r="AA34">
        <v>225.3</v>
      </c>
      <c r="AB34">
        <v>250</v>
      </c>
      <c r="AC34" s="1">
        <f>(Table2[[#This Row],[Close Price]]/Table2[[#This Row],[Day Low]])-1</f>
        <v>2.5417201540436363E-2</v>
      </c>
      <c r="AD34" s="1">
        <f>(Table2[[#This Row],[Day High]]/Table2[[#This Row],[Close Price]])-1</f>
        <v>5.2578868302455284E-3</v>
      </c>
      <c r="AE34" s="1">
        <f>(Table2[[#This Row],[Close Price]]/Table2[[#This Row],[Current Week Low]])-1</f>
        <v>2.5417201540436363E-2</v>
      </c>
      <c r="AF34" s="1">
        <f>(Table2[[#This Row],[Current Week High]]/Table2[[#This Row],[Close Price]])-1</f>
        <v>3.9058587881822815E-2</v>
      </c>
      <c r="AG34" s="1">
        <f>(Table2[[#This Row],[Close Price]]/Table2[[#This Row],[Current Month Low]])-1</f>
        <v>6.3648468708388695E-2</v>
      </c>
      <c r="AH34" s="1">
        <f>(Table2[[#This Row],[Current Month High]]/Table2[[#This Row],[Close Price]])-1</f>
        <v>4.3231513937573185E-2</v>
      </c>
      <c r="AI34">
        <v>4.3231513937573096</v>
      </c>
      <c r="AJ34">
        <v>188.02884615384599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</v>
      </c>
      <c r="AM34" t="s">
        <v>3225</v>
      </c>
      <c r="AN34">
        <v>4.54</v>
      </c>
      <c r="AO34" t="s">
        <v>3225</v>
      </c>
      <c r="AP34">
        <v>0.16257639882758501</v>
      </c>
      <c r="AQ34">
        <f>(Table2[[#This Row],[Sharpe Ratio]]-AVERAGE(Table2[Sharpe Ratio]))/_xlfn.STDEV.P(Table2[Sharpe Ratio])</f>
        <v>1.1288049985835391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4.9932759616844802</v>
      </c>
      <c r="AS34">
        <f>_xlfn.RANK.AVG(Table2[[#This Row],[1Y Return vs Nifty Z-Score]],Table2[1Y Return vs Nifty Z-Score])</f>
        <v>43</v>
      </c>
      <c r="AT34">
        <f>_xlfn.RANK.AVG(Table2[[#This Row],[6M Return vs Nifty Z-Score]],Table2[6M Return vs Nifty Z-Score])</f>
        <v>53</v>
      </c>
      <c r="AU34">
        <f>_xlfn.RANK.AVG(Table2[[#This Row],[Sharpe Ratio Z-Score]],Table2[Sharpe Ratio Z-Score])</f>
        <v>96</v>
      </c>
      <c r="AV34">
        <f>(Table2[[#This Row],[Rank 1Y]]+Table2[[#This Row],[Rank 6M]]+Table2[[#This Row],[Rank Sharpe]])/3</f>
        <v>64</v>
      </c>
    </row>
    <row r="35" spans="1:48" x14ac:dyDescent="0.3">
      <c r="A35" t="s">
        <v>1499</v>
      </c>
      <c r="B35" t="s">
        <v>1500</v>
      </c>
      <c r="C35" t="s">
        <v>3186</v>
      </c>
      <c r="D35" t="s">
        <v>206</v>
      </c>
      <c r="E35">
        <v>7101.0461936699903</v>
      </c>
      <c r="F35">
        <v>2473.9</v>
      </c>
      <c r="G35">
        <v>119.082768900537</v>
      </c>
      <c r="H35">
        <f>(Table2[[#This Row],[1Y Return vs Nifty]]-AVERAGE(Table2[1Y Return vs Nifty]))/_xlfn.STDEV.P(Table2[1Y Return vs Nifty])</f>
        <v>1.511419386923522</v>
      </c>
      <c r="I35">
        <v>-12.034092595165101</v>
      </c>
      <c r="J35">
        <f>(Table2[[#This Row],[1M Return vs Nifty]]-AVERAGE(Table2[1M Return vs Nifty]))/_xlfn.STDEV.P(Table2[1M Return vs Nifty])</f>
        <v>-1.2493198207823408</v>
      </c>
      <c r="K35">
        <v>90.424630228890393</v>
      </c>
      <c r="L35">
        <f>(Table2[[#This Row],[6M Return vs Nifty]]-AVERAGE(Table2[6M Return vs Nifty]))/_xlfn.STDEV.P(Table2[6M Return vs Nifty])</f>
        <v>2.1755688832020508</v>
      </c>
      <c r="M35">
        <v>-7.7653864788223697</v>
      </c>
      <c r="N35">
        <f>(Table2[[#This Row],[1W Return vs Nifty]]-AVERAGE(Table2[1W Return vs Nifty]))/_xlfn.STDEV.P(Table2[1W Return vs Nifty])</f>
        <v>-1.7871460247928213</v>
      </c>
      <c r="O35">
        <v>2580.44</v>
      </c>
      <c r="P35">
        <v>2476.98410757477</v>
      </c>
      <c r="Q35">
        <v>1872.11802524522</v>
      </c>
      <c r="R35">
        <v>26.192627972769699</v>
      </c>
      <c r="S35" s="1">
        <f>(Table2[[#This Row],[Close Price]]-Table2[[#This Row],[20D EMA]])/Table2[[#This Row],[20D EMA]]</f>
        <v>-4.1287532358822508E-2</v>
      </c>
      <c r="T35" s="1">
        <f>(Table2[[#This Row],[Close Price]]-Table2[[#This Row],[50D EMA]])/Table2[[#This Row],[50D EMA]]</f>
        <v>-1.2451059194681423E-3</v>
      </c>
      <c r="U35" s="1">
        <f>(Table2[[#This Row],[Close Price]]-Table2[[#This Row],[200D EMA]])/Table2[[#This Row],[200D EMA]]</f>
        <v>0.32144446377837504</v>
      </c>
      <c r="V35">
        <v>0.29509922778305703</v>
      </c>
      <c r="W35">
        <v>2445.9499999999998</v>
      </c>
      <c r="X35">
        <v>2525.1</v>
      </c>
      <c r="Y35">
        <v>2445.9499999999998</v>
      </c>
      <c r="Z35">
        <v>2550</v>
      </c>
      <c r="AA35">
        <v>2435.5</v>
      </c>
      <c r="AB35">
        <v>2719.95</v>
      </c>
      <c r="AC35" s="1">
        <f>(Table2[[#This Row],[Close Price]]/Table2[[#This Row],[Day Low]])-1</f>
        <v>1.1427052883337785E-2</v>
      </c>
      <c r="AD35" s="1">
        <f>(Table2[[#This Row],[Day High]]/Table2[[#This Row],[Close Price]])-1</f>
        <v>2.0696066938841406E-2</v>
      </c>
      <c r="AE35" s="1">
        <f>(Table2[[#This Row],[Close Price]]/Table2[[#This Row],[Current Week Low]])-1</f>
        <v>1.1427052883337785E-2</v>
      </c>
      <c r="AF35" s="1">
        <f>(Table2[[#This Row],[Current Week High]]/Table2[[#This Row],[Close Price]])-1</f>
        <v>3.0761146368082803E-2</v>
      </c>
      <c r="AG35" s="1">
        <f>(Table2[[#This Row],[Close Price]]/Table2[[#This Row],[Current Month Low]])-1</f>
        <v>1.576678300143719E-2</v>
      </c>
      <c r="AH35" s="1">
        <f>(Table2[[#This Row],[Current Month High]]/Table2[[#This Row],[Close Price]])-1</f>
        <v>9.9458345123084824E-2</v>
      </c>
      <c r="AI35">
        <v>19.329803144831999</v>
      </c>
      <c r="AJ35">
        <v>186.13231552162799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0.09</v>
      </c>
      <c r="AM35" t="s">
        <v>3225</v>
      </c>
      <c r="AN35">
        <v>-8.75</v>
      </c>
      <c r="AO35" t="s">
        <v>3224</v>
      </c>
      <c r="AP35">
        <v>0.15128412033997499</v>
      </c>
      <c r="AQ35">
        <f>(Table2[[#This Row],[Sharpe Ratio]]-AVERAGE(Table2[Sharpe Ratio]))/_xlfn.STDEV.P(Table2[Sharpe Ratio])</f>
        <v>0.99765391370402601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1.648176338254437</v>
      </c>
      <c r="AS35">
        <f>_xlfn.RANK.AVG(Table2[[#This Row],[1Y Return vs Nifty Z-Score]],Table2[1Y Return vs Nifty Z-Score])</f>
        <v>60</v>
      </c>
      <c r="AT35">
        <f>_xlfn.RANK.AVG(Table2[[#This Row],[6M Return vs Nifty Z-Score]],Table2[6M Return vs Nifty Z-Score])</f>
        <v>23</v>
      </c>
      <c r="AU35">
        <f>_xlfn.RANK.AVG(Table2[[#This Row],[Sharpe Ratio Z-Score]],Table2[Sharpe Ratio Z-Score])</f>
        <v>116</v>
      </c>
      <c r="AV35">
        <f>(Table2[[#This Row],[Rank 1Y]]+Table2[[#This Row],[Rank 6M]]+Table2[[#This Row],[Rank Sharpe]])/3</f>
        <v>66.333333333333329</v>
      </c>
    </row>
    <row r="36" spans="1:48" x14ac:dyDescent="0.3">
      <c r="A36" t="s">
        <v>1406</v>
      </c>
      <c r="B36" t="s">
        <v>1407</v>
      </c>
      <c r="C36" t="s">
        <v>3183</v>
      </c>
      <c r="D36" t="s">
        <v>46</v>
      </c>
      <c r="E36">
        <v>8062.5056186000002</v>
      </c>
      <c r="F36">
        <v>590.6</v>
      </c>
      <c r="G36">
        <v>72.559919202304599</v>
      </c>
      <c r="H36">
        <f>(Table2[[#This Row],[1Y Return vs Nifty]]-AVERAGE(Table2[1Y Return vs Nifty]))/_xlfn.STDEV.P(Table2[1Y Return vs Nifty])</f>
        <v>0.74067458070392944</v>
      </c>
      <c r="I36">
        <v>0.95174770541346498</v>
      </c>
      <c r="J36">
        <f>(Table2[[#This Row],[1M Return vs Nifty]]-AVERAGE(Table2[1M Return vs Nifty]))/_xlfn.STDEV.P(Table2[1M Return vs Nifty])</f>
        <v>-2.292283059890788E-2</v>
      </c>
      <c r="K36">
        <v>76.026098629611596</v>
      </c>
      <c r="L36">
        <f>(Table2[[#This Row],[6M Return vs Nifty]]-AVERAGE(Table2[6M Return vs Nifty]))/_xlfn.STDEV.P(Table2[6M Return vs Nifty])</f>
        <v>1.7507099595776006</v>
      </c>
      <c r="M36">
        <v>4.2539949097346499</v>
      </c>
      <c r="N36">
        <f>(Table2[[#This Row],[1W Return vs Nifty]]-AVERAGE(Table2[1W Return vs Nifty]))/_xlfn.STDEV.P(Table2[1W Return vs Nifty])</f>
        <v>0.94580478735537143</v>
      </c>
      <c r="O36">
        <v>574.84</v>
      </c>
      <c r="P36">
        <v>545.44533528633804</v>
      </c>
      <c r="Q36">
        <v>426.22999907013798</v>
      </c>
      <c r="R36">
        <v>59.445039075518999</v>
      </c>
      <c r="S36" s="1">
        <f>(Table2[[#This Row],[Close Price]]-Table2[[#This Row],[20D EMA]])/Table2[[#This Row],[20D EMA]]</f>
        <v>2.7416324542481368E-2</v>
      </c>
      <c r="T36" s="1">
        <f>(Table2[[#This Row],[Close Price]]-Table2[[#This Row],[50D EMA]])/Table2[[#This Row],[50D EMA]]</f>
        <v>8.2784949824454002E-2</v>
      </c>
      <c r="U36" s="1">
        <f>(Table2[[#This Row],[Close Price]]-Table2[[#This Row],[200D EMA]])/Table2[[#This Row],[200D EMA]]</f>
        <v>0.38563686574959793</v>
      </c>
      <c r="V36">
        <v>0.67520489805101203</v>
      </c>
      <c r="W36">
        <v>579.1</v>
      </c>
      <c r="X36">
        <v>596</v>
      </c>
      <c r="Y36">
        <v>579.1</v>
      </c>
      <c r="Z36">
        <v>598.6</v>
      </c>
      <c r="AA36">
        <v>531.79999999999995</v>
      </c>
      <c r="AB36">
        <v>598.6</v>
      </c>
      <c r="AC36" s="1">
        <f>(Table2[[#This Row],[Close Price]]/Table2[[#This Row],[Day Low]])-1</f>
        <v>1.9858400967017742E-2</v>
      </c>
      <c r="AD36" s="1">
        <f>(Table2[[#This Row],[Day High]]/Table2[[#This Row],[Close Price]])-1</f>
        <v>9.1432441584828883E-3</v>
      </c>
      <c r="AE36" s="1">
        <f>(Table2[[#This Row],[Close Price]]/Table2[[#This Row],[Current Week Low]])-1</f>
        <v>1.9858400967017742E-2</v>
      </c>
      <c r="AF36" s="1">
        <f>(Table2[[#This Row],[Current Week High]]/Table2[[#This Row],[Close Price]])-1</f>
        <v>1.354554690145604E-2</v>
      </c>
      <c r="AG36" s="1">
        <f>(Table2[[#This Row],[Close Price]]/Table2[[#This Row],[Current Month Low]])-1</f>
        <v>0.11056788266265527</v>
      </c>
      <c r="AH36" s="1">
        <f>(Table2[[#This Row],[Current Month High]]/Table2[[#This Row],[Close Price]])-1</f>
        <v>1.354554690145604E-2</v>
      </c>
      <c r="AI36">
        <v>4.8086691500169199</v>
      </c>
      <c r="AJ36">
        <v>144.80829015544001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0.36</v>
      </c>
      <c r="AM36" t="s">
        <v>3225</v>
      </c>
      <c r="AN36">
        <v>0.49</v>
      </c>
      <c r="AO36" t="s">
        <v>3225</v>
      </c>
      <c r="AP36">
        <v>0.20300640116277799</v>
      </c>
      <c r="AQ36">
        <f>(Table2[[#This Row],[Sharpe Ratio]]-AVERAGE(Table2[Sharpe Ratio]))/_xlfn.STDEV.P(Table2[Sharpe Ratio])</f>
        <v>1.5983682203690877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5.0126347174070816</v>
      </c>
      <c r="AS36">
        <f>_xlfn.RANK.AVG(Table2[[#This Row],[1Y Return vs Nifty Z-Score]],Table2[1Y Return vs Nifty Z-Score])</f>
        <v>123</v>
      </c>
      <c r="AT36">
        <f>_xlfn.RANK.AVG(Table2[[#This Row],[6M Return vs Nifty Z-Score]],Table2[6M Return vs Nifty Z-Score])</f>
        <v>42</v>
      </c>
      <c r="AU36">
        <f>_xlfn.RANK.AVG(Table2[[#This Row],[Sharpe Ratio Z-Score]],Table2[Sharpe Ratio Z-Score])</f>
        <v>35</v>
      </c>
      <c r="AV36">
        <f>(Table2[[#This Row],[Rank 1Y]]+Table2[[#This Row],[Rank 6M]]+Table2[[#This Row],[Rank Sharpe]])/3</f>
        <v>66.666666666666671</v>
      </c>
    </row>
    <row r="37" spans="1:48" x14ac:dyDescent="0.3">
      <c r="A37" t="s">
        <v>325</v>
      </c>
      <c r="B37" t="s">
        <v>326</v>
      </c>
      <c r="C37" t="s">
        <v>3190</v>
      </c>
      <c r="D37" t="s">
        <v>327</v>
      </c>
      <c r="E37">
        <v>84317.541112349994</v>
      </c>
      <c r="F37">
        <v>14091.3</v>
      </c>
      <c r="G37">
        <v>160.50899461080201</v>
      </c>
      <c r="H37">
        <f>(Table2[[#This Row],[1Y Return vs Nifty]]-AVERAGE(Table2[1Y Return vs Nifty]))/_xlfn.STDEV.P(Table2[1Y Return vs Nifty])</f>
        <v>2.1977283407939989</v>
      </c>
      <c r="I37">
        <v>7.6796511951733901</v>
      </c>
      <c r="J37">
        <f>(Table2[[#This Row],[1M Return vs Nifty]]-AVERAGE(Table2[1M Return vs Nifty]))/_xlfn.STDEV.P(Table2[1M Return vs Nifty])</f>
        <v>0.61246774860901387</v>
      </c>
      <c r="K37">
        <v>85.255803480262799</v>
      </c>
      <c r="L37">
        <f>(Table2[[#This Row],[6M Return vs Nifty]]-AVERAGE(Table2[6M Return vs Nifty]))/_xlfn.STDEV.P(Table2[6M Return vs Nifty])</f>
        <v>2.0230517911860022</v>
      </c>
      <c r="M37">
        <v>9.6812335707856896</v>
      </c>
      <c r="N37">
        <f>(Table2[[#This Row],[1W Return vs Nifty]]-AVERAGE(Table2[1W Return vs Nifty]))/_xlfn.STDEV.P(Table2[1W Return vs Nifty])</f>
        <v>2.1798430316665627</v>
      </c>
      <c r="O37">
        <v>12893.56</v>
      </c>
      <c r="P37">
        <v>12261.7562045794</v>
      </c>
      <c r="Q37">
        <v>9472.6152690662602</v>
      </c>
      <c r="R37">
        <v>77.848563621479201</v>
      </c>
      <c r="S37" s="1">
        <f>(Table2[[#This Row],[Close Price]]-Table2[[#This Row],[20D EMA]])/Table2[[#This Row],[20D EMA]]</f>
        <v>9.2894437222923676E-2</v>
      </c>
      <c r="T37" s="1">
        <f>(Table2[[#This Row],[Close Price]]-Table2[[#This Row],[50D EMA]])/Table2[[#This Row],[50D EMA]]</f>
        <v>0.14920732111255963</v>
      </c>
      <c r="U37" s="1">
        <f>(Table2[[#This Row],[Close Price]]-Table2[[#This Row],[200D EMA]])/Table2[[#This Row],[200D EMA]]</f>
        <v>0.48758284800360258</v>
      </c>
      <c r="V37">
        <v>1.0070800125230399</v>
      </c>
      <c r="W37">
        <v>13650</v>
      </c>
      <c r="X37">
        <v>14189.95</v>
      </c>
      <c r="Y37">
        <v>13050.5</v>
      </c>
      <c r="Z37">
        <v>14189.95</v>
      </c>
      <c r="AA37">
        <v>12022</v>
      </c>
      <c r="AB37">
        <v>14189.95</v>
      </c>
      <c r="AC37" s="1">
        <f>(Table2[[#This Row],[Close Price]]/Table2[[#This Row],[Day Low]])-1</f>
        <v>3.2329670329670268E-2</v>
      </c>
      <c r="AD37" s="1">
        <f>(Table2[[#This Row],[Day High]]/Table2[[#This Row],[Close Price]])-1</f>
        <v>7.0007735269279614E-3</v>
      </c>
      <c r="AE37" s="1">
        <f>(Table2[[#This Row],[Close Price]]/Table2[[#This Row],[Current Week Low]])-1</f>
        <v>7.9751733650051726E-2</v>
      </c>
      <c r="AF37" s="1">
        <f>(Table2[[#This Row],[Current Week High]]/Table2[[#This Row],[Close Price]])-1</f>
        <v>7.0007735269279614E-3</v>
      </c>
      <c r="AG37" s="1">
        <f>(Table2[[#This Row],[Close Price]]/Table2[[#This Row],[Current Month Low]])-1</f>
        <v>0.17212610214606539</v>
      </c>
      <c r="AH37" s="1">
        <f>(Table2[[#This Row],[Current Month High]]/Table2[[#This Row],[Close Price]])-1</f>
        <v>7.0007735269279614E-3</v>
      </c>
      <c r="AI37">
        <v>0.70007735269279603</v>
      </c>
      <c r="AJ37">
        <v>197.696183544771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0.05</v>
      </c>
      <c r="AM37" t="s">
        <v>3225</v>
      </c>
      <c r="AN37">
        <v>6.99</v>
      </c>
      <c r="AO37" t="s">
        <v>3225</v>
      </c>
      <c r="AP37">
        <v>0.13701799132749101</v>
      </c>
      <c r="AQ37">
        <f>(Table2[[#This Row],[Sharpe Ratio]]-AVERAGE(Table2[Sharpe Ratio]))/_xlfn.STDEV.P(Table2[Sharpe Ratio])</f>
        <v>0.83196385398124595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7.8450547662368235</v>
      </c>
      <c r="AS37">
        <f>_xlfn.RANK.AVG(Table2[[#This Row],[1Y Return vs Nifty Z-Score]],Table2[1Y Return vs Nifty Z-Score])</f>
        <v>36</v>
      </c>
      <c r="AT37">
        <f>_xlfn.RANK.AVG(Table2[[#This Row],[6M Return vs Nifty Z-Score]],Table2[6M Return vs Nifty Z-Score])</f>
        <v>30</v>
      </c>
      <c r="AU37">
        <f>_xlfn.RANK.AVG(Table2[[#This Row],[Sharpe Ratio Z-Score]],Table2[Sharpe Ratio Z-Score])</f>
        <v>141</v>
      </c>
      <c r="AV37">
        <f>(Table2[[#This Row],[Rank 1Y]]+Table2[[#This Row],[Rank 6M]]+Table2[[#This Row],[Rank Sharpe]])/3</f>
        <v>69</v>
      </c>
    </row>
    <row r="38" spans="1:48" x14ac:dyDescent="0.3">
      <c r="A38" t="s">
        <v>669</v>
      </c>
      <c r="B38" t="s">
        <v>670</v>
      </c>
      <c r="C38" t="s">
        <v>3180</v>
      </c>
      <c r="D38" t="s">
        <v>492</v>
      </c>
      <c r="E38">
        <v>28777.14461403</v>
      </c>
      <c r="F38">
        <v>5653.35</v>
      </c>
      <c r="G38">
        <v>198.22214608640499</v>
      </c>
      <c r="H38">
        <f>(Table2[[#This Row],[1Y Return vs Nifty]]-AVERAGE(Table2[1Y Return vs Nifty]))/_xlfn.STDEV.P(Table2[1Y Return vs Nifty])</f>
        <v>2.8225227335394232</v>
      </c>
      <c r="I38">
        <v>16.697898699395299</v>
      </c>
      <c r="J38">
        <f>(Table2[[#This Row],[1M Return vs Nifty]]-AVERAGE(Table2[1M Return vs Nifty]))/_xlfn.STDEV.P(Table2[1M Return vs Nifty])</f>
        <v>1.4641609267096445</v>
      </c>
      <c r="K38">
        <v>61.521759098764903</v>
      </c>
      <c r="L38">
        <f>(Table2[[#This Row],[6M Return vs Nifty]]-AVERAGE(Table2[6M Return vs Nifty]))/_xlfn.STDEV.P(Table2[6M Return vs Nifty])</f>
        <v>1.3227289506483466</v>
      </c>
      <c r="M38">
        <v>4.2048035452926698</v>
      </c>
      <c r="N38">
        <f>(Table2[[#This Row],[1W Return vs Nifty]]-AVERAGE(Table2[1W Return vs Nifty]))/_xlfn.STDEV.P(Table2[1W Return vs Nifty])</f>
        <v>0.93461972091506551</v>
      </c>
      <c r="O38">
        <v>5165.47</v>
      </c>
      <c r="P38">
        <v>4725.9165297959898</v>
      </c>
      <c r="Q38">
        <v>3804.4924174984299</v>
      </c>
      <c r="R38">
        <v>83.805057679540297</v>
      </c>
      <c r="S38" s="1">
        <f>(Table2[[#This Row],[Close Price]]-Table2[[#This Row],[20D EMA]])/Table2[[#This Row],[20D EMA]]</f>
        <v>9.445026299639725E-2</v>
      </c>
      <c r="T38" s="1">
        <f>(Table2[[#This Row],[Close Price]]-Table2[[#This Row],[50D EMA]])/Table2[[#This Row],[50D EMA]]</f>
        <v>0.19624414954363281</v>
      </c>
      <c r="U38" s="1">
        <f>(Table2[[#This Row],[Close Price]]-Table2[[#This Row],[200D EMA]])/Table2[[#This Row],[200D EMA]]</f>
        <v>0.48596695159593745</v>
      </c>
      <c r="V38">
        <v>0.83310024470684996</v>
      </c>
      <c r="W38">
        <v>5541</v>
      </c>
      <c r="X38">
        <v>5707.7</v>
      </c>
      <c r="Y38">
        <v>5320</v>
      </c>
      <c r="Z38">
        <v>5718.65</v>
      </c>
      <c r="AA38">
        <v>5125.6000000000004</v>
      </c>
      <c r="AB38">
        <v>5718.65</v>
      </c>
      <c r="AC38" s="1">
        <f>(Table2[[#This Row],[Close Price]]/Table2[[#This Row],[Day Low]])-1</f>
        <v>2.027612344342189E-2</v>
      </c>
      <c r="AD38" s="1">
        <f>(Table2[[#This Row],[Day High]]/Table2[[#This Row],[Close Price]])-1</f>
        <v>9.6137688273323363E-3</v>
      </c>
      <c r="AE38" s="1">
        <f>(Table2[[#This Row],[Close Price]]/Table2[[#This Row],[Current Week Low]])-1</f>
        <v>6.2659774436090387E-2</v>
      </c>
      <c r="AF38" s="1">
        <f>(Table2[[#This Row],[Current Week High]]/Table2[[#This Row],[Close Price]])-1</f>
        <v>1.1550673494476582E-2</v>
      </c>
      <c r="AG38" s="1">
        <f>(Table2[[#This Row],[Close Price]]/Table2[[#This Row],[Current Month Low]])-1</f>
        <v>0.10296355548618696</v>
      </c>
      <c r="AH38" s="1">
        <f>(Table2[[#This Row],[Current Month High]]/Table2[[#This Row],[Close Price]])-1</f>
        <v>1.1550673494476582E-2</v>
      </c>
      <c r="AI38">
        <v>1.15506734944765</v>
      </c>
      <c r="AJ38">
        <v>232.159224441833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0.41</v>
      </c>
      <c r="AM38" t="s">
        <v>3225</v>
      </c>
      <c r="AN38">
        <v>9.08</v>
      </c>
      <c r="AO38" t="s">
        <v>3225</v>
      </c>
      <c r="AP38">
        <v>0.142021532593023</v>
      </c>
      <c r="AQ38">
        <f>(Table2[[#This Row],[Sharpe Ratio]]-AVERAGE(Table2[Sharpe Ratio]))/_xlfn.STDEV.P(Table2[Sharpe Ratio])</f>
        <v>0.8900761176784211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7.4341084494909015</v>
      </c>
      <c r="AS38">
        <f>_xlfn.RANK.AVG(Table2[[#This Row],[1Y Return vs Nifty Z-Score]],Table2[1Y Return vs Nifty Z-Score])</f>
        <v>17</v>
      </c>
      <c r="AT38">
        <f>_xlfn.RANK.AVG(Table2[[#This Row],[6M Return vs Nifty Z-Score]],Table2[6M Return vs Nifty Z-Score])</f>
        <v>72</v>
      </c>
      <c r="AU38">
        <f>_xlfn.RANK.AVG(Table2[[#This Row],[Sharpe Ratio Z-Score]],Table2[Sharpe Ratio Z-Score])</f>
        <v>135</v>
      </c>
      <c r="AV38">
        <f>(Table2[[#This Row],[Rank 1Y]]+Table2[[#This Row],[Rank 6M]]+Table2[[#This Row],[Rank Sharpe]])/3</f>
        <v>74.666666666666671</v>
      </c>
    </row>
    <row r="39" spans="1:48" x14ac:dyDescent="0.3">
      <c r="A39" t="s">
        <v>1267</v>
      </c>
      <c r="B39" t="s">
        <v>1268</v>
      </c>
      <c r="C39" t="s">
        <v>3192</v>
      </c>
      <c r="D39" t="s">
        <v>260</v>
      </c>
      <c r="E39">
        <v>9353.4492818079998</v>
      </c>
      <c r="F39">
        <v>81.739999999999995</v>
      </c>
      <c r="G39">
        <v>69.691359000749799</v>
      </c>
      <c r="H39">
        <f>(Table2[[#This Row],[1Y Return vs Nifty]]-AVERAGE(Table2[1Y Return vs Nifty]))/_xlfn.STDEV.P(Table2[1Y Return vs Nifty])</f>
        <v>0.69315109727551449</v>
      </c>
      <c r="I39">
        <v>3.0372045448416101</v>
      </c>
      <c r="J39">
        <f>(Table2[[#This Row],[1M Return vs Nifty]]-AVERAGE(Table2[1M Return vs Nifty]))/_xlfn.STDEV.P(Table2[1M Return vs Nifty])</f>
        <v>0.17402999893174498</v>
      </c>
      <c r="K39">
        <v>59.428554882482501</v>
      </c>
      <c r="L39">
        <f>(Table2[[#This Row],[6M Return vs Nifty]]-AVERAGE(Table2[6M Return vs Nifty]))/_xlfn.STDEV.P(Table2[6M Return vs Nifty])</f>
        <v>1.260964562792265</v>
      </c>
      <c r="M39">
        <v>10.1221574152647</v>
      </c>
      <c r="N39">
        <f>(Table2[[#This Row],[1W Return vs Nifty]]-AVERAGE(Table2[1W Return vs Nifty]))/_xlfn.STDEV.P(Table2[1W Return vs Nifty])</f>
        <v>2.2800997037787938</v>
      </c>
      <c r="O39">
        <v>78.650000000000006</v>
      </c>
      <c r="P39">
        <v>77.782674756166401</v>
      </c>
      <c r="Q39">
        <v>63.901209772684197</v>
      </c>
      <c r="R39">
        <v>63.167065299806602</v>
      </c>
      <c r="S39" s="1">
        <f>(Table2[[#This Row],[Close Price]]-Table2[[#This Row],[20D EMA]])/Table2[[#This Row],[20D EMA]]</f>
        <v>3.9287984742530056E-2</v>
      </c>
      <c r="T39" s="1">
        <f>(Table2[[#This Row],[Close Price]]-Table2[[#This Row],[50D EMA]])/Table2[[#This Row],[50D EMA]]</f>
        <v>5.0876692737027128E-2</v>
      </c>
      <c r="U39" s="1">
        <f>(Table2[[#This Row],[Close Price]]-Table2[[#This Row],[200D EMA]])/Table2[[#This Row],[200D EMA]]</f>
        <v>0.27916201102880106</v>
      </c>
      <c r="V39">
        <v>0.57863231640609702</v>
      </c>
      <c r="W39">
        <v>81.459999999999994</v>
      </c>
      <c r="X39">
        <v>83.64</v>
      </c>
      <c r="Y39">
        <v>76.3</v>
      </c>
      <c r="Z39">
        <v>83.95</v>
      </c>
      <c r="AA39">
        <v>72.56</v>
      </c>
      <c r="AB39">
        <v>83.95</v>
      </c>
      <c r="AC39" s="1">
        <f>(Table2[[#This Row],[Close Price]]/Table2[[#This Row],[Day Low]])-1</f>
        <v>3.4372698256812662E-3</v>
      </c>
      <c r="AD39" s="1">
        <f>(Table2[[#This Row],[Day High]]/Table2[[#This Row],[Close Price]])-1</f>
        <v>2.3244433569855616E-2</v>
      </c>
      <c r="AE39" s="1">
        <f>(Table2[[#This Row],[Close Price]]/Table2[[#This Row],[Current Week Low]])-1</f>
        <v>7.1297509829619798E-2</v>
      </c>
      <c r="AF39" s="1">
        <f>(Table2[[#This Row],[Current Week High]]/Table2[[#This Row],[Close Price]])-1</f>
        <v>2.7036946415463836E-2</v>
      </c>
      <c r="AG39" s="1">
        <f>(Table2[[#This Row],[Close Price]]/Table2[[#This Row],[Current Month Low]])-1</f>
        <v>0.12651598676956999</v>
      </c>
      <c r="AH39" s="1">
        <f>(Table2[[#This Row],[Current Month High]]/Table2[[#This Row],[Close Price]])-1</f>
        <v>2.7036946415463836E-2</v>
      </c>
      <c r="AI39">
        <v>14.264741864448199</v>
      </c>
      <c r="AJ39">
        <v>107.007695143988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0.12</v>
      </c>
      <c r="AM39" t="s">
        <v>3225</v>
      </c>
      <c r="AN39">
        <v>1.38</v>
      </c>
      <c r="AO39" t="s">
        <v>3225</v>
      </c>
      <c r="AP39">
        <v>0.234835114774332</v>
      </c>
      <c r="AQ39">
        <f>(Table2[[#This Row],[Sharpe Ratio]]-AVERAGE(Table2[Sharpe Ratio]))/_xlfn.STDEV.P(Table2[Sharpe Ratio])</f>
        <v>1.968034123052482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6.3762794858307998</v>
      </c>
      <c r="AS39">
        <f>_xlfn.RANK.AVG(Table2[[#This Row],[1Y Return vs Nifty Z-Score]],Table2[1Y Return vs Nifty Z-Score])</f>
        <v>130</v>
      </c>
      <c r="AT39">
        <f>_xlfn.RANK.AVG(Table2[[#This Row],[6M Return vs Nifty Z-Score]],Table2[6M Return vs Nifty Z-Score])</f>
        <v>76</v>
      </c>
      <c r="AU39">
        <f>_xlfn.RANK.AVG(Table2[[#This Row],[Sharpe Ratio Z-Score]],Table2[Sharpe Ratio Z-Score])</f>
        <v>18</v>
      </c>
      <c r="AV39">
        <f>(Table2[[#This Row],[Rank 1Y]]+Table2[[#This Row],[Rank 6M]]+Table2[[#This Row],[Rank Sharpe]])/3</f>
        <v>74.666666666666671</v>
      </c>
    </row>
    <row r="40" spans="1:48" x14ac:dyDescent="0.3">
      <c r="A40" t="s">
        <v>913</v>
      </c>
      <c r="B40" t="s">
        <v>914</v>
      </c>
      <c r="C40" t="s">
        <v>3179</v>
      </c>
      <c r="D40" t="s">
        <v>265</v>
      </c>
      <c r="E40">
        <v>17174.2128656149</v>
      </c>
      <c r="F40">
        <v>1227.8499999999999</v>
      </c>
      <c r="G40">
        <v>161.97397528565699</v>
      </c>
      <c r="H40">
        <f>(Table2[[#This Row],[1Y Return vs Nifty]]-AVERAGE(Table2[1Y Return vs Nifty]))/_xlfn.STDEV.P(Table2[1Y Return vs Nifty])</f>
        <v>2.221998699417354</v>
      </c>
      <c r="I40">
        <v>3.4654241358223699</v>
      </c>
      <c r="J40">
        <f>(Table2[[#This Row],[1M Return vs Nifty]]-AVERAGE(Table2[1M Return vs Nifty]))/_xlfn.STDEV.P(Table2[1M Return vs Nifty])</f>
        <v>0.21447152642326869</v>
      </c>
      <c r="K40">
        <v>55.296182889226003</v>
      </c>
      <c r="L40">
        <f>(Table2[[#This Row],[6M Return vs Nifty]]-AVERAGE(Table2[6M Return vs Nifty]))/_xlfn.STDEV.P(Table2[6M Return vs Nifty])</f>
        <v>1.1390302457429684</v>
      </c>
      <c r="M40">
        <v>6.5011662967521699</v>
      </c>
      <c r="N40">
        <f>(Table2[[#This Row],[1W Return vs Nifty]]-AVERAGE(Table2[1W Return vs Nifty]))/_xlfn.STDEV.P(Table2[1W Return vs Nifty])</f>
        <v>1.4567636020105585</v>
      </c>
      <c r="O40">
        <v>1102.1300000000001</v>
      </c>
      <c r="P40">
        <v>1055.06687629927</v>
      </c>
      <c r="Q40">
        <v>877.64542291139503</v>
      </c>
      <c r="R40">
        <v>75.726919482196195</v>
      </c>
      <c r="S40" s="1">
        <f>(Table2[[#This Row],[Close Price]]-Table2[[#This Row],[20D EMA]])/Table2[[#This Row],[20D EMA]]</f>
        <v>0.11407002803661981</v>
      </c>
      <c r="T40" s="1">
        <f>(Table2[[#This Row],[Close Price]]-Table2[[#This Row],[50D EMA]])/Table2[[#This Row],[50D EMA]]</f>
        <v>0.163765091656351</v>
      </c>
      <c r="U40" s="1">
        <f>(Table2[[#This Row],[Close Price]]-Table2[[#This Row],[200D EMA]])/Table2[[#This Row],[200D EMA]]</f>
        <v>0.39902740667965714</v>
      </c>
      <c r="V40">
        <v>1.2569867542452</v>
      </c>
      <c r="W40">
        <v>1160</v>
      </c>
      <c r="X40">
        <v>1250</v>
      </c>
      <c r="Y40">
        <v>1157.05</v>
      </c>
      <c r="Z40">
        <v>1250</v>
      </c>
      <c r="AA40">
        <v>1035.25</v>
      </c>
      <c r="AB40">
        <v>1250</v>
      </c>
      <c r="AC40" s="1">
        <f>(Table2[[#This Row],[Close Price]]/Table2[[#This Row],[Day Low]])-1</f>
        <v>5.849137931034476E-2</v>
      </c>
      <c r="AD40" s="1">
        <f>(Table2[[#This Row],[Day High]]/Table2[[#This Row],[Close Price]])-1</f>
        <v>1.8039662825263703E-2</v>
      </c>
      <c r="AE40" s="1">
        <f>(Table2[[#This Row],[Close Price]]/Table2[[#This Row],[Current Week Low]])-1</f>
        <v>6.1190095501490793E-2</v>
      </c>
      <c r="AF40" s="1">
        <f>(Table2[[#This Row],[Current Week High]]/Table2[[#This Row],[Close Price]])-1</f>
        <v>1.8039662825263703E-2</v>
      </c>
      <c r="AG40" s="1">
        <f>(Table2[[#This Row],[Close Price]]/Table2[[#This Row],[Current Month Low]])-1</f>
        <v>0.18604201883602989</v>
      </c>
      <c r="AH40" s="1">
        <f>(Table2[[#This Row],[Current Month High]]/Table2[[#This Row],[Close Price]])-1</f>
        <v>1.8039662825263703E-2</v>
      </c>
      <c r="AI40">
        <v>1.80396628252637</v>
      </c>
      <c r="AJ40">
        <v>191.66815131539801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0.05</v>
      </c>
      <c r="AM40" t="s">
        <v>3225</v>
      </c>
      <c r="AN40">
        <v>10.17</v>
      </c>
      <c r="AO40" t="s">
        <v>3225</v>
      </c>
      <c r="AP40">
        <v>0.15457762087869001</v>
      </c>
      <c r="AQ40">
        <f>(Table2[[#This Row],[Sharpe Ratio]]-AVERAGE(Table2[Sharpe Ratio]))/_xlfn.STDEV.P(Table2[Sharpe Ratio])</f>
        <v>1.0359053763453052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6.0681694499394547</v>
      </c>
      <c r="AS40">
        <f>_xlfn.RANK.AVG(Table2[[#This Row],[1Y Return vs Nifty Z-Score]],Table2[1Y Return vs Nifty Z-Score])</f>
        <v>35</v>
      </c>
      <c r="AT40">
        <f>_xlfn.RANK.AVG(Table2[[#This Row],[6M Return vs Nifty Z-Score]],Table2[6M Return vs Nifty Z-Score])</f>
        <v>88</v>
      </c>
      <c r="AU40">
        <f>_xlfn.RANK.AVG(Table2[[#This Row],[Sharpe Ratio Z-Score]],Table2[Sharpe Ratio Z-Score])</f>
        <v>110</v>
      </c>
      <c r="AV40">
        <f>(Table2[[#This Row],[Rank 1Y]]+Table2[[#This Row],[Rank 6M]]+Table2[[#This Row],[Rank Sharpe]])/3</f>
        <v>77.666666666666671</v>
      </c>
    </row>
    <row r="41" spans="1:48" x14ac:dyDescent="0.3">
      <c r="A41" t="s">
        <v>1014</v>
      </c>
      <c r="B41" t="s">
        <v>1015</v>
      </c>
      <c r="C41" t="s">
        <v>3188</v>
      </c>
      <c r="D41" t="s">
        <v>127</v>
      </c>
      <c r="E41">
        <v>14338.393876300001</v>
      </c>
      <c r="F41">
        <v>406.9</v>
      </c>
      <c r="G41">
        <v>60.4701077517499</v>
      </c>
      <c r="H41">
        <f>(Table2[[#This Row],[1Y Return vs Nifty]]-AVERAGE(Table2[1Y Return vs Nifty]))/_xlfn.STDEV.P(Table2[1Y Return vs Nifty])</f>
        <v>0.540382478132164</v>
      </c>
      <c r="I41">
        <v>12.685546680591701</v>
      </c>
      <c r="J41">
        <f>(Table2[[#This Row],[1M Return vs Nifty]]-AVERAGE(Table2[1M Return vs Nifty]))/_xlfn.STDEV.P(Table2[1M Return vs Nifty])</f>
        <v>1.0852300046038243</v>
      </c>
      <c r="K41">
        <v>87.982785308833201</v>
      </c>
      <c r="L41">
        <f>(Table2[[#This Row],[6M Return vs Nifty]]-AVERAGE(Table2[6M Return vs Nifty]))/_xlfn.STDEV.P(Table2[6M Return vs Nifty])</f>
        <v>2.1035171189481665</v>
      </c>
      <c r="M41">
        <v>8.6051956181786693</v>
      </c>
      <c r="N41">
        <f>(Table2[[#This Row],[1W Return vs Nifty]]-AVERAGE(Table2[1W Return vs Nifty]))/_xlfn.STDEV.P(Table2[1W Return vs Nifty])</f>
        <v>1.9351749658641606</v>
      </c>
      <c r="O41">
        <v>358.22</v>
      </c>
      <c r="P41">
        <v>321.577577280112</v>
      </c>
      <c r="Q41">
        <v>259.14985914454502</v>
      </c>
      <c r="R41">
        <v>91.368246603413596</v>
      </c>
      <c r="S41" s="1">
        <f>(Table2[[#This Row],[Close Price]]-Table2[[#This Row],[20D EMA]])/Table2[[#This Row],[20D EMA]]</f>
        <v>0.13589414326391588</v>
      </c>
      <c r="T41" s="1">
        <f>(Table2[[#This Row],[Close Price]]-Table2[[#This Row],[50D EMA]])/Table2[[#This Row],[50D EMA]]</f>
        <v>0.26532453985610882</v>
      </c>
      <c r="U41" s="1">
        <f>(Table2[[#This Row],[Close Price]]-Table2[[#This Row],[200D EMA]])/Table2[[#This Row],[200D EMA]]</f>
        <v>0.57013398094515244</v>
      </c>
      <c r="V41">
        <v>0.62566018626222697</v>
      </c>
      <c r="W41">
        <v>385.1</v>
      </c>
      <c r="X41">
        <v>410</v>
      </c>
      <c r="Y41">
        <v>384.1</v>
      </c>
      <c r="Z41">
        <v>410</v>
      </c>
      <c r="AA41">
        <v>341.3</v>
      </c>
      <c r="AB41">
        <v>410</v>
      </c>
      <c r="AC41" s="1">
        <f>(Table2[[#This Row],[Close Price]]/Table2[[#This Row],[Day Low]])-1</f>
        <v>5.6608673071929294E-2</v>
      </c>
      <c r="AD41" s="1">
        <f>(Table2[[#This Row],[Day High]]/Table2[[#This Row],[Close Price]])-1</f>
        <v>7.6185795035634829E-3</v>
      </c>
      <c r="AE41" s="1">
        <f>(Table2[[#This Row],[Close Price]]/Table2[[#This Row],[Current Week Low]])-1</f>
        <v>5.935954178599312E-2</v>
      </c>
      <c r="AF41" s="1">
        <f>(Table2[[#This Row],[Current Week High]]/Table2[[#This Row],[Close Price]])-1</f>
        <v>7.6185795035634829E-3</v>
      </c>
      <c r="AG41" s="1">
        <f>(Table2[[#This Row],[Close Price]]/Table2[[#This Row],[Current Month Low]])-1</f>
        <v>0.1922062701435685</v>
      </c>
      <c r="AH41" s="1">
        <f>(Table2[[#This Row],[Current Month High]]/Table2[[#This Row],[Close Price]])-1</f>
        <v>7.6185795035634829E-3</v>
      </c>
      <c r="AI41">
        <v>0.76185795035634796</v>
      </c>
      <c r="AJ41">
        <v>125.742024965325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0.83</v>
      </c>
      <c r="AM41" t="s">
        <v>3225</v>
      </c>
      <c r="AN41">
        <v>15.71</v>
      </c>
      <c r="AO41" t="s">
        <v>3225</v>
      </c>
      <c r="AP41">
        <v>0.18635895918451301</v>
      </c>
      <c r="AQ41">
        <f>(Table2[[#This Row],[Sharpe Ratio]]-AVERAGE(Table2[Sharpe Ratio]))/_xlfn.STDEV.P(Table2[Sharpe Ratio])</f>
        <v>1.405021051477197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7.0693256190255127</v>
      </c>
      <c r="AS41">
        <f>_xlfn.RANK.AVG(Table2[[#This Row],[1Y Return vs Nifty Z-Score]],Table2[1Y Return vs Nifty Z-Score])</f>
        <v>153</v>
      </c>
      <c r="AT41">
        <f>_xlfn.RANK.AVG(Table2[[#This Row],[6M Return vs Nifty Z-Score]],Table2[6M Return vs Nifty Z-Score])</f>
        <v>25</v>
      </c>
      <c r="AU41">
        <f>_xlfn.RANK.AVG(Table2[[#This Row],[Sharpe Ratio Z-Score]],Table2[Sharpe Ratio Z-Score])</f>
        <v>57</v>
      </c>
      <c r="AV41">
        <f>(Table2[[#This Row],[Rank 1Y]]+Table2[[#This Row],[Rank 6M]]+Table2[[#This Row],[Rank Sharpe]])/3</f>
        <v>78.333333333333329</v>
      </c>
    </row>
    <row r="42" spans="1:48" x14ac:dyDescent="0.3">
      <c r="A42" t="s">
        <v>1143</v>
      </c>
      <c r="B42" t="s">
        <v>1144</v>
      </c>
      <c r="C42" t="s">
        <v>3182</v>
      </c>
      <c r="D42" t="s">
        <v>116</v>
      </c>
      <c r="E42">
        <v>11336.999185119999</v>
      </c>
      <c r="F42">
        <v>1928.8</v>
      </c>
      <c r="G42">
        <v>79.724999032443904</v>
      </c>
      <c r="H42">
        <f>(Table2[[#This Row],[1Y Return vs Nifty]]-AVERAGE(Table2[1Y Return vs Nifty]))/_xlfn.STDEV.P(Table2[1Y Return vs Nifty])</f>
        <v>0.85937857457037681</v>
      </c>
      <c r="I42">
        <v>19.969171335173002</v>
      </c>
      <c r="J42">
        <f>(Table2[[#This Row],[1M Return vs Nifty]]-AVERAGE(Table2[1M Return vs Nifty]))/_xlfn.STDEV.P(Table2[1M Return vs Nifty])</f>
        <v>1.7731034996757125</v>
      </c>
      <c r="K42">
        <v>69.246153047559105</v>
      </c>
      <c r="L42">
        <f>(Table2[[#This Row],[6M Return vs Nifty]]-AVERAGE(Table2[6M Return vs Nifty]))/_xlfn.STDEV.P(Table2[6M Return vs Nifty])</f>
        <v>1.5506534217034573</v>
      </c>
      <c r="M42">
        <v>1.9000342399622601</v>
      </c>
      <c r="N42">
        <f>(Table2[[#This Row],[1W Return vs Nifty]]-AVERAGE(Table2[1W Return vs Nifty]))/_xlfn.STDEV.P(Table2[1W Return vs Nifty])</f>
        <v>0.4105643688805819</v>
      </c>
      <c r="O42">
        <v>1695.86</v>
      </c>
      <c r="P42">
        <v>1558.56370607241</v>
      </c>
      <c r="Q42">
        <v>1301.54577425354</v>
      </c>
      <c r="R42">
        <v>73.080790867941005</v>
      </c>
      <c r="S42" s="1">
        <f>(Table2[[#This Row],[Close Price]]-Table2[[#This Row],[20D EMA]])/Table2[[#This Row],[20D EMA]]</f>
        <v>0.13735803663038226</v>
      </c>
      <c r="T42" s="1">
        <f>(Table2[[#This Row],[Close Price]]-Table2[[#This Row],[50D EMA]])/Table2[[#This Row],[50D EMA]]</f>
        <v>0.23754966992051141</v>
      </c>
      <c r="U42" s="1">
        <f>(Table2[[#This Row],[Close Price]]-Table2[[#This Row],[200D EMA]])/Table2[[#This Row],[200D EMA]]</f>
        <v>0.48193020802991088</v>
      </c>
      <c r="V42">
        <v>2.3274259812010998</v>
      </c>
      <c r="W42">
        <v>1785</v>
      </c>
      <c r="X42">
        <v>1959.25</v>
      </c>
      <c r="Y42">
        <v>1784.9</v>
      </c>
      <c r="Z42">
        <v>1959.25</v>
      </c>
      <c r="AA42">
        <v>1568.95</v>
      </c>
      <c r="AB42">
        <v>2009</v>
      </c>
      <c r="AC42" s="1">
        <f>(Table2[[#This Row],[Close Price]]/Table2[[#This Row],[Day Low]])-1</f>
        <v>8.0560224089635923E-2</v>
      </c>
      <c r="AD42" s="1">
        <f>(Table2[[#This Row],[Day High]]/Table2[[#This Row],[Close Price]])-1</f>
        <v>1.5787017834923311E-2</v>
      </c>
      <c r="AE42" s="1">
        <f>(Table2[[#This Row],[Close Price]]/Table2[[#This Row],[Current Week Low]])-1</f>
        <v>8.0620763067958956E-2</v>
      </c>
      <c r="AF42" s="1">
        <f>(Table2[[#This Row],[Current Week High]]/Table2[[#This Row],[Close Price]])-1</f>
        <v>1.5787017834923311E-2</v>
      </c>
      <c r="AG42" s="1">
        <f>(Table2[[#This Row],[Close Price]]/Table2[[#This Row],[Current Month Low]])-1</f>
        <v>0.22935721342298976</v>
      </c>
      <c r="AH42" s="1">
        <f>(Table2[[#This Row],[Current Month High]]/Table2[[#This Row],[Close Price]])-1</f>
        <v>4.15802571547077E-2</v>
      </c>
      <c r="AI42">
        <v>4.15802571547077</v>
      </c>
      <c r="AJ42">
        <v>108.293736501079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0.23</v>
      </c>
      <c r="AM42" t="s">
        <v>3225</v>
      </c>
      <c r="AN42">
        <v>19.91</v>
      </c>
      <c r="AO42" t="s">
        <v>3225</v>
      </c>
      <c r="AP42">
        <v>0.17972501293080001</v>
      </c>
      <c r="AQ42">
        <f>(Table2[[#This Row],[Sharpe Ratio]]-AVERAGE(Table2[Sharpe Ratio]))/_xlfn.STDEV.P(Table2[Sharpe Ratio])</f>
        <v>1.327972894264154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5.9216727590942826</v>
      </c>
      <c r="AS42">
        <f>_xlfn.RANK.AVG(Table2[[#This Row],[1Y Return vs Nifty Z-Score]],Table2[1Y Return vs Nifty Z-Score])</f>
        <v>110</v>
      </c>
      <c r="AT42">
        <f>_xlfn.RANK.AVG(Table2[[#This Row],[6M Return vs Nifty Z-Score]],Table2[6M Return vs Nifty Z-Score])</f>
        <v>52</v>
      </c>
      <c r="AU42">
        <f>_xlfn.RANK.AVG(Table2[[#This Row],[Sharpe Ratio Z-Score]],Table2[Sharpe Ratio Z-Score])</f>
        <v>73</v>
      </c>
      <c r="AV42">
        <f>(Table2[[#This Row],[Rank 1Y]]+Table2[[#This Row],[Rank 6M]]+Table2[[#This Row],[Rank Sharpe]])/3</f>
        <v>78.333333333333329</v>
      </c>
    </row>
    <row r="43" spans="1:48" x14ac:dyDescent="0.3">
      <c r="A43" t="s">
        <v>530</v>
      </c>
      <c r="B43" t="s">
        <v>531</v>
      </c>
      <c r="C43" t="s">
        <v>3192</v>
      </c>
      <c r="D43" t="s">
        <v>215</v>
      </c>
      <c r="E43">
        <v>40695.524134375002</v>
      </c>
      <c r="F43">
        <v>10131.25</v>
      </c>
      <c r="G43">
        <v>67.576837430375804</v>
      </c>
      <c r="H43">
        <f>(Table2[[#This Row],[1Y Return vs Nifty]]-AVERAGE(Table2[1Y Return vs Nifty]))/_xlfn.STDEV.P(Table2[1Y Return vs Nifty])</f>
        <v>0.65811978409121108</v>
      </c>
      <c r="I43">
        <v>21.729030449421799</v>
      </c>
      <c r="J43">
        <f>(Table2[[#This Row],[1M Return vs Nifty]]-AVERAGE(Table2[1M Return vs Nifty]))/_xlfn.STDEV.P(Table2[1M Return vs Nifty])</f>
        <v>1.939306523192446</v>
      </c>
      <c r="K43">
        <v>50.47253763026</v>
      </c>
      <c r="L43">
        <f>(Table2[[#This Row],[6M Return vs Nifty]]-AVERAGE(Table2[6M Return vs Nifty]))/_xlfn.STDEV.P(Table2[6M Return vs Nifty])</f>
        <v>0.99669845874511032</v>
      </c>
      <c r="M43">
        <v>13.854530898342</v>
      </c>
      <c r="N43">
        <f>(Table2[[#This Row],[1W Return vs Nifty]]-AVERAGE(Table2[1W Return vs Nifty]))/_xlfn.STDEV.P(Table2[1W Return vs Nifty])</f>
        <v>3.1287617781454253</v>
      </c>
      <c r="O43">
        <v>9404.01</v>
      </c>
      <c r="P43">
        <v>8901.6831109911309</v>
      </c>
      <c r="Q43">
        <v>7410.7820661855503</v>
      </c>
      <c r="R43">
        <v>66.8267514578733</v>
      </c>
      <c r="S43" s="1">
        <f>(Table2[[#This Row],[Close Price]]-Table2[[#This Row],[20D EMA]])/Table2[[#This Row],[20D EMA]]</f>
        <v>7.7332967531935817E-2</v>
      </c>
      <c r="T43" s="1">
        <f>(Table2[[#This Row],[Close Price]]-Table2[[#This Row],[50D EMA]])/Table2[[#This Row],[50D EMA]]</f>
        <v>0.13812746125400624</v>
      </c>
      <c r="U43" s="1">
        <f>(Table2[[#This Row],[Close Price]]-Table2[[#This Row],[200D EMA]])/Table2[[#This Row],[200D EMA]]</f>
        <v>0.36709592989214951</v>
      </c>
      <c r="V43">
        <v>1.35139404647642</v>
      </c>
      <c r="W43">
        <v>10027.6</v>
      </c>
      <c r="X43">
        <v>10597</v>
      </c>
      <c r="Y43">
        <v>10027.6</v>
      </c>
      <c r="Z43">
        <v>10624.8</v>
      </c>
      <c r="AA43">
        <v>8716.4</v>
      </c>
      <c r="AB43">
        <v>10624.8</v>
      </c>
      <c r="AC43" s="1">
        <f>(Table2[[#This Row],[Close Price]]/Table2[[#This Row],[Day Low]])-1</f>
        <v>1.0336471339104092E-2</v>
      </c>
      <c r="AD43" s="1">
        <f>(Table2[[#This Row],[Day High]]/Table2[[#This Row],[Close Price]])-1</f>
        <v>4.5971622455274419E-2</v>
      </c>
      <c r="AE43" s="1">
        <f>(Table2[[#This Row],[Close Price]]/Table2[[#This Row],[Current Week Low]])-1</f>
        <v>1.0336471339104092E-2</v>
      </c>
      <c r="AF43" s="1">
        <f>(Table2[[#This Row],[Current Week High]]/Table2[[#This Row],[Close Price]])-1</f>
        <v>4.8715607649598924E-2</v>
      </c>
      <c r="AG43" s="1">
        <f>(Table2[[#This Row],[Close Price]]/Table2[[#This Row],[Current Month Low]])-1</f>
        <v>0.1623204533981919</v>
      </c>
      <c r="AH43" s="1">
        <f>(Table2[[#This Row],[Current Month High]]/Table2[[#This Row],[Close Price]])-1</f>
        <v>4.8715607649598924E-2</v>
      </c>
      <c r="AI43">
        <v>4.8715607649598898</v>
      </c>
      <c r="AJ43">
        <v>122.877916249601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0.16</v>
      </c>
      <c r="AM43" t="s">
        <v>3225</v>
      </c>
      <c r="AN43">
        <v>10.56</v>
      </c>
      <c r="AO43" t="s">
        <v>3225</v>
      </c>
      <c r="AP43">
        <v>0.29243173054254101</v>
      </c>
      <c r="AQ43">
        <f>(Table2[[#This Row],[Sharpe Ratio]]-AVERAGE(Table2[Sharpe Ratio]))/_xlfn.STDEV.P(Table2[Sharpe Ratio])</f>
        <v>2.6369742888194909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9.3598608329936841</v>
      </c>
      <c r="AS43">
        <f>_xlfn.RANK.AVG(Table2[[#This Row],[1Y Return vs Nifty Z-Score]],Table2[1Y Return vs Nifty Z-Score])</f>
        <v>134</v>
      </c>
      <c r="AT43">
        <f>_xlfn.RANK.AVG(Table2[[#This Row],[6M Return vs Nifty Z-Score]],Table2[6M Return vs Nifty Z-Score])</f>
        <v>102</v>
      </c>
      <c r="AU43">
        <f>_xlfn.RANK.AVG(Table2[[#This Row],[Sharpe Ratio Z-Score]],Table2[Sharpe Ratio Z-Score])</f>
        <v>2</v>
      </c>
      <c r="AV43">
        <f>(Table2[[#This Row],[Rank 1Y]]+Table2[[#This Row],[Rank 6M]]+Table2[[#This Row],[Rank Sharpe]])/3</f>
        <v>79.333333333333329</v>
      </c>
    </row>
    <row r="44" spans="1:48" x14ac:dyDescent="0.3">
      <c r="A44" t="s">
        <v>1352</v>
      </c>
      <c r="B44" t="s">
        <v>1353</v>
      </c>
      <c r="C44" t="s">
        <v>3183</v>
      </c>
      <c r="D44" t="s">
        <v>46</v>
      </c>
      <c r="E44">
        <v>8406.4254230400002</v>
      </c>
      <c r="F44">
        <v>489.35</v>
      </c>
      <c r="G44">
        <v>94.099939326892894</v>
      </c>
      <c r="H44">
        <f>(Table2[[#This Row],[1Y Return vs Nifty]]-AVERAGE(Table2[1Y Return vs Nifty]))/_xlfn.STDEV.P(Table2[1Y Return vs Nifty])</f>
        <v>1.0975284437965573</v>
      </c>
      <c r="I44">
        <v>-13.808629191158399</v>
      </c>
      <c r="J44">
        <f>(Table2[[#This Row],[1M Return vs Nifty]]-AVERAGE(Table2[1M Return vs Nifty]))/_xlfn.STDEV.P(Table2[1M Return vs Nifty])</f>
        <v>-1.416909001761224</v>
      </c>
      <c r="K44">
        <v>43.618409227032998</v>
      </c>
      <c r="L44">
        <f>(Table2[[#This Row],[6M Return vs Nifty]]-AVERAGE(Table2[6M Return vs Nifty]))/_xlfn.STDEV.P(Table2[6M Return vs Nifty])</f>
        <v>0.79445300088712623</v>
      </c>
      <c r="M44">
        <v>-1.3848104772415599</v>
      </c>
      <c r="N44">
        <f>(Table2[[#This Row],[1W Return vs Nifty]]-AVERAGE(Table2[1W Return vs Nifty]))/_xlfn.STDEV.P(Table2[1W Return vs Nifty])</f>
        <v>-0.33633921520983417</v>
      </c>
      <c r="O44">
        <v>510.87</v>
      </c>
      <c r="P44">
        <v>508.22827871340201</v>
      </c>
      <c r="Q44">
        <v>408.02750815522899</v>
      </c>
      <c r="R44">
        <v>35.314293453498799</v>
      </c>
      <c r="S44" s="1">
        <f>(Table2[[#This Row],[Close Price]]-Table2[[#This Row],[20D EMA]])/Table2[[#This Row],[20D EMA]]</f>
        <v>-4.2124219468749349E-2</v>
      </c>
      <c r="T44" s="1">
        <f>(Table2[[#This Row],[Close Price]]-Table2[[#This Row],[50D EMA]])/Table2[[#This Row],[50D EMA]]</f>
        <v>-3.7145274090597667E-2</v>
      </c>
      <c r="U44" s="1">
        <f>(Table2[[#This Row],[Close Price]]-Table2[[#This Row],[200D EMA]])/Table2[[#This Row],[200D EMA]]</f>
        <v>0.19930639532723099</v>
      </c>
      <c r="V44">
        <v>0.44152323238528002</v>
      </c>
      <c r="W44">
        <v>481.5</v>
      </c>
      <c r="X44">
        <v>492.9</v>
      </c>
      <c r="Y44">
        <v>478.15</v>
      </c>
      <c r="Z44">
        <v>494.75</v>
      </c>
      <c r="AA44">
        <v>466.6</v>
      </c>
      <c r="AB44">
        <v>563</v>
      </c>
      <c r="AC44" s="1">
        <f>(Table2[[#This Row],[Close Price]]/Table2[[#This Row],[Day Low]])-1</f>
        <v>1.6303219106957423E-2</v>
      </c>
      <c r="AD44" s="1">
        <f>(Table2[[#This Row],[Day High]]/Table2[[#This Row],[Close Price]])-1</f>
        <v>7.254521303770245E-3</v>
      </c>
      <c r="AE44" s="1">
        <f>(Table2[[#This Row],[Close Price]]/Table2[[#This Row],[Current Week Low]])-1</f>
        <v>2.3423611837289693E-2</v>
      </c>
      <c r="AF44" s="1">
        <f>(Table2[[#This Row],[Current Week High]]/Table2[[#This Row],[Close Price]])-1</f>
        <v>1.1035046490242006E-2</v>
      </c>
      <c r="AG44" s="1">
        <f>(Table2[[#This Row],[Close Price]]/Table2[[#This Row],[Current Month Low]])-1</f>
        <v>4.8756965280754461E-2</v>
      </c>
      <c r="AH44" s="1">
        <f>(Table2[[#This Row],[Current Month High]]/Table2[[#This Row],[Close Price]])-1</f>
        <v>0.15050577296413614</v>
      </c>
      <c r="AI44">
        <v>20.5578829058955</v>
      </c>
      <c r="AJ44">
        <v>160.29255319148899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-0.09</v>
      </c>
      <c r="AM44" t="s">
        <v>3224</v>
      </c>
      <c r="AN44">
        <v>-11.74</v>
      </c>
      <c r="AO44" t="s">
        <v>3224</v>
      </c>
      <c r="AP44">
        <v>0.215326366300537</v>
      </c>
      <c r="AQ44">
        <f>(Table2[[#This Row],[Sharpe Ratio]]-AVERAGE(Table2[Sharpe Ratio]))/_xlfn.STDEV.P(Table2[Sharpe Ratio])</f>
        <v>1.7414550912134188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1.8801883189260442</v>
      </c>
      <c r="AS44">
        <f>_xlfn.RANK.AVG(Table2[[#This Row],[1Y Return vs Nifty Z-Score]],Table2[1Y Return vs Nifty Z-Score])</f>
        <v>84</v>
      </c>
      <c r="AT44">
        <f>_xlfn.RANK.AVG(Table2[[#This Row],[6M Return vs Nifty Z-Score]],Table2[6M Return vs Nifty Z-Score])</f>
        <v>129</v>
      </c>
      <c r="AU44">
        <f>_xlfn.RANK.AVG(Table2[[#This Row],[Sharpe Ratio Z-Score]],Table2[Sharpe Ratio Z-Score])</f>
        <v>27</v>
      </c>
      <c r="AV44">
        <f>(Table2[[#This Row],[Rank 1Y]]+Table2[[#This Row],[Rank 6M]]+Table2[[#This Row],[Rank Sharpe]])/3</f>
        <v>80</v>
      </c>
    </row>
    <row r="45" spans="1:48" x14ac:dyDescent="0.3">
      <c r="A45" t="s">
        <v>281</v>
      </c>
      <c r="B45" t="s">
        <v>282</v>
      </c>
      <c r="C45" t="s">
        <v>3178</v>
      </c>
      <c r="D45" t="s">
        <v>65</v>
      </c>
      <c r="E45">
        <v>100109.576497095</v>
      </c>
      <c r="F45">
        <v>615.45000000000005</v>
      </c>
      <c r="G45">
        <v>197.07576591939801</v>
      </c>
      <c r="H45">
        <f>(Table2[[#This Row],[1Y Return vs Nifty]]-AVERAGE(Table2[1Y Return vs Nifty]))/_xlfn.STDEV.P(Table2[1Y Return vs Nifty])</f>
        <v>2.8035306347018634</v>
      </c>
      <c r="I45">
        <v>-16.018479181010299</v>
      </c>
      <c r="J45">
        <f>(Table2[[#This Row],[1M Return vs Nifty]]-AVERAGE(Table2[1M Return vs Nifty]))/_xlfn.STDEV.P(Table2[1M Return vs Nifty])</f>
        <v>-1.6256096567500671</v>
      </c>
      <c r="K45">
        <v>53.911404722211699</v>
      </c>
      <c r="L45">
        <f>(Table2[[#This Row],[6M Return vs Nifty]]-AVERAGE(Table2[6M Return vs Nifty]))/_xlfn.STDEV.P(Table2[6M Return vs Nifty])</f>
        <v>1.0981694567493321</v>
      </c>
      <c r="M45">
        <v>-7.2619365120961596</v>
      </c>
      <c r="N45">
        <f>(Table2[[#This Row],[1W Return vs Nifty]]-AVERAGE(Table2[1W Return vs Nifty]))/_xlfn.STDEV.P(Table2[1W Return vs Nifty])</f>
        <v>-1.6726722469035284</v>
      </c>
      <c r="O45">
        <v>637.74</v>
      </c>
      <c r="P45">
        <v>612.04612227803102</v>
      </c>
      <c r="Q45">
        <v>456.806317334558</v>
      </c>
      <c r="R45">
        <v>42.094281262708201</v>
      </c>
      <c r="S45" s="1">
        <f>(Table2[[#This Row],[Close Price]]-Table2[[#This Row],[20D EMA]])/Table2[[#This Row],[20D EMA]]</f>
        <v>-3.4951547652648358E-2</v>
      </c>
      <c r="T45" s="1">
        <f>(Table2[[#This Row],[Close Price]]-Table2[[#This Row],[50D EMA]])/Table2[[#This Row],[50D EMA]]</f>
        <v>5.5614725721973655E-3</v>
      </c>
      <c r="U45" s="1">
        <f>(Table2[[#This Row],[Close Price]]-Table2[[#This Row],[200D EMA]])/Table2[[#This Row],[200D EMA]]</f>
        <v>0.34728872313132619</v>
      </c>
      <c r="V45">
        <v>0.79391666443181996</v>
      </c>
      <c r="W45">
        <v>597.54999999999995</v>
      </c>
      <c r="X45">
        <v>627.9</v>
      </c>
      <c r="Y45">
        <v>577.70000000000005</v>
      </c>
      <c r="Z45">
        <v>627.9</v>
      </c>
      <c r="AA45">
        <v>565.29999999999995</v>
      </c>
      <c r="AB45">
        <v>734.7</v>
      </c>
      <c r="AC45" s="1">
        <f>(Table2[[#This Row],[Close Price]]/Table2[[#This Row],[Day Low]])-1</f>
        <v>2.995565224667418E-2</v>
      </c>
      <c r="AD45" s="1">
        <f>(Table2[[#This Row],[Day High]]/Table2[[#This Row],[Close Price]])-1</f>
        <v>2.0229100658055055E-2</v>
      </c>
      <c r="AE45" s="1">
        <f>(Table2[[#This Row],[Close Price]]/Table2[[#This Row],[Current Week Low]])-1</f>
        <v>6.5345334948935463E-2</v>
      </c>
      <c r="AF45" s="1">
        <f>(Table2[[#This Row],[Current Week High]]/Table2[[#This Row],[Close Price]])-1</f>
        <v>2.0229100658055055E-2</v>
      </c>
      <c r="AG45" s="1">
        <f>(Table2[[#This Row],[Close Price]]/Table2[[#This Row],[Current Month Low]])-1</f>
        <v>8.8713957190872161E-2</v>
      </c>
      <c r="AH45" s="1">
        <f>(Table2[[#This Row],[Current Month High]]/Table2[[#This Row],[Close Price]])-1</f>
        <v>0.19376066292956362</v>
      </c>
      <c r="AI45">
        <v>24.770493135104299</v>
      </c>
      <c r="AJ45">
        <v>237.664594001463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0.25</v>
      </c>
      <c r="AM45" t="s">
        <v>3225</v>
      </c>
      <c r="AN45">
        <v>-16.940000000000001</v>
      </c>
      <c r="AO45" t="s">
        <v>3224</v>
      </c>
      <c r="AP45">
        <v>0.14133776784476801</v>
      </c>
      <c r="AQ45">
        <f>(Table2[[#This Row],[Sharpe Ratio]]-AVERAGE(Table2[Sharpe Ratio]))/_xlfn.STDEV.P(Table2[Sharpe Ratio])</f>
        <v>0.882134718727412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1.4855529065250119</v>
      </c>
      <c r="AS45">
        <f>_xlfn.RANK.AVG(Table2[[#This Row],[1Y Return vs Nifty Z-Score]],Table2[1Y Return vs Nifty Z-Score])</f>
        <v>19</v>
      </c>
      <c r="AT45">
        <f>_xlfn.RANK.AVG(Table2[[#This Row],[6M Return vs Nifty Z-Score]],Table2[6M Return vs Nifty Z-Score])</f>
        <v>93</v>
      </c>
      <c r="AU45">
        <f>_xlfn.RANK.AVG(Table2[[#This Row],[Sharpe Ratio Z-Score]],Table2[Sharpe Ratio Z-Score])</f>
        <v>137</v>
      </c>
      <c r="AV45">
        <f>(Table2[[#This Row],[Rank 1Y]]+Table2[[#This Row],[Rank 6M]]+Table2[[#This Row],[Rank Sharpe]])/3</f>
        <v>83</v>
      </c>
    </row>
    <row r="46" spans="1:48" x14ac:dyDescent="0.3">
      <c r="A46" t="s">
        <v>866</v>
      </c>
      <c r="B46" t="s">
        <v>867</v>
      </c>
      <c r="C46" t="s">
        <v>3192</v>
      </c>
      <c r="D46" t="s">
        <v>260</v>
      </c>
      <c r="E46">
        <v>18663.667742040001</v>
      </c>
      <c r="F46">
        <v>1286.2</v>
      </c>
      <c r="G46">
        <v>145.697312787676</v>
      </c>
      <c r="H46">
        <f>(Table2[[#This Row],[1Y Return vs Nifty]]-AVERAGE(Table2[1Y Return vs Nifty]))/_xlfn.STDEV.P(Table2[1Y Return vs Nifty])</f>
        <v>1.9523429675720043</v>
      </c>
      <c r="I46">
        <v>-3.0497293840960702</v>
      </c>
      <c r="J46">
        <f>(Table2[[#This Row],[1M Return vs Nifty]]-AVERAGE(Table2[1M Return vs Nifty]))/_xlfn.STDEV.P(Table2[1M Return vs Nifty])</f>
        <v>-0.40082671246351198</v>
      </c>
      <c r="K46">
        <v>37.357123634217402</v>
      </c>
      <c r="L46">
        <f>(Table2[[#This Row],[6M Return vs Nifty]]-AVERAGE(Table2[6M Return vs Nifty]))/_xlfn.STDEV.P(Table2[6M Return vs Nifty])</f>
        <v>0.60970061560902233</v>
      </c>
      <c r="M46">
        <v>-1.7641313012147299</v>
      </c>
      <c r="N46">
        <f>(Table2[[#This Row],[1W Return vs Nifty]]-AVERAGE(Table2[1W Return vs Nifty]))/_xlfn.STDEV.P(Table2[1W Return vs Nifty])</f>
        <v>-0.42258867518030718</v>
      </c>
      <c r="O46">
        <v>1298.6099999999999</v>
      </c>
      <c r="P46">
        <v>1280.23148595467</v>
      </c>
      <c r="Q46">
        <v>1048.6188767231299</v>
      </c>
      <c r="R46">
        <v>44.173143702547698</v>
      </c>
      <c r="S46" s="1">
        <f>(Table2[[#This Row],[Close Price]]-Table2[[#This Row],[20D EMA]])/Table2[[#This Row],[20D EMA]]</f>
        <v>-9.5563718129383374E-3</v>
      </c>
      <c r="T46" s="1">
        <f>(Table2[[#This Row],[Close Price]]-Table2[[#This Row],[50D EMA]])/Table2[[#This Row],[50D EMA]]</f>
        <v>4.6620584720889844E-3</v>
      </c>
      <c r="U46" s="1">
        <f>(Table2[[#This Row],[Close Price]]-Table2[[#This Row],[200D EMA]])/Table2[[#This Row],[200D EMA]]</f>
        <v>0.22656575096120399</v>
      </c>
      <c r="V46">
        <v>1.3398155645874701</v>
      </c>
      <c r="W46">
        <v>1276.8</v>
      </c>
      <c r="X46">
        <v>1294.4000000000001</v>
      </c>
      <c r="Y46">
        <v>1275</v>
      </c>
      <c r="Z46">
        <v>1304.3499999999999</v>
      </c>
      <c r="AA46">
        <v>1271</v>
      </c>
      <c r="AB46">
        <v>1404.85</v>
      </c>
      <c r="AC46" s="1">
        <f>(Table2[[#This Row],[Close Price]]/Table2[[#This Row],[Day Low]])-1</f>
        <v>7.362155388471292E-3</v>
      </c>
      <c r="AD46" s="1">
        <f>(Table2[[#This Row],[Day High]]/Table2[[#This Row],[Close Price]])-1</f>
        <v>6.3753693049293236E-3</v>
      </c>
      <c r="AE46" s="1">
        <f>(Table2[[#This Row],[Close Price]]/Table2[[#This Row],[Current Week Low]])-1</f>
        <v>8.784313725490156E-3</v>
      </c>
      <c r="AF46" s="1">
        <f>(Table2[[#This Row],[Current Week High]]/Table2[[#This Row],[Close Price]])-1</f>
        <v>1.411133571761769E-2</v>
      </c>
      <c r="AG46" s="1">
        <f>(Table2[[#This Row],[Close Price]]/Table2[[#This Row],[Current Month Low]])-1</f>
        <v>1.1959087332808815E-2</v>
      </c>
      <c r="AH46" s="1">
        <f>(Table2[[#This Row],[Current Month High]]/Table2[[#This Row],[Close Price]])-1</f>
        <v>9.2248483906079759E-2</v>
      </c>
      <c r="AI46">
        <v>12.735188928626901</v>
      </c>
      <c r="AJ46">
        <v>174.47716602646099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-0.1</v>
      </c>
      <c r="AM46" t="s">
        <v>3224</v>
      </c>
      <c r="AN46">
        <v>-3.61</v>
      </c>
      <c r="AO46" t="s">
        <v>3224</v>
      </c>
      <c r="AP46">
        <v>0.18943276307376899</v>
      </c>
      <c r="AQ46">
        <f>(Table2[[#This Row],[Sharpe Ratio]]-AVERAGE(Table2[Sharpe Ratio]))/_xlfn.STDEV.P(Table2[Sharpe Ratio])</f>
        <v>1.4407209073765277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3.1793491029137346</v>
      </c>
      <c r="AS46">
        <f>_xlfn.RANK.AVG(Table2[[#This Row],[1Y Return vs Nifty Z-Score]],Table2[1Y Return vs Nifty Z-Score])</f>
        <v>41</v>
      </c>
      <c r="AT46">
        <f>_xlfn.RANK.AVG(Table2[[#This Row],[6M Return vs Nifty Z-Score]],Table2[6M Return vs Nifty Z-Score])</f>
        <v>156</v>
      </c>
      <c r="AU46">
        <f>_xlfn.RANK.AVG(Table2[[#This Row],[Sharpe Ratio Z-Score]],Table2[Sharpe Ratio Z-Score])</f>
        <v>52</v>
      </c>
      <c r="AV46">
        <f>(Table2[[#This Row],[Rank 1Y]]+Table2[[#This Row],[Rank 6M]]+Table2[[#This Row],[Rank Sharpe]])/3</f>
        <v>83</v>
      </c>
    </row>
    <row r="47" spans="1:48" x14ac:dyDescent="0.3">
      <c r="A47" t="s">
        <v>635</v>
      </c>
      <c r="B47" t="s">
        <v>636</v>
      </c>
      <c r="C47" t="s">
        <v>3197</v>
      </c>
      <c r="D47" t="s">
        <v>637</v>
      </c>
      <c r="E47">
        <v>30791.011944000002</v>
      </c>
      <c r="F47">
        <v>2787.95</v>
      </c>
      <c r="G47">
        <v>140.499537559266</v>
      </c>
      <c r="H47">
        <f>(Table2[[#This Row],[1Y Return vs Nifty]]-AVERAGE(Table2[1Y Return vs Nifty]))/_xlfn.STDEV.P(Table2[1Y Return vs Nifty])</f>
        <v>1.8662313409803497</v>
      </c>
      <c r="I47">
        <v>29.785306244923301</v>
      </c>
      <c r="J47">
        <f>(Table2[[#This Row],[1M Return vs Nifty]]-AVERAGE(Table2[1M Return vs Nifty]))/_xlfn.STDEV.P(Table2[1M Return vs Nifty])</f>
        <v>2.70015003882158</v>
      </c>
      <c r="K47">
        <v>81.6049417639952</v>
      </c>
      <c r="L47">
        <f>(Table2[[#This Row],[6M Return vs Nifty]]-AVERAGE(Table2[6M Return vs Nifty]))/_xlfn.STDEV.P(Table2[6M Return vs Nifty])</f>
        <v>1.9153254464278426</v>
      </c>
      <c r="M47">
        <v>19.203648501441599</v>
      </c>
      <c r="N47">
        <f>(Table2[[#This Row],[1W Return vs Nifty]]-AVERAGE(Table2[1W Return vs Nifty]))/_xlfn.STDEV.P(Table2[1W Return vs Nifty])</f>
        <v>4.3450369611248965</v>
      </c>
      <c r="O47">
        <v>2521.65</v>
      </c>
      <c r="P47">
        <v>2365.0356505198902</v>
      </c>
      <c r="Q47">
        <v>1910.8768745077</v>
      </c>
      <c r="R47">
        <v>70.064377960090894</v>
      </c>
      <c r="S47" s="1">
        <f>(Table2[[#This Row],[Close Price]]-Table2[[#This Row],[20D EMA]])/Table2[[#This Row],[20D EMA]]</f>
        <v>0.10560545674459172</v>
      </c>
      <c r="T47" s="1">
        <f>(Table2[[#This Row],[Close Price]]-Table2[[#This Row],[50D EMA]])/Table2[[#This Row],[50D EMA]]</f>
        <v>0.17881943952394255</v>
      </c>
      <c r="U47" s="1">
        <f>(Table2[[#This Row],[Close Price]]-Table2[[#This Row],[200D EMA]])/Table2[[#This Row],[200D EMA]]</f>
        <v>0.45898986857447871</v>
      </c>
      <c r="V47">
        <v>2.04075468914571</v>
      </c>
      <c r="W47">
        <v>2775.05</v>
      </c>
      <c r="X47">
        <v>2873.9</v>
      </c>
      <c r="Y47">
        <v>2775.05</v>
      </c>
      <c r="Z47">
        <v>2936.45</v>
      </c>
      <c r="AA47">
        <v>2282</v>
      </c>
      <c r="AB47">
        <v>2936.45</v>
      </c>
      <c r="AC47" s="1">
        <f>(Table2[[#This Row],[Close Price]]/Table2[[#This Row],[Day Low]])-1</f>
        <v>4.6485648907226285E-3</v>
      </c>
      <c r="AD47" s="1">
        <f>(Table2[[#This Row],[Day High]]/Table2[[#This Row],[Close Price]])-1</f>
        <v>3.0829103821804704E-2</v>
      </c>
      <c r="AE47" s="1">
        <f>(Table2[[#This Row],[Close Price]]/Table2[[#This Row],[Current Week Low]])-1</f>
        <v>4.6485648907226285E-3</v>
      </c>
      <c r="AF47" s="1">
        <f>(Table2[[#This Row],[Current Week High]]/Table2[[#This Row],[Close Price]])-1</f>
        <v>5.3264943775892748E-2</v>
      </c>
      <c r="AG47" s="1">
        <f>(Table2[[#This Row],[Close Price]]/Table2[[#This Row],[Current Month Low]])-1</f>
        <v>0.22171340929009631</v>
      </c>
      <c r="AH47" s="1">
        <f>(Table2[[#This Row],[Current Month High]]/Table2[[#This Row],[Close Price]])-1</f>
        <v>5.3264943775892748E-2</v>
      </c>
      <c r="AI47">
        <v>5.3264943775892704</v>
      </c>
      <c r="AJ47">
        <v>176.76080806075299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7.0000000000000007E-2</v>
      </c>
      <c r="AM47" t="s">
        <v>3225</v>
      </c>
      <c r="AN47">
        <v>16.690000000000001</v>
      </c>
      <c r="AO47" t="s">
        <v>3225</v>
      </c>
      <c r="AP47">
        <v>0.126893488901757</v>
      </c>
      <c r="AQ47">
        <f>(Table2[[#This Row],[Sharpe Ratio]]-AVERAGE(Table2[Sharpe Ratio]))/_xlfn.STDEV.P(Table2[Sharpe Ratio])</f>
        <v>0.71437558528443756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11.541119372639105</v>
      </c>
      <c r="AS47">
        <f>_xlfn.RANK.AVG(Table2[[#This Row],[1Y Return vs Nifty Z-Score]],Table2[1Y Return vs Nifty Z-Score])</f>
        <v>49</v>
      </c>
      <c r="AT47">
        <f>_xlfn.RANK.AVG(Table2[[#This Row],[6M Return vs Nifty Z-Score]],Table2[6M Return vs Nifty Z-Score])</f>
        <v>35</v>
      </c>
      <c r="AU47">
        <f>_xlfn.RANK.AVG(Table2[[#This Row],[Sharpe Ratio Z-Score]],Table2[Sharpe Ratio Z-Score])</f>
        <v>170</v>
      </c>
      <c r="AV47">
        <f>(Table2[[#This Row],[Rank 1Y]]+Table2[[#This Row],[Rank 6M]]+Table2[[#This Row],[Rank Sharpe]])/3</f>
        <v>84.666666666666671</v>
      </c>
    </row>
    <row r="48" spans="1:48" x14ac:dyDescent="0.3">
      <c r="A48" t="s">
        <v>464</v>
      </c>
      <c r="B48" t="s">
        <v>465</v>
      </c>
      <c r="C48" t="s">
        <v>3184</v>
      </c>
      <c r="D48" t="s">
        <v>54</v>
      </c>
      <c r="E48">
        <v>48338.831122800002</v>
      </c>
      <c r="F48">
        <v>1713</v>
      </c>
      <c r="G48">
        <v>75.280506768604894</v>
      </c>
      <c r="H48">
        <f>(Table2[[#This Row],[1Y Return vs Nifty]]-AVERAGE(Table2[1Y Return vs Nifty]))/_xlfn.STDEV.P(Table2[1Y Return vs Nifty])</f>
        <v>0.78574659908184119</v>
      </c>
      <c r="I48">
        <v>6.7129374812567697</v>
      </c>
      <c r="J48">
        <f>(Table2[[#This Row],[1M Return vs Nifty]]-AVERAGE(Table2[1M Return vs Nifty]))/_xlfn.STDEV.P(Table2[1M Return vs Nifty])</f>
        <v>0.52117024596965289</v>
      </c>
      <c r="K48">
        <v>66.885556024391406</v>
      </c>
      <c r="L48">
        <f>(Table2[[#This Row],[6M Return vs Nifty]]-AVERAGE(Table2[6M Return vs Nifty]))/_xlfn.STDEV.P(Table2[6M Return vs Nifty])</f>
        <v>1.4809990473348693</v>
      </c>
      <c r="M48">
        <v>-0.40130709971145201</v>
      </c>
      <c r="N48">
        <f>(Table2[[#This Row],[1W Return vs Nifty]]-AVERAGE(Table2[1W Return vs Nifty]))/_xlfn.STDEV.P(Table2[1W Return vs Nifty])</f>
        <v>-0.11271153692263333</v>
      </c>
      <c r="O48">
        <v>1685.74</v>
      </c>
      <c r="P48">
        <v>1560.05793839528</v>
      </c>
      <c r="Q48">
        <v>1198.3434854991599</v>
      </c>
      <c r="R48">
        <v>52.089098628801402</v>
      </c>
      <c r="S48" s="1">
        <f>(Table2[[#This Row],[Close Price]]-Table2[[#This Row],[20D EMA]])/Table2[[#This Row],[20D EMA]]</f>
        <v>1.6170939765325607E-2</v>
      </c>
      <c r="T48" s="1">
        <f>(Table2[[#This Row],[Close Price]]-Table2[[#This Row],[50D EMA]])/Table2[[#This Row],[50D EMA]]</f>
        <v>9.8036142017930816E-2</v>
      </c>
      <c r="U48" s="1">
        <f>(Table2[[#This Row],[Close Price]]-Table2[[#This Row],[200D EMA]])/Table2[[#This Row],[200D EMA]]</f>
        <v>0.42947328602238305</v>
      </c>
      <c r="V48">
        <v>0.99007191809161399</v>
      </c>
      <c r="W48">
        <v>1708</v>
      </c>
      <c r="X48">
        <v>1746.75</v>
      </c>
      <c r="Y48">
        <v>1708</v>
      </c>
      <c r="Z48">
        <v>1769.6</v>
      </c>
      <c r="AA48">
        <v>1666.5</v>
      </c>
      <c r="AB48">
        <v>1769.6</v>
      </c>
      <c r="AC48" s="1">
        <f>(Table2[[#This Row],[Close Price]]/Table2[[#This Row],[Day Low]])-1</f>
        <v>2.9274004683841337E-3</v>
      </c>
      <c r="AD48" s="1">
        <f>(Table2[[#This Row],[Day High]]/Table2[[#This Row],[Close Price]])-1</f>
        <v>1.9702276707530553E-2</v>
      </c>
      <c r="AE48" s="1">
        <f>(Table2[[#This Row],[Close Price]]/Table2[[#This Row],[Current Week Low]])-1</f>
        <v>2.9274004683841337E-3</v>
      </c>
      <c r="AF48" s="1">
        <f>(Table2[[#This Row],[Current Week High]]/Table2[[#This Row],[Close Price]])-1</f>
        <v>3.3041447752480968E-2</v>
      </c>
      <c r="AG48" s="1">
        <f>(Table2[[#This Row],[Close Price]]/Table2[[#This Row],[Current Month Low]])-1</f>
        <v>2.7902790279027867E-2</v>
      </c>
      <c r="AH48" s="1">
        <f>(Table2[[#This Row],[Current Month High]]/Table2[[#This Row],[Close Price]])-1</f>
        <v>3.3041447752480968E-2</v>
      </c>
      <c r="AI48">
        <v>3.3041447752480901</v>
      </c>
      <c r="AJ48">
        <v>137.22476111341899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0.17</v>
      </c>
      <c r="AM48" t="s">
        <v>3225</v>
      </c>
      <c r="AN48">
        <v>-1.08</v>
      </c>
      <c r="AO48" t="s">
        <v>3224</v>
      </c>
      <c r="AP48">
        <v>0.166431037562423</v>
      </c>
      <c r="AQ48">
        <f>(Table2[[#This Row],[Sharpe Ratio]]-AVERAGE(Table2[Sharpe Ratio]))/_xlfn.STDEV.P(Table2[Sharpe Ratio])</f>
        <v>1.1735736475720739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3.8487780030358039</v>
      </c>
      <c r="AS48">
        <f>_xlfn.RANK.AVG(Table2[[#This Row],[1Y Return vs Nifty Z-Score]],Table2[1Y Return vs Nifty Z-Score])</f>
        <v>118</v>
      </c>
      <c r="AT48">
        <f>_xlfn.RANK.AVG(Table2[[#This Row],[6M Return vs Nifty Z-Score]],Table2[6M Return vs Nifty Z-Score])</f>
        <v>56</v>
      </c>
      <c r="AU48">
        <f>_xlfn.RANK.AVG(Table2[[#This Row],[Sharpe Ratio Z-Score]],Table2[Sharpe Ratio Z-Score])</f>
        <v>93</v>
      </c>
      <c r="AV48">
        <f>(Table2[[#This Row],[Rank 1Y]]+Table2[[#This Row],[Rank 6M]]+Table2[[#This Row],[Rank Sharpe]])/3</f>
        <v>89</v>
      </c>
    </row>
    <row r="49" spans="1:48" x14ac:dyDescent="0.3">
      <c r="A49" t="s">
        <v>1464</v>
      </c>
      <c r="B49" t="s">
        <v>1465</v>
      </c>
      <c r="C49" t="s">
        <v>3192</v>
      </c>
      <c r="D49" t="s">
        <v>295</v>
      </c>
      <c r="E49">
        <v>7375.1234752999999</v>
      </c>
      <c r="F49">
        <v>3174.5</v>
      </c>
      <c r="G49">
        <v>121.41090212192699</v>
      </c>
      <c r="H49">
        <f>(Table2[[#This Row],[1Y Return vs Nifty]]-AVERAGE(Table2[1Y Return vs Nifty]))/_xlfn.STDEV.P(Table2[1Y Return vs Nifty])</f>
        <v>1.5499896077980573</v>
      </c>
      <c r="I49">
        <v>-4.4563305727201197</v>
      </c>
      <c r="J49">
        <f>(Table2[[#This Row],[1M Return vs Nifty]]-AVERAGE(Table2[1M Return vs Nifty]))/_xlfn.STDEV.P(Table2[1M Return vs Nifty])</f>
        <v>-0.53366767032128859</v>
      </c>
      <c r="K49">
        <v>70.957145341205205</v>
      </c>
      <c r="L49">
        <f>(Table2[[#This Row],[6M Return vs Nifty]]-AVERAGE(Table2[6M Return vs Nifty]))/_xlfn.STDEV.P(Table2[6M Return vs Nifty])</f>
        <v>1.6011398438219895</v>
      </c>
      <c r="M49">
        <v>-2.7812363264953301</v>
      </c>
      <c r="N49">
        <f>(Table2[[#This Row],[1W Return vs Nifty]]-AVERAGE(Table2[1W Return vs Nifty]))/_xlfn.STDEV.P(Table2[1W Return vs Nifty])</f>
        <v>-0.65385665104527302</v>
      </c>
      <c r="O49">
        <v>3217.48</v>
      </c>
      <c r="P49">
        <v>2927.62173364009</v>
      </c>
      <c r="Q49">
        <v>2154.3948174754601</v>
      </c>
      <c r="R49">
        <v>42.804459146269799</v>
      </c>
      <c r="S49" s="1">
        <f>(Table2[[#This Row],[Close Price]]-Table2[[#This Row],[20D EMA]])/Table2[[#This Row],[20D EMA]]</f>
        <v>-1.3358280393351324E-2</v>
      </c>
      <c r="T49" s="1">
        <f>(Table2[[#This Row],[Close Price]]-Table2[[#This Row],[50D EMA]])/Table2[[#This Row],[50D EMA]]</f>
        <v>8.4327241980455991E-2</v>
      </c>
      <c r="U49" s="1">
        <f>(Table2[[#This Row],[Close Price]]-Table2[[#This Row],[200D EMA]])/Table2[[#This Row],[200D EMA]]</f>
        <v>0.47349964558488344</v>
      </c>
      <c r="V49">
        <v>0.797593649158573</v>
      </c>
      <c r="W49">
        <v>3128.95</v>
      </c>
      <c r="X49">
        <v>3257.7</v>
      </c>
      <c r="Y49">
        <v>3128.95</v>
      </c>
      <c r="Z49">
        <v>3320</v>
      </c>
      <c r="AA49">
        <v>3128.95</v>
      </c>
      <c r="AB49">
        <v>3589.95</v>
      </c>
      <c r="AC49" s="1">
        <f>(Table2[[#This Row],[Close Price]]/Table2[[#This Row],[Day Low]])-1</f>
        <v>1.4557599194618076E-2</v>
      </c>
      <c r="AD49" s="1">
        <f>(Table2[[#This Row],[Day High]]/Table2[[#This Row],[Close Price]])-1</f>
        <v>2.6208851787683063E-2</v>
      </c>
      <c r="AE49" s="1">
        <f>(Table2[[#This Row],[Close Price]]/Table2[[#This Row],[Current Week Low]])-1</f>
        <v>1.4557599194618076E-2</v>
      </c>
      <c r="AF49" s="1">
        <f>(Table2[[#This Row],[Current Week High]]/Table2[[#This Row],[Close Price]])-1</f>
        <v>4.5833989604662229E-2</v>
      </c>
      <c r="AG49" s="1">
        <f>(Table2[[#This Row],[Close Price]]/Table2[[#This Row],[Current Month Low]])-1</f>
        <v>1.4557599194618076E-2</v>
      </c>
      <c r="AH49" s="1">
        <f>(Table2[[#This Row],[Current Month High]]/Table2[[#This Row],[Close Price]])-1</f>
        <v>0.13087100330760748</v>
      </c>
      <c r="AI49">
        <v>13.0871003307607</v>
      </c>
      <c r="AJ49">
        <v>163.33471588552399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</v>
      </c>
      <c r="AM49" t="s">
        <v>3225</v>
      </c>
      <c r="AN49">
        <v>-3.73</v>
      </c>
      <c r="AO49" t="s">
        <v>3224</v>
      </c>
      <c r="AP49">
        <v>0.129614305215941</v>
      </c>
      <c r="AQ49">
        <f>(Table2[[#This Row],[Sharpe Ratio]]-AVERAGE(Table2[Sharpe Ratio]))/_xlfn.STDEV.P(Table2[Sharpe Ratio])</f>
        <v>0.74597576338442284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2.709580893637908</v>
      </c>
      <c r="AS49">
        <f>_xlfn.RANK.AVG(Table2[[#This Row],[1Y Return vs Nifty Z-Score]],Table2[1Y Return vs Nifty Z-Score])</f>
        <v>56</v>
      </c>
      <c r="AT49">
        <f>_xlfn.RANK.AVG(Table2[[#This Row],[6M Return vs Nifty Z-Score]],Table2[6M Return vs Nifty Z-Score])</f>
        <v>49</v>
      </c>
      <c r="AU49">
        <f>_xlfn.RANK.AVG(Table2[[#This Row],[Sharpe Ratio Z-Score]],Table2[Sharpe Ratio Z-Score])</f>
        <v>162</v>
      </c>
      <c r="AV49">
        <f>(Table2[[#This Row],[Rank 1Y]]+Table2[[#This Row],[Rank 6M]]+Table2[[#This Row],[Rank Sharpe]])/3</f>
        <v>89</v>
      </c>
    </row>
    <row r="50" spans="1:48" x14ac:dyDescent="0.3">
      <c r="A50" t="s">
        <v>760</v>
      </c>
      <c r="B50" t="s">
        <v>761</v>
      </c>
      <c r="C50" t="s">
        <v>3192</v>
      </c>
      <c r="D50" t="s">
        <v>444</v>
      </c>
      <c r="E50">
        <v>22677.109353749998</v>
      </c>
      <c r="F50">
        <v>712.5</v>
      </c>
      <c r="G50">
        <v>71.677882076985398</v>
      </c>
      <c r="H50">
        <f>(Table2[[#This Row],[1Y Return vs Nifty]]-AVERAGE(Table2[1Y Return vs Nifty]))/_xlfn.STDEV.P(Table2[1Y Return vs Nifty])</f>
        <v>0.72606185732945261</v>
      </c>
      <c r="I50">
        <v>9.8367301053600702</v>
      </c>
      <c r="J50">
        <f>(Table2[[#This Row],[1M Return vs Nifty]]-AVERAGE(Table2[1M Return vs Nifty]))/_xlfn.STDEV.P(Table2[1M Return vs Nifty])</f>
        <v>0.81618464499832499</v>
      </c>
      <c r="K50">
        <v>55.426459697753003</v>
      </c>
      <c r="L50">
        <f>(Table2[[#This Row],[6M Return vs Nifty]]-AVERAGE(Table2[6M Return vs Nifty]))/_xlfn.STDEV.P(Table2[6M Return vs Nifty])</f>
        <v>1.1428743366672667</v>
      </c>
      <c r="M50">
        <v>2.3740058978956902</v>
      </c>
      <c r="N50">
        <f>(Table2[[#This Row],[1W Return vs Nifty]]-AVERAGE(Table2[1W Return vs Nifty]))/_xlfn.STDEV.P(Table2[1W Return vs Nifty])</f>
        <v>0.51833540847148918</v>
      </c>
      <c r="O50">
        <v>689.56</v>
      </c>
      <c r="P50">
        <v>648.72783860623895</v>
      </c>
      <c r="Q50">
        <v>536.30031859348696</v>
      </c>
      <c r="R50">
        <v>58.282590731678901</v>
      </c>
      <c r="S50" s="1">
        <f>(Table2[[#This Row],[Close Price]]-Table2[[#This Row],[20D EMA]])/Table2[[#This Row],[20D EMA]]</f>
        <v>3.3267590927548087E-2</v>
      </c>
      <c r="T50" s="1">
        <f>(Table2[[#This Row],[Close Price]]-Table2[[#This Row],[50D EMA]])/Table2[[#This Row],[50D EMA]]</f>
        <v>9.8303414157117908E-2</v>
      </c>
      <c r="U50" s="1">
        <f>(Table2[[#This Row],[Close Price]]-Table2[[#This Row],[200D EMA]])/Table2[[#This Row],[200D EMA]]</f>
        <v>0.328546665548546</v>
      </c>
      <c r="V50">
        <v>0.778577114392632</v>
      </c>
      <c r="W50">
        <v>710</v>
      </c>
      <c r="X50">
        <v>725.65</v>
      </c>
      <c r="Y50">
        <v>710</v>
      </c>
      <c r="Z50">
        <v>732.1</v>
      </c>
      <c r="AA50">
        <v>663.65</v>
      </c>
      <c r="AB50">
        <v>732.1</v>
      </c>
      <c r="AC50" s="1">
        <f>(Table2[[#This Row],[Close Price]]/Table2[[#This Row],[Day Low]])-1</f>
        <v>3.5211267605634866E-3</v>
      </c>
      <c r="AD50" s="1">
        <f>(Table2[[#This Row],[Day High]]/Table2[[#This Row],[Close Price]])-1</f>
        <v>1.845614035087717E-2</v>
      </c>
      <c r="AE50" s="1">
        <f>(Table2[[#This Row],[Close Price]]/Table2[[#This Row],[Current Week Low]])-1</f>
        <v>3.5211267605634866E-3</v>
      </c>
      <c r="AF50" s="1">
        <f>(Table2[[#This Row],[Current Week High]]/Table2[[#This Row],[Close Price]])-1</f>
        <v>2.7508771929824594E-2</v>
      </c>
      <c r="AG50" s="1">
        <f>(Table2[[#This Row],[Close Price]]/Table2[[#This Row],[Current Month Low]])-1</f>
        <v>7.360807654637247E-2</v>
      </c>
      <c r="AH50" s="1">
        <f>(Table2[[#This Row],[Current Month High]]/Table2[[#This Row],[Close Price]])-1</f>
        <v>2.7508771929824594E-2</v>
      </c>
      <c r="AI50">
        <v>2.75087719298245</v>
      </c>
      <c r="AJ50">
        <v>116.86196925886399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0.37</v>
      </c>
      <c r="AM50" t="s">
        <v>3225</v>
      </c>
      <c r="AN50">
        <v>4.68</v>
      </c>
      <c r="AO50" t="s">
        <v>3225</v>
      </c>
      <c r="AP50">
        <v>0.18309889627103701</v>
      </c>
      <c r="AQ50">
        <f>(Table2[[#This Row],[Sharpe Ratio]]-AVERAGE(Table2[Sharpe Ratio]))/_xlfn.STDEV.P(Table2[Sharpe Ratio])</f>
        <v>1.3671579410033483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4.5706141884698814</v>
      </c>
      <c r="AS50">
        <f>_xlfn.RANK.AVG(Table2[[#This Row],[1Y Return vs Nifty Z-Score]],Table2[1Y Return vs Nifty Z-Score])</f>
        <v>124</v>
      </c>
      <c r="AT50">
        <f>_xlfn.RANK.AVG(Table2[[#This Row],[6M Return vs Nifty Z-Score]],Table2[6M Return vs Nifty Z-Score])</f>
        <v>87</v>
      </c>
      <c r="AU50">
        <f>_xlfn.RANK.AVG(Table2[[#This Row],[Sharpe Ratio Z-Score]],Table2[Sharpe Ratio Z-Score])</f>
        <v>64</v>
      </c>
      <c r="AV50">
        <f>(Table2[[#This Row],[Rank 1Y]]+Table2[[#This Row],[Rank 6M]]+Table2[[#This Row],[Rank Sharpe]])/3</f>
        <v>91.666666666666671</v>
      </c>
    </row>
    <row r="51" spans="1:48" x14ac:dyDescent="0.3">
      <c r="A51" t="s">
        <v>614</v>
      </c>
      <c r="B51" t="s">
        <v>615</v>
      </c>
      <c r="C51" t="s">
        <v>3183</v>
      </c>
      <c r="D51" t="s">
        <v>46</v>
      </c>
      <c r="E51">
        <v>32070.6</v>
      </c>
      <c r="F51">
        <v>178.17</v>
      </c>
      <c r="G51">
        <v>177.64432634723201</v>
      </c>
      <c r="H51">
        <f>(Table2[[#This Row],[1Y Return vs Nifty]]-AVERAGE(Table2[1Y Return vs Nifty]))/_xlfn.STDEV.P(Table2[1Y Return vs Nifty])</f>
        <v>2.4816096598526842</v>
      </c>
      <c r="I51">
        <v>-7.5501719351976604</v>
      </c>
      <c r="J51">
        <f>(Table2[[#This Row],[1M Return vs Nifty]]-AVERAGE(Table2[1M Return vs Nifty]))/_xlfn.STDEV.P(Table2[1M Return vs Nifty])</f>
        <v>-0.82585343937609657</v>
      </c>
      <c r="K51">
        <v>44.377357069480396</v>
      </c>
      <c r="L51">
        <f>(Table2[[#This Row],[6M Return vs Nifty]]-AVERAGE(Table2[6M Return vs Nifty]))/_xlfn.STDEV.P(Table2[6M Return vs Nifty])</f>
        <v>0.81684735139474673</v>
      </c>
      <c r="M51">
        <v>-0.59172825740006196</v>
      </c>
      <c r="N51">
        <f>(Table2[[#This Row],[1W Return vs Nifty]]-AVERAGE(Table2[1W Return vs Nifty]))/_xlfn.STDEV.P(Table2[1W Return vs Nifty])</f>
        <v>-0.15600924424480386</v>
      </c>
      <c r="O51">
        <v>180.18</v>
      </c>
      <c r="P51">
        <v>176.61873795915</v>
      </c>
      <c r="Q51">
        <v>141.059911968357</v>
      </c>
      <c r="R51">
        <v>46.282745906762102</v>
      </c>
      <c r="S51" s="1">
        <f>(Table2[[#This Row],[Close Price]]-Table2[[#This Row],[20D EMA]])/Table2[[#This Row],[20D EMA]]</f>
        <v>-1.1155511155511262E-2</v>
      </c>
      <c r="T51" s="1">
        <f>(Table2[[#This Row],[Close Price]]-Table2[[#This Row],[50D EMA]])/Table2[[#This Row],[50D EMA]]</f>
        <v>8.7831113435358227E-3</v>
      </c>
      <c r="U51" s="1">
        <f>(Table2[[#This Row],[Close Price]]-Table2[[#This Row],[200D EMA]])/Table2[[#This Row],[200D EMA]]</f>
        <v>0.26308032887449723</v>
      </c>
      <c r="V51">
        <v>0.37131932971595999</v>
      </c>
      <c r="W51">
        <v>173.65</v>
      </c>
      <c r="X51">
        <v>179.9</v>
      </c>
      <c r="Y51">
        <v>173.65</v>
      </c>
      <c r="Z51">
        <v>180.33</v>
      </c>
      <c r="AA51">
        <v>172.5</v>
      </c>
      <c r="AB51">
        <v>192</v>
      </c>
      <c r="AC51" s="1">
        <f>(Table2[[#This Row],[Close Price]]/Table2[[#This Row],[Day Low]])-1</f>
        <v>2.6029369421249449E-2</v>
      </c>
      <c r="AD51" s="1">
        <f>(Table2[[#This Row],[Day High]]/Table2[[#This Row],[Close Price]])-1</f>
        <v>9.7098276926532723E-3</v>
      </c>
      <c r="AE51" s="1">
        <f>(Table2[[#This Row],[Close Price]]/Table2[[#This Row],[Current Week Low]])-1</f>
        <v>2.6029369421249449E-2</v>
      </c>
      <c r="AF51" s="1">
        <f>(Table2[[#This Row],[Current Week High]]/Table2[[#This Row],[Close Price]])-1</f>
        <v>1.2123253072908069E-2</v>
      </c>
      <c r="AG51" s="1">
        <f>(Table2[[#This Row],[Close Price]]/Table2[[#This Row],[Current Month Low]])-1</f>
        <v>3.286956521739115E-2</v>
      </c>
      <c r="AH51" s="1">
        <f>(Table2[[#This Row],[Current Month High]]/Table2[[#This Row],[Close Price]])-1</f>
        <v>7.7622495369590983E-2</v>
      </c>
      <c r="AI51">
        <v>17.724645001964401</v>
      </c>
      <c r="AJ51">
        <v>214.232804232804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0.18</v>
      </c>
      <c r="AM51" t="s">
        <v>3225</v>
      </c>
      <c r="AN51">
        <v>-4.4000000000000004</v>
      </c>
      <c r="AO51" t="s">
        <v>3224</v>
      </c>
      <c r="AP51">
        <v>0.136095837436641</v>
      </c>
      <c r="AQ51">
        <f>(Table2[[#This Row],[Sharpe Ratio]]-AVERAGE(Table2[Sharpe Ratio]))/_xlfn.STDEV.P(Table2[Sharpe Ratio])</f>
        <v>0.82125374943117302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3.1378480770577037</v>
      </c>
      <c r="AS51">
        <f>_xlfn.RANK.AVG(Table2[[#This Row],[1Y Return vs Nifty Z-Score]],Table2[1Y Return vs Nifty Z-Score])</f>
        <v>26</v>
      </c>
      <c r="AT51">
        <f>_xlfn.RANK.AVG(Table2[[#This Row],[6M Return vs Nifty Z-Score]],Table2[6M Return vs Nifty Z-Score])</f>
        <v>125</v>
      </c>
      <c r="AU51">
        <f>_xlfn.RANK.AVG(Table2[[#This Row],[Sharpe Ratio Z-Score]],Table2[Sharpe Ratio Z-Score])</f>
        <v>142</v>
      </c>
      <c r="AV51">
        <f>(Table2[[#This Row],[Rank 1Y]]+Table2[[#This Row],[Rank 6M]]+Table2[[#This Row],[Rank Sharpe]])/3</f>
        <v>97.666666666666671</v>
      </c>
    </row>
    <row r="52" spans="1:48" x14ac:dyDescent="0.3">
      <c r="A52" t="s">
        <v>1036</v>
      </c>
      <c r="B52" t="s">
        <v>1037</v>
      </c>
      <c r="C52" t="s">
        <v>3192</v>
      </c>
      <c r="D52" t="s">
        <v>444</v>
      </c>
      <c r="E52">
        <v>13347.223504280901</v>
      </c>
      <c r="F52">
        <v>215.91</v>
      </c>
      <c r="G52">
        <v>209.90330192222299</v>
      </c>
      <c r="H52">
        <f>(Table2[[#This Row],[1Y Return vs Nifty]]-AVERAGE(Table2[1Y Return vs Nifty]))/_xlfn.STDEV.P(Table2[1Y Return vs Nifty])</f>
        <v>3.0160446319075809</v>
      </c>
      <c r="I52">
        <v>7.8361026684398798</v>
      </c>
      <c r="J52">
        <f>(Table2[[#This Row],[1M Return vs Nifty]]-AVERAGE(Table2[1M Return vs Nifty]))/_xlfn.STDEV.P(Table2[1M Return vs Nifty])</f>
        <v>0.62724319721169208</v>
      </c>
      <c r="K52">
        <v>25.058586300029798</v>
      </c>
      <c r="L52">
        <f>(Table2[[#This Row],[6M Return vs Nifty]]-AVERAGE(Table2[6M Return vs Nifty]))/_xlfn.STDEV.P(Table2[6M Return vs Nifty])</f>
        <v>0.24680643449545814</v>
      </c>
      <c r="M52">
        <v>4.4324406273736398E-2</v>
      </c>
      <c r="N52">
        <f>(Table2[[#This Row],[1W Return vs Nifty]]-AVERAGE(Table2[1W Return vs Nifty]))/_xlfn.STDEV.P(Table2[1W Return vs Nifty])</f>
        <v>-1.1384443054014861E-2</v>
      </c>
      <c r="O52">
        <v>217.62</v>
      </c>
      <c r="P52">
        <v>208.10624129121899</v>
      </c>
      <c r="Q52">
        <v>170.207079906557</v>
      </c>
      <c r="R52">
        <v>45.598011460362201</v>
      </c>
      <c r="S52" s="1">
        <f>(Table2[[#This Row],[Close Price]]-Table2[[#This Row],[20D EMA]])/Table2[[#This Row],[20D EMA]]</f>
        <v>-7.8577336641853131E-3</v>
      </c>
      <c r="T52" s="1">
        <f>(Table2[[#This Row],[Close Price]]-Table2[[#This Row],[50D EMA]])/Table2[[#This Row],[50D EMA]]</f>
        <v>3.7498917189420604E-2</v>
      </c>
      <c r="U52" s="1">
        <f>(Table2[[#This Row],[Close Price]]-Table2[[#This Row],[200D EMA]])/Table2[[#This Row],[200D EMA]]</f>
        <v>0.26851362539404189</v>
      </c>
      <c r="V52">
        <v>1.35750255019469</v>
      </c>
      <c r="W52">
        <v>210.3</v>
      </c>
      <c r="X52">
        <v>225</v>
      </c>
      <c r="Y52">
        <v>210.3</v>
      </c>
      <c r="Z52">
        <v>232.1</v>
      </c>
      <c r="AA52">
        <v>207.1</v>
      </c>
      <c r="AB52">
        <v>236.6</v>
      </c>
      <c r="AC52" s="1">
        <f>(Table2[[#This Row],[Close Price]]/Table2[[#This Row],[Day Low]])-1</f>
        <v>2.6676176890156889E-2</v>
      </c>
      <c r="AD52" s="1">
        <f>(Table2[[#This Row],[Day High]]/Table2[[#This Row],[Close Price]])-1</f>
        <v>4.2100875364735391E-2</v>
      </c>
      <c r="AE52" s="1">
        <f>(Table2[[#This Row],[Close Price]]/Table2[[#This Row],[Current Week Low]])-1</f>
        <v>2.6676176890156889E-2</v>
      </c>
      <c r="AF52" s="1">
        <f>(Table2[[#This Row],[Current Week High]]/Table2[[#This Row],[Close Price]])-1</f>
        <v>7.4984947431800286E-2</v>
      </c>
      <c r="AG52" s="1">
        <f>(Table2[[#This Row],[Close Price]]/Table2[[#This Row],[Current Month Low]])-1</f>
        <v>4.253983582810239E-2</v>
      </c>
      <c r="AH52" s="1">
        <f>(Table2[[#This Row],[Current Month High]]/Table2[[#This Row],[Close Price]])-1</f>
        <v>9.5826964939095038E-2</v>
      </c>
      <c r="AI52">
        <v>9.5826964939095003</v>
      </c>
      <c r="AJ52">
        <v>249.65182186234799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0.21</v>
      </c>
      <c r="AM52" t="s">
        <v>3225</v>
      </c>
      <c r="AN52">
        <v>0.8</v>
      </c>
      <c r="AO52" t="s">
        <v>3225</v>
      </c>
      <c r="AP52">
        <v>0.19714571472044201</v>
      </c>
      <c r="AQ52">
        <f>(Table2[[#This Row],[Sharpe Ratio]]-AVERAGE(Table2[Sharpe Ratio]))/_xlfn.STDEV.P(Table2[Sharpe Ratio])</f>
        <v>1.5303008780790115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5.4090106986397277</v>
      </c>
      <c r="AS52">
        <f>_xlfn.RANK.AVG(Table2[[#This Row],[1Y Return vs Nifty Z-Score]],Table2[1Y Return vs Nifty Z-Score])</f>
        <v>13</v>
      </c>
      <c r="AT52">
        <f>_xlfn.RANK.AVG(Table2[[#This Row],[6M Return vs Nifty Z-Score]],Table2[6M Return vs Nifty Z-Score])</f>
        <v>240</v>
      </c>
      <c r="AU52">
        <f>_xlfn.RANK.AVG(Table2[[#This Row],[Sharpe Ratio Z-Score]],Table2[Sharpe Ratio Z-Score])</f>
        <v>46</v>
      </c>
      <c r="AV52">
        <f>(Table2[[#This Row],[Rank 1Y]]+Table2[[#This Row],[Rank 6M]]+Table2[[#This Row],[Rank Sharpe]])/3</f>
        <v>99.666666666666671</v>
      </c>
    </row>
    <row r="53" spans="1:48" x14ac:dyDescent="0.3">
      <c r="A53" t="s">
        <v>1112</v>
      </c>
      <c r="B53" t="s">
        <v>1113</v>
      </c>
      <c r="C53" t="s">
        <v>3180</v>
      </c>
      <c r="D53" t="s">
        <v>411</v>
      </c>
      <c r="E53">
        <v>11845.197092775001</v>
      </c>
      <c r="F53">
        <v>131.75</v>
      </c>
      <c r="G53">
        <v>119.006396732216</v>
      </c>
      <c r="H53">
        <f>(Table2[[#This Row],[1Y Return vs Nifty]]-AVERAGE(Table2[1Y Return vs Nifty]))/_xlfn.STDEV.P(Table2[1Y Return vs Nifty])</f>
        <v>1.5101541279710942</v>
      </c>
      <c r="I53">
        <v>48.698304674647197</v>
      </c>
      <c r="J53">
        <f>(Table2[[#This Row],[1M Return vs Nifty]]-AVERAGE(Table2[1M Return vs Nifty]))/_xlfn.STDEV.P(Table2[1M Return vs Nifty])</f>
        <v>4.4863143387571007</v>
      </c>
      <c r="K53">
        <v>79.480084800528303</v>
      </c>
      <c r="L53">
        <f>(Table2[[#This Row],[6M Return vs Nifty]]-AVERAGE(Table2[6M Return vs Nifty]))/_xlfn.STDEV.P(Table2[6M Return vs Nifty])</f>
        <v>1.852627077769216</v>
      </c>
      <c r="M53">
        <v>12.4447424179924</v>
      </c>
      <c r="N53">
        <f>(Table2[[#This Row],[1W Return vs Nifty]]-AVERAGE(Table2[1W Return vs Nifty]))/_xlfn.STDEV.P(Table2[1W Return vs Nifty])</f>
        <v>2.8082059651818132</v>
      </c>
      <c r="O53">
        <v>112.19</v>
      </c>
      <c r="P53">
        <v>95.986916856319695</v>
      </c>
      <c r="Q53">
        <v>76.871936796599201</v>
      </c>
      <c r="R53">
        <v>77.436869356634304</v>
      </c>
      <c r="S53" s="1">
        <f>(Table2[[#This Row],[Close Price]]-Table2[[#This Row],[20D EMA]])/Table2[[#This Row],[20D EMA]]</f>
        <v>0.17434708975844551</v>
      </c>
      <c r="T53" s="1">
        <f>(Table2[[#This Row],[Close Price]]-Table2[[#This Row],[50D EMA]])/Table2[[#This Row],[50D EMA]]</f>
        <v>0.37258289269998252</v>
      </c>
      <c r="U53" s="1">
        <f>(Table2[[#This Row],[Close Price]]-Table2[[#This Row],[200D EMA]])/Table2[[#This Row],[200D EMA]]</f>
        <v>0.71388943078937217</v>
      </c>
      <c r="V53">
        <v>1.0359765911094401</v>
      </c>
      <c r="W53">
        <v>124.6</v>
      </c>
      <c r="X53">
        <v>136.69999999999999</v>
      </c>
      <c r="Y53">
        <v>124.6</v>
      </c>
      <c r="Z53">
        <v>137.44999999999999</v>
      </c>
      <c r="AA53">
        <v>105.6</v>
      </c>
      <c r="AB53">
        <v>137.44999999999999</v>
      </c>
      <c r="AC53" s="1">
        <f>(Table2[[#This Row],[Close Price]]/Table2[[#This Row],[Day Low]])-1</f>
        <v>5.738362760834681E-2</v>
      </c>
      <c r="AD53" s="1">
        <f>(Table2[[#This Row],[Day High]]/Table2[[#This Row],[Close Price]])-1</f>
        <v>3.7571157495256191E-2</v>
      </c>
      <c r="AE53" s="1">
        <f>(Table2[[#This Row],[Close Price]]/Table2[[#This Row],[Current Week Low]])-1</f>
        <v>5.738362760834681E-2</v>
      </c>
      <c r="AF53" s="1">
        <f>(Table2[[#This Row],[Current Week High]]/Table2[[#This Row],[Close Price]])-1</f>
        <v>4.3263757115749479E-2</v>
      </c>
      <c r="AG53" s="1">
        <f>(Table2[[#This Row],[Close Price]]/Table2[[#This Row],[Current Month Low]])-1</f>
        <v>0.24763257575757591</v>
      </c>
      <c r="AH53" s="1">
        <f>(Table2[[#This Row],[Current Month High]]/Table2[[#This Row],[Close Price]])-1</f>
        <v>4.3263757115749479E-2</v>
      </c>
      <c r="AI53">
        <v>4.3263757115749399</v>
      </c>
      <c r="AJ53">
        <v>152.39463601532501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0.97</v>
      </c>
      <c r="AM53" t="s">
        <v>3225</v>
      </c>
      <c r="AN53">
        <v>20.47</v>
      </c>
      <c r="AO53" t="s">
        <v>3225</v>
      </c>
      <c r="AP53">
        <v>0.11468886972915</v>
      </c>
      <c r="AQ53">
        <f>(Table2[[#This Row],[Sharpe Ratio]]-AVERAGE(Table2[Sharpe Ratio]))/_xlfn.STDEV.P(Table2[Sharpe Ratio])</f>
        <v>0.57262836865451139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11.229929878333735</v>
      </c>
      <c r="AS53">
        <f>_xlfn.RANK.AVG(Table2[[#This Row],[1Y Return vs Nifty Z-Score]],Table2[1Y Return vs Nifty Z-Score])</f>
        <v>61</v>
      </c>
      <c r="AT53">
        <f>_xlfn.RANK.AVG(Table2[[#This Row],[6M Return vs Nifty Z-Score]],Table2[6M Return vs Nifty Z-Score])</f>
        <v>37</v>
      </c>
      <c r="AU53">
        <f>_xlfn.RANK.AVG(Table2[[#This Row],[Sharpe Ratio Z-Score]],Table2[Sharpe Ratio Z-Score])</f>
        <v>201</v>
      </c>
      <c r="AV53">
        <f>(Table2[[#This Row],[Rank 1Y]]+Table2[[#This Row],[Rank 6M]]+Table2[[#This Row],[Rank Sharpe]])/3</f>
        <v>99.666666666666671</v>
      </c>
    </row>
    <row r="54" spans="1:48" x14ac:dyDescent="0.3">
      <c r="A54" t="s">
        <v>682</v>
      </c>
      <c r="B54" t="s">
        <v>683</v>
      </c>
      <c r="C54" t="s">
        <v>3178</v>
      </c>
      <c r="D54" t="s">
        <v>455</v>
      </c>
      <c r="E54">
        <v>27616.68</v>
      </c>
      <c r="F54">
        <v>786.8</v>
      </c>
      <c r="G54">
        <v>108.66852456250101</v>
      </c>
      <c r="H54">
        <f>(Table2[[#This Row],[1Y Return vs Nifty]]-AVERAGE(Table2[1Y Return vs Nifty]))/_xlfn.STDEV.P(Table2[1Y Return vs Nifty])</f>
        <v>1.338886431906624</v>
      </c>
      <c r="I54">
        <v>1.32052523974834</v>
      </c>
      <c r="J54">
        <f>(Table2[[#This Row],[1M Return vs Nifty]]-AVERAGE(Table2[1M Return vs Nifty]))/_xlfn.STDEV.P(Table2[1M Return vs Nifty])</f>
        <v>1.190492391578519E-2</v>
      </c>
      <c r="K54">
        <v>82.819966666051201</v>
      </c>
      <c r="L54">
        <f>(Table2[[#This Row],[6M Return vs Nifty]]-AVERAGE(Table2[6M Return vs Nifty]))/_xlfn.STDEV.P(Table2[6M Return vs Nifty])</f>
        <v>1.9511773087170687</v>
      </c>
      <c r="M54">
        <v>-5.8012150924643198</v>
      </c>
      <c r="N54">
        <f>(Table2[[#This Row],[1W Return vs Nifty]]-AVERAGE(Table2[1W Return vs Nifty]))/_xlfn.STDEV.P(Table2[1W Return vs Nifty])</f>
        <v>-1.3405353705493315</v>
      </c>
      <c r="O54">
        <v>808.61</v>
      </c>
      <c r="P54">
        <v>797.09958728966899</v>
      </c>
      <c r="Q54">
        <v>637.51783859648901</v>
      </c>
      <c r="R54">
        <v>38.0705165718472</v>
      </c>
      <c r="S54" s="1">
        <f>(Table2[[#This Row],[Close Price]]-Table2[[#This Row],[20D EMA]])/Table2[[#This Row],[20D EMA]]</f>
        <v>-2.6972211572946238E-2</v>
      </c>
      <c r="T54" s="1">
        <f>(Table2[[#This Row],[Close Price]]-Table2[[#This Row],[50D EMA]])/Table2[[#This Row],[50D EMA]]</f>
        <v>-1.2921330601474927E-2</v>
      </c>
      <c r="U54" s="1">
        <f>(Table2[[#This Row],[Close Price]]-Table2[[#This Row],[200D EMA]])/Table2[[#This Row],[200D EMA]]</f>
        <v>0.23416154398465028</v>
      </c>
      <c r="V54">
        <v>0.58719989801024597</v>
      </c>
      <c r="W54">
        <v>782.05</v>
      </c>
      <c r="X54">
        <v>808.25</v>
      </c>
      <c r="Y54">
        <v>782.05</v>
      </c>
      <c r="Z54">
        <v>815</v>
      </c>
      <c r="AA54">
        <v>760</v>
      </c>
      <c r="AB54">
        <v>868</v>
      </c>
      <c r="AC54" s="1">
        <f>(Table2[[#This Row],[Close Price]]/Table2[[#This Row],[Day Low]])-1</f>
        <v>6.0737804488204539E-3</v>
      </c>
      <c r="AD54" s="1">
        <f>(Table2[[#This Row],[Day High]]/Table2[[#This Row],[Close Price]])-1</f>
        <v>2.7262328418912185E-2</v>
      </c>
      <c r="AE54" s="1">
        <f>(Table2[[#This Row],[Close Price]]/Table2[[#This Row],[Current Week Low]])-1</f>
        <v>6.0737804488204539E-3</v>
      </c>
      <c r="AF54" s="1">
        <f>(Table2[[#This Row],[Current Week High]]/Table2[[#This Row],[Close Price]])-1</f>
        <v>3.5841382816471867E-2</v>
      </c>
      <c r="AG54" s="1">
        <f>(Table2[[#This Row],[Close Price]]/Table2[[#This Row],[Current Month Low]])-1</f>
        <v>3.5263157894736885E-2</v>
      </c>
      <c r="AH54" s="1">
        <f>(Table2[[#This Row],[Current Month High]]/Table2[[#This Row],[Close Price]])-1</f>
        <v>0.10320284697508897</v>
      </c>
      <c r="AI54">
        <v>23.284189120488001</v>
      </c>
      <c r="AJ54">
        <v>181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-0.12</v>
      </c>
      <c r="AM54" t="s">
        <v>3224</v>
      </c>
      <c r="AN54">
        <v>4.54</v>
      </c>
      <c r="AO54" t="s">
        <v>3225</v>
      </c>
      <c r="AP54">
        <v>0.116451587269585</v>
      </c>
      <c r="AQ54">
        <f>(Table2[[#This Row],[Sharpe Ratio]]-AVERAGE(Table2[Sharpe Ratio]))/_xlfn.STDEV.P(Table2[Sharpe Ratio])</f>
        <v>0.59310097017756558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2.554534264167712</v>
      </c>
      <c r="AS54">
        <f>_xlfn.RANK.AVG(Table2[[#This Row],[1Y Return vs Nifty Z-Score]],Table2[1Y Return vs Nifty Z-Score])</f>
        <v>70</v>
      </c>
      <c r="AT54">
        <f>_xlfn.RANK.AVG(Table2[[#This Row],[6M Return vs Nifty Z-Score]],Table2[6M Return vs Nifty Z-Score])</f>
        <v>33</v>
      </c>
      <c r="AU54">
        <f>_xlfn.RANK.AVG(Table2[[#This Row],[Sharpe Ratio Z-Score]],Table2[Sharpe Ratio Z-Score])</f>
        <v>198</v>
      </c>
      <c r="AV54">
        <f>(Table2[[#This Row],[Rank 1Y]]+Table2[[#This Row],[Rank 6M]]+Table2[[#This Row],[Rank Sharpe]])/3</f>
        <v>100.33333333333333</v>
      </c>
    </row>
    <row r="55" spans="1:48" x14ac:dyDescent="0.3">
      <c r="A55" t="s">
        <v>1321</v>
      </c>
      <c r="B55" t="s">
        <v>1322</v>
      </c>
      <c r="C55" t="s">
        <v>3192</v>
      </c>
      <c r="D55" t="s">
        <v>999</v>
      </c>
      <c r="E55">
        <v>8658.9847296000007</v>
      </c>
      <c r="F55">
        <v>912</v>
      </c>
      <c r="G55">
        <v>89.466208971345594</v>
      </c>
      <c r="H55">
        <f>(Table2[[#This Row],[1Y Return vs Nifty]]-AVERAGE(Table2[1Y Return vs Nifty]))/_xlfn.STDEV.P(Table2[1Y Return vs Nifty])</f>
        <v>1.0207613577705299</v>
      </c>
      <c r="I55">
        <v>-6.1599366988557898E-2</v>
      </c>
      <c r="J55">
        <f>(Table2[[#This Row],[1M Return vs Nifty]]-AVERAGE(Table2[1M Return vs Nifty]))/_xlfn.STDEV.P(Table2[1M Return vs Nifty])</f>
        <v>-0.11862443872277066</v>
      </c>
      <c r="K55">
        <v>47.6883476064462</v>
      </c>
      <c r="L55">
        <f>(Table2[[#This Row],[6M Return vs Nifty]]-AVERAGE(Table2[6M Return vs Nifty]))/_xlfn.STDEV.P(Table2[6M Return vs Nifty])</f>
        <v>0.91454508299791182</v>
      </c>
      <c r="M55">
        <v>3.7878418259590698</v>
      </c>
      <c r="N55">
        <f>(Table2[[#This Row],[1W Return vs Nifty]]-AVERAGE(Table2[1W Return vs Nifty]))/_xlfn.STDEV.P(Table2[1W Return vs Nifty])</f>
        <v>0.83981152466526865</v>
      </c>
      <c r="O55">
        <v>892.75</v>
      </c>
      <c r="P55">
        <v>880.71317364130903</v>
      </c>
      <c r="Q55">
        <v>744.56450902271297</v>
      </c>
      <c r="R55">
        <v>58.789759077376502</v>
      </c>
      <c r="S55" s="1">
        <f>(Table2[[#This Row],[Close Price]]-Table2[[#This Row],[20D EMA]])/Table2[[#This Row],[20D EMA]]</f>
        <v>2.156258751050126E-2</v>
      </c>
      <c r="T55" s="1">
        <f>(Table2[[#This Row],[Close Price]]-Table2[[#This Row],[50D EMA]])/Table2[[#This Row],[50D EMA]]</f>
        <v>3.5524421906096372E-2</v>
      </c>
      <c r="U55" s="1">
        <f>(Table2[[#This Row],[Close Price]]-Table2[[#This Row],[200D EMA]])/Table2[[#This Row],[200D EMA]]</f>
        <v>0.22487707773911556</v>
      </c>
      <c r="V55">
        <v>0.68439293970538595</v>
      </c>
      <c r="W55">
        <v>900.1</v>
      </c>
      <c r="X55">
        <v>922.3</v>
      </c>
      <c r="Y55">
        <v>900.1</v>
      </c>
      <c r="Z55">
        <v>932.9</v>
      </c>
      <c r="AA55">
        <v>847</v>
      </c>
      <c r="AB55">
        <v>943</v>
      </c>
      <c r="AC55" s="1">
        <f>(Table2[[#This Row],[Close Price]]/Table2[[#This Row],[Day Low]])-1</f>
        <v>1.3220753249638895E-2</v>
      </c>
      <c r="AD55" s="1">
        <f>(Table2[[#This Row],[Day High]]/Table2[[#This Row],[Close Price]])-1</f>
        <v>1.1293859649122773E-2</v>
      </c>
      <c r="AE55" s="1">
        <f>(Table2[[#This Row],[Close Price]]/Table2[[#This Row],[Current Week Low]])-1</f>
        <v>1.3220753249638895E-2</v>
      </c>
      <c r="AF55" s="1">
        <f>(Table2[[#This Row],[Current Week High]]/Table2[[#This Row],[Close Price]])-1</f>
        <v>2.2916666666666696E-2</v>
      </c>
      <c r="AG55" s="1">
        <f>(Table2[[#This Row],[Close Price]]/Table2[[#This Row],[Current Month Low]])-1</f>
        <v>7.6741440377803949E-2</v>
      </c>
      <c r="AH55" s="1">
        <f>(Table2[[#This Row],[Current Month High]]/Table2[[#This Row],[Close Price]])-1</f>
        <v>3.3991228070175517E-2</v>
      </c>
      <c r="AI55">
        <v>16.118421052631501</v>
      </c>
      <c r="AJ55">
        <v>125.18518518518501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</v>
      </c>
      <c r="AM55">
        <v>0</v>
      </c>
      <c r="AN55">
        <v>0.82</v>
      </c>
      <c r="AO55" t="s">
        <v>3225</v>
      </c>
      <c r="AP55">
        <v>0.15778290901390099</v>
      </c>
      <c r="AQ55">
        <f>(Table2[[#This Row],[Sharpe Ratio]]-AVERAGE(Table2[Sharpe Ratio]))/_xlfn.STDEV.P(Table2[Sharpe Ratio])</f>
        <v>1.0731323201145004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3.7296258468254404</v>
      </c>
      <c r="AS55">
        <f>_xlfn.RANK.AVG(Table2[[#This Row],[1Y Return vs Nifty Z-Score]],Table2[1Y Return vs Nifty Z-Score])</f>
        <v>91</v>
      </c>
      <c r="AT55">
        <f>_xlfn.RANK.AVG(Table2[[#This Row],[6M Return vs Nifty Z-Score]],Table2[6M Return vs Nifty Z-Score])</f>
        <v>113</v>
      </c>
      <c r="AU55">
        <f>_xlfn.RANK.AVG(Table2[[#This Row],[Sharpe Ratio Z-Score]],Table2[Sharpe Ratio Z-Score])</f>
        <v>104</v>
      </c>
      <c r="AV55">
        <f>(Table2[[#This Row],[Rank 1Y]]+Table2[[#This Row],[Rank 6M]]+Table2[[#This Row],[Rank Sharpe]])/3</f>
        <v>102.66666666666667</v>
      </c>
    </row>
    <row r="56" spans="1:48" x14ac:dyDescent="0.3">
      <c r="A56" t="s">
        <v>102</v>
      </c>
      <c r="B56" t="s">
        <v>103</v>
      </c>
      <c r="C56" t="s">
        <v>3192</v>
      </c>
      <c r="D56" t="s">
        <v>104</v>
      </c>
      <c r="E56">
        <v>298173.33374999999</v>
      </c>
      <c r="F56">
        <v>4458.5</v>
      </c>
      <c r="G56">
        <v>97.960676192501296</v>
      </c>
      <c r="H56">
        <f>(Table2[[#This Row],[1Y Return vs Nifty]]-AVERAGE(Table2[1Y Return vs Nifty]))/_xlfn.STDEV.P(Table2[1Y Return vs Nifty])</f>
        <v>1.1614893341257078</v>
      </c>
      <c r="I56">
        <v>-7.6131673133297202</v>
      </c>
      <c r="J56">
        <f>(Table2[[#This Row],[1M Return vs Nifty]]-AVERAGE(Table2[1M Return vs Nifty]))/_xlfn.STDEV.P(Table2[1M Return vs Nifty])</f>
        <v>-0.8318027919284442</v>
      </c>
      <c r="K56">
        <v>27.3950190070831</v>
      </c>
      <c r="L56">
        <f>(Table2[[#This Row],[6M Return vs Nifty]]-AVERAGE(Table2[6M Return vs Nifty]))/_xlfn.STDEV.P(Table2[6M Return vs Nifty])</f>
        <v>0.31574778995210384</v>
      </c>
      <c r="M56">
        <v>-3.7558388983315298</v>
      </c>
      <c r="N56">
        <f>(Table2[[#This Row],[1W Return vs Nifty]]-AVERAGE(Table2[1W Return vs Nifty]))/_xlfn.STDEV.P(Table2[1W Return vs Nifty])</f>
        <v>-0.87546047607717259</v>
      </c>
      <c r="O56">
        <v>4682.7700000000004</v>
      </c>
      <c r="P56">
        <v>4758.4404362616997</v>
      </c>
      <c r="Q56">
        <v>4019.9024373384</v>
      </c>
      <c r="R56">
        <v>26.218071131829799</v>
      </c>
      <c r="S56" s="1">
        <f>(Table2[[#This Row],[Close Price]]-Table2[[#This Row],[20D EMA]])/Table2[[#This Row],[20D EMA]]</f>
        <v>-4.7892593486334033E-2</v>
      </c>
      <c r="T56" s="1">
        <f>(Table2[[#This Row],[Close Price]]-Table2[[#This Row],[50D EMA]])/Table2[[#This Row],[50D EMA]]</f>
        <v>-6.3033348904822539E-2</v>
      </c>
      <c r="U56" s="1">
        <f>(Table2[[#This Row],[Close Price]]-Table2[[#This Row],[200D EMA]])/Table2[[#This Row],[200D EMA]]</f>
        <v>0.10910651924975522</v>
      </c>
      <c r="V56">
        <v>0.64536968454974597</v>
      </c>
      <c r="W56">
        <v>4426.55</v>
      </c>
      <c r="X56">
        <v>4599.8999999999996</v>
      </c>
      <c r="Y56">
        <v>4426.55</v>
      </c>
      <c r="Z56">
        <v>4662.8999999999996</v>
      </c>
      <c r="AA56">
        <v>4426.55</v>
      </c>
      <c r="AB56">
        <v>4950</v>
      </c>
      <c r="AC56" s="1">
        <f>(Table2[[#This Row],[Close Price]]/Table2[[#This Row],[Day Low]])-1</f>
        <v>7.2178107103726408E-3</v>
      </c>
      <c r="AD56" s="1">
        <f>(Table2[[#This Row],[Day High]]/Table2[[#This Row],[Close Price]])-1</f>
        <v>3.1714702254121319E-2</v>
      </c>
      <c r="AE56" s="1">
        <f>(Table2[[#This Row],[Close Price]]/Table2[[#This Row],[Current Week Low]])-1</f>
        <v>7.2178107103726408E-3</v>
      </c>
      <c r="AF56" s="1">
        <f>(Table2[[#This Row],[Current Week High]]/Table2[[#This Row],[Close Price]])-1</f>
        <v>4.5845015139620804E-2</v>
      </c>
      <c r="AG56" s="1">
        <f>(Table2[[#This Row],[Close Price]]/Table2[[#This Row],[Current Month Low]])-1</f>
        <v>7.2178107103726408E-3</v>
      </c>
      <c r="AH56" s="1">
        <f>(Table2[[#This Row],[Current Month High]]/Table2[[#This Row],[Close Price]])-1</f>
        <v>0.1102388695749692</v>
      </c>
      <c r="AI56">
        <v>27.2793540428395</v>
      </c>
      <c r="AJ56">
        <v>152.20613191537501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</v>
      </c>
      <c r="AM56">
        <v>0</v>
      </c>
      <c r="AN56">
        <v>-4.7300000000000004</v>
      </c>
      <c r="AO56" t="s">
        <v>3224</v>
      </c>
      <c r="AP56">
        <v>0.24971664984853201</v>
      </c>
      <c r="AQ56">
        <f>(Table2[[#This Row],[Sharpe Ratio]]-AVERAGE(Table2[Sharpe Ratio]))/_xlfn.STDEV.P(Table2[Sharpe Ratio])</f>
        <v>2.1408716484283667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79</v>
      </c>
      <c r="AT56">
        <f>_xlfn.RANK.AVG(Table2[[#This Row],[6M Return vs Nifty Z-Score]],Table2[6M Return vs Nifty Z-Score])</f>
        <v>220</v>
      </c>
      <c r="AU56">
        <f>_xlfn.RANK.AVG(Table2[[#This Row],[Sharpe Ratio Z-Score]],Table2[Sharpe Ratio Z-Score])</f>
        <v>11</v>
      </c>
      <c r="AV56">
        <f>(Table2[[#This Row],[Rank 1Y]]+Table2[[#This Row],[Rank 6M]]+Table2[[#This Row],[Rank Sharpe]])/3</f>
        <v>103.33333333333333</v>
      </c>
    </row>
    <row r="57" spans="1:48" x14ac:dyDescent="0.3">
      <c r="A57" t="s">
        <v>1172</v>
      </c>
      <c r="B57" t="s">
        <v>1173</v>
      </c>
      <c r="C57" t="s">
        <v>626</v>
      </c>
      <c r="D57" t="s">
        <v>460</v>
      </c>
      <c r="E57">
        <v>10679.911991569999</v>
      </c>
      <c r="F57">
        <v>408.05</v>
      </c>
      <c r="G57">
        <v>112.953156482556</v>
      </c>
      <c r="H57">
        <f>(Table2[[#This Row],[1Y Return vs Nifty]]-AVERAGE(Table2[1Y Return vs Nifty]))/_xlfn.STDEV.P(Table2[1Y Return vs Nifty])</f>
        <v>1.4098699984844583</v>
      </c>
      <c r="I57">
        <v>-2.9659184113110499</v>
      </c>
      <c r="J57">
        <f>(Table2[[#This Row],[1M Return vs Nifty]]-AVERAGE(Table2[1M Return vs Nifty]))/_xlfn.STDEV.P(Table2[1M Return vs Nifty])</f>
        <v>-0.39291151233870258</v>
      </c>
      <c r="K57">
        <v>35.2111729332265</v>
      </c>
      <c r="L57">
        <f>(Table2[[#This Row],[6M Return vs Nifty]]-AVERAGE(Table2[6M Return vs Nifty]))/_xlfn.STDEV.P(Table2[6M Return vs Nifty])</f>
        <v>0.54637983191050987</v>
      </c>
      <c r="M57">
        <v>1.7205422883911301</v>
      </c>
      <c r="N57">
        <f>(Table2[[#This Row],[1W Return vs Nifty]]-AVERAGE(Table2[1W Return vs Nifty]))/_xlfn.STDEV.P(Table2[1W Return vs Nifty])</f>
        <v>0.36975172978025334</v>
      </c>
      <c r="O57">
        <v>398.81</v>
      </c>
      <c r="P57">
        <v>390.28931994831498</v>
      </c>
      <c r="Q57">
        <v>327.326579064947</v>
      </c>
      <c r="R57">
        <v>61.437413772069</v>
      </c>
      <c r="S57" s="1">
        <f>(Table2[[#This Row],[Close Price]]-Table2[[#This Row],[20D EMA]])/Table2[[#This Row],[20D EMA]]</f>
        <v>2.3168927559489502E-2</v>
      </c>
      <c r="T57" s="1">
        <f>(Table2[[#This Row],[Close Price]]-Table2[[#This Row],[50D EMA]])/Table2[[#This Row],[50D EMA]]</f>
        <v>4.5506446484461914E-2</v>
      </c>
      <c r="U57" s="1">
        <f>(Table2[[#This Row],[Close Price]]-Table2[[#This Row],[200D EMA]])/Table2[[#This Row],[200D EMA]]</f>
        <v>0.24661431762018982</v>
      </c>
      <c r="V57">
        <v>0.52641592784647795</v>
      </c>
      <c r="W57">
        <v>400</v>
      </c>
      <c r="X57">
        <v>410</v>
      </c>
      <c r="Y57">
        <v>400</v>
      </c>
      <c r="Z57">
        <v>411.15</v>
      </c>
      <c r="AA57">
        <v>385.15</v>
      </c>
      <c r="AB57">
        <v>416</v>
      </c>
      <c r="AC57" s="1">
        <f>(Table2[[#This Row],[Close Price]]/Table2[[#This Row],[Day Low]])-1</f>
        <v>2.0124999999999948E-2</v>
      </c>
      <c r="AD57" s="1">
        <f>(Table2[[#This Row],[Day High]]/Table2[[#This Row],[Close Price]])-1</f>
        <v>4.7788261242494023E-3</v>
      </c>
      <c r="AE57" s="1">
        <f>(Table2[[#This Row],[Close Price]]/Table2[[#This Row],[Current Week Low]])-1</f>
        <v>2.0124999999999948E-2</v>
      </c>
      <c r="AF57" s="1">
        <f>(Table2[[#This Row],[Current Week High]]/Table2[[#This Row],[Close Price]])-1</f>
        <v>7.5971081975247934E-3</v>
      </c>
      <c r="AG57" s="1">
        <f>(Table2[[#This Row],[Close Price]]/Table2[[#This Row],[Current Month Low]])-1</f>
        <v>5.9457354277554275E-2</v>
      </c>
      <c r="AH57" s="1">
        <f>(Table2[[#This Row],[Current Month High]]/Table2[[#This Row],[Close Price]])-1</f>
        <v>1.9482906506555597E-2</v>
      </c>
      <c r="AI57">
        <v>3.2471510844259202</v>
      </c>
      <c r="AJ57">
        <v>149.571865443425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-0.02</v>
      </c>
      <c r="AM57" t="s">
        <v>3224</v>
      </c>
      <c r="AN57">
        <v>1.4</v>
      </c>
      <c r="AO57" t="s">
        <v>3225</v>
      </c>
      <c r="AP57">
        <v>0.17413439762463301</v>
      </c>
      <c r="AQ57">
        <f>(Table2[[#This Row],[Sharpe Ratio]]-AVERAGE(Table2[Sharpe Ratio]))/_xlfn.STDEV.P(Table2[Sharpe Ratio])</f>
        <v>1.2630422194360134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3.1961322672725325</v>
      </c>
      <c r="AS57">
        <f>_xlfn.RANK.AVG(Table2[[#This Row],[1Y Return vs Nifty Z-Score]],Table2[1Y Return vs Nifty Z-Score])</f>
        <v>64</v>
      </c>
      <c r="AT57">
        <f>_xlfn.RANK.AVG(Table2[[#This Row],[6M Return vs Nifty Z-Score]],Table2[6M Return vs Nifty Z-Score])</f>
        <v>170</v>
      </c>
      <c r="AU57">
        <f>_xlfn.RANK.AVG(Table2[[#This Row],[Sharpe Ratio Z-Score]],Table2[Sharpe Ratio Z-Score])</f>
        <v>81</v>
      </c>
      <c r="AV57">
        <f>(Table2[[#This Row],[Rank 1Y]]+Table2[[#This Row],[Rank 6M]]+Table2[[#This Row],[Rank Sharpe]])/3</f>
        <v>105</v>
      </c>
    </row>
    <row r="58" spans="1:48" x14ac:dyDescent="0.3">
      <c r="A58" t="s">
        <v>1000</v>
      </c>
      <c r="B58" t="s">
        <v>1001</v>
      </c>
      <c r="C58" t="s">
        <v>3184</v>
      </c>
      <c r="D58" t="s">
        <v>54</v>
      </c>
      <c r="E58">
        <v>15192.147340379999</v>
      </c>
      <c r="F58">
        <v>990.3</v>
      </c>
      <c r="G58">
        <v>295.984532500162</v>
      </c>
      <c r="H58">
        <f>(Table2[[#This Row],[1Y Return vs Nifty]]-AVERAGE(Table2[1Y Return vs Nifty]))/_xlfn.STDEV.P(Table2[1Y Return vs Nifty])</f>
        <v>4.4421537763665127</v>
      </c>
      <c r="I58">
        <v>0.16300031511344801</v>
      </c>
      <c r="J58">
        <f>(Table2[[#This Row],[1M Return vs Nifty]]-AVERAGE(Table2[1M Return vs Nifty]))/_xlfn.STDEV.P(Table2[1M Return vs Nifty])</f>
        <v>-9.741299858872067E-2</v>
      </c>
      <c r="K58">
        <v>70.189482720788902</v>
      </c>
      <c r="L58">
        <f>(Table2[[#This Row],[6M Return vs Nifty]]-AVERAGE(Table2[6M Return vs Nifty]))/_xlfn.STDEV.P(Table2[6M Return vs Nifty])</f>
        <v>1.5784883454821774</v>
      </c>
      <c r="M58">
        <v>-3.2235918039631701</v>
      </c>
      <c r="N58">
        <f>(Table2[[#This Row],[1W Return vs Nifty]]-AVERAGE(Table2[1W Return vs Nifty]))/_xlfn.STDEV.P(Table2[1W Return vs Nifty])</f>
        <v>-0.75443884594549437</v>
      </c>
      <c r="O58">
        <v>1008.05</v>
      </c>
      <c r="P58">
        <v>932.33996413246803</v>
      </c>
      <c r="Q58">
        <v>667.86581371289196</v>
      </c>
      <c r="R58">
        <v>41.050477497562497</v>
      </c>
      <c r="S58" s="1">
        <f>(Table2[[#This Row],[Close Price]]-Table2[[#This Row],[20D EMA]])/Table2[[#This Row],[20D EMA]]</f>
        <v>-1.7608253558851247E-2</v>
      </c>
      <c r="T58" s="1">
        <f>(Table2[[#This Row],[Close Price]]-Table2[[#This Row],[50D EMA]])/Table2[[#This Row],[50D EMA]]</f>
        <v>6.2166203420726575E-2</v>
      </c>
      <c r="U58" s="1">
        <f>(Table2[[#This Row],[Close Price]]-Table2[[#This Row],[200D EMA]])/Table2[[#This Row],[200D EMA]]</f>
        <v>0.48278288791963658</v>
      </c>
      <c r="V58">
        <v>0.38346620049913299</v>
      </c>
      <c r="W58">
        <v>970.05</v>
      </c>
      <c r="X58">
        <v>1018.8</v>
      </c>
      <c r="Y58">
        <v>970.05</v>
      </c>
      <c r="Z58">
        <v>1022</v>
      </c>
      <c r="AA58">
        <v>970.05</v>
      </c>
      <c r="AB58">
        <v>1097.7</v>
      </c>
      <c r="AC58" s="1">
        <f>(Table2[[#This Row],[Close Price]]/Table2[[#This Row],[Day Low]])-1</f>
        <v>2.0875212617906369E-2</v>
      </c>
      <c r="AD58" s="1">
        <f>(Table2[[#This Row],[Day High]]/Table2[[#This Row],[Close Price]])-1</f>
        <v>2.8779157830960411E-2</v>
      </c>
      <c r="AE58" s="1">
        <f>(Table2[[#This Row],[Close Price]]/Table2[[#This Row],[Current Week Low]])-1</f>
        <v>2.0875212617906369E-2</v>
      </c>
      <c r="AF58" s="1">
        <f>(Table2[[#This Row],[Current Week High]]/Table2[[#This Row],[Close Price]])-1</f>
        <v>3.2010501868120711E-2</v>
      </c>
      <c r="AG58" s="1">
        <f>(Table2[[#This Row],[Close Price]]/Table2[[#This Row],[Current Month Low]])-1</f>
        <v>2.0875212617906369E-2</v>
      </c>
      <c r="AH58" s="1">
        <f>(Table2[[#This Row],[Current Month High]]/Table2[[#This Row],[Close Price]])-1</f>
        <v>0.10845198424719782</v>
      </c>
      <c r="AI58">
        <v>10.845198424719699</v>
      </c>
      <c r="AJ58">
        <v>364.38452520515801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0.22</v>
      </c>
      <c r="AM58" t="s">
        <v>3225</v>
      </c>
      <c r="AN58">
        <v>-5.74</v>
      </c>
      <c r="AO58" t="s">
        <v>3224</v>
      </c>
      <c r="AP58">
        <v>9.0580932615970999E-2</v>
      </c>
      <c r="AQ58">
        <f>(Table2[[#This Row],[Sharpe Ratio]]-AVERAGE(Table2[Sharpe Ratio]))/_xlfn.STDEV.P(Table2[Sharpe Ratio])</f>
        <v>0.29263331627693895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5.4614235935914142</v>
      </c>
      <c r="AS58">
        <f>_xlfn.RANK.AVG(Table2[[#This Row],[1Y Return vs Nifty Z-Score]],Table2[1Y Return vs Nifty Z-Score])</f>
        <v>2</v>
      </c>
      <c r="AT58">
        <f>_xlfn.RANK.AVG(Table2[[#This Row],[6M Return vs Nifty Z-Score]],Table2[6M Return vs Nifty Z-Score])</f>
        <v>50</v>
      </c>
      <c r="AU58">
        <f>_xlfn.RANK.AVG(Table2[[#This Row],[Sharpe Ratio Z-Score]],Table2[Sharpe Ratio Z-Score])</f>
        <v>265</v>
      </c>
      <c r="AV58">
        <f>(Table2[[#This Row],[Rank 1Y]]+Table2[[#This Row],[Rank 6M]]+Table2[[#This Row],[Rank Sharpe]])/3</f>
        <v>105.66666666666667</v>
      </c>
    </row>
    <row r="59" spans="1:48" x14ac:dyDescent="0.3">
      <c r="A59" t="s">
        <v>601</v>
      </c>
      <c r="B59" t="s">
        <v>602</v>
      </c>
      <c r="C59" t="s">
        <v>3193</v>
      </c>
      <c r="D59" t="s">
        <v>132</v>
      </c>
      <c r="E59">
        <v>33074.047046125001</v>
      </c>
      <c r="F59">
        <v>1354.45</v>
      </c>
      <c r="G59">
        <v>96.268158717664306</v>
      </c>
      <c r="H59">
        <f>(Table2[[#This Row],[1Y Return vs Nifty]]-AVERAGE(Table2[1Y Return vs Nifty]))/_xlfn.STDEV.P(Table2[1Y Return vs Nifty])</f>
        <v>1.1334493696431349</v>
      </c>
      <c r="I59">
        <v>12.9125600654998</v>
      </c>
      <c r="J59">
        <f>(Table2[[#This Row],[1M Return vs Nifty]]-AVERAGE(Table2[1M Return vs Nifty]))/_xlfn.STDEV.P(Table2[1M Return vs Nifty])</f>
        <v>1.1066693974762474</v>
      </c>
      <c r="K59">
        <v>43.017370036145302</v>
      </c>
      <c r="L59">
        <f>(Table2[[#This Row],[6M Return vs Nifty]]-AVERAGE(Table2[6M Return vs Nifty]))/_xlfn.STDEV.P(Table2[6M Return vs Nifty])</f>
        <v>0.77671807688213612</v>
      </c>
      <c r="M59">
        <v>1.6337795219828199</v>
      </c>
      <c r="N59">
        <f>(Table2[[#This Row],[1W Return vs Nifty]]-AVERAGE(Table2[1W Return vs Nifty]))/_xlfn.STDEV.P(Table2[1W Return vs Nifty])</f>
        <v>0.35002372837532564</v>
      </c>
      <c r="O59">
        <v>1276.5</v>
      </c>
      <c r="P59">
        <v>1245.2630999560199</v>
      </c>
      <c r="Q59">
        <v>1084.1682732413201</v>
      </c>
      <c r="R59">
        <v>86.5165613959621</v>
      </c>
      <c r="S59" s="1">
        <f>(Table2[[#This Row],[Close Price]]-Table2[[#This Row],[20D EMA]])/Table2[[#This Row],[20D EMA]]</f>
        <v>6.1065413239326322E-2</v>
      </c>
      <c r="T59" s="1">
        <f>(Table2[[#This Row],[Close Price]]-Table2[[#This Row],[50D EMA]])/Table2[[#This Row],[50D EMA]]</f>
        <v>8.7681791942470944E-2</v>
      </c>
      <c r="U59" s="1">
        <f>(Table2[[#This Row],[Close Price]]-Table2[[#This Row],[200D EMA]])/Table2[[#This Row],[200D EMA]]</f>
        <v>0.24929868677177125</v>
      </c>
      <c r="V59">
        <v>1.08088506899915</v>
      </c>
      <c r="W59">
        <v>1329.95</v>
      </c>
      <c r="X59">
        <v>1366</v>
      </c>
      <c r="Y59">
        <v>1329.95</v>
      </c>
      <c r="Z59">
        <v>1366</v>
      </c>
      <c r="AA59">
        <v>1207.3499999999999</v>
      </c>
      <c r="AB59">
        <v>1366</v>
      </c>
      <c r="AC59" s="1">
        <f>(Table2[[#This Row],[Close Price]]/Table2[[#This Row],[Day Low]])-1</f>
        <v>1.8421745178390125E-2</v>
      </c>
      <c r="AD59" s="1">
        <f>(Table2[[#This Row],[Day High]]/Table2[[#This Row],[Close Price]])-1</f>
        <v>8.5274465650264641E-3</v>
      </c>
      <c r="AE59" s="1">
        <f>(Table2[[#This Row],[Close Price]]/Table2[[#This Row],[Current Week Low]])-1</f>
        <v>1.8421745178390125E-2</v>
      </c>
      <c r="AF59" s="1">
        <f>(Table2[[#This Row],[Current Week High]]/Table2[[#This Row],[Close Price]])-1</f>
        <v>8.5274465650264641E-3</v>
      </c>
      <c r="AG59" s="1">
        <f>(Table2[[#This Row],[Close Price]]/Table2[[#This Row],[Current Month Low]])-1</f>
        <v>0.12183708121091663</v>
      </c>
      <c r="AH59" s="1">
        <f>(Table2[[#This Row],[Current Month High]]/Table2[[#This Row],[Close Price]])-1</f>
        <v>8.5274465650264641E-3</v>
      </c>
      <c r="AI59">
        <v>7.2833991657130097</v>
      </c>
      <c r="AJ59">
        <v>139.72566371681401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0.04</v>
      </c>
      <c r="AM59" t="s">
        <v>3225</v>
      </c>
      <c r="AN59">
        <v>12.44</v>
      </c>
      <c r="AO59" t="s">
        <v>3225</v>
      </c>
      <c r="AP59">
        <v>0.155457532205904</v>
      </c>
      <c r="AQ59">
        <f>(Table2[[#This Row],[Sharpe Ratio]]-AVERAGE(Table2[Sharpe Ratio]))/_xlfn.STDEV.P(Table2[Sharpe Ratio])</f>
        <v>1.0461248661753255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4.4129854385521696</v>
      </c>
      <c r="AS59">
        <f>_xlfn.RANK.AVG(Table2[[#This Row],[1Y Return vs Nifty Z-Score]],Table2[1Y Return vs Nifty Z-Score])</f>
        <v>82</v>
      </c>
      <c r="AT59">
        <f>_xlfn.RANK.AVG(Table2[[#This Row],[6M Return vs Nifty Z-Score]],Table2[6M Return vs Nifty Z-Score])</f>
        <v>131</v>
      </c>
      <c r="AU59">
        <f>_xlfn.RANK.AVG(Table2[[#This Row],[Sharpe Ratio Z-Score]],Table2[Sharpe Ratio Z-Score])</f>
        <v>106</v>
      </c>
      <c r="AV59">
        <f>(Table2[[#This Row],[Rank 1Y]]+Table2[[#This Row],[Rank 6M]]+Table2[[#This Row],[Rank Sharpe]])/3</f>
        <v>106.33333333333333</v>
      </c>
    </row>
    <row r="60" spans="1:48" x14ac:dyDescent="0.3">
      <c r="A60" t="s">
        <v>555</v>
      </c>
      <c r="B60" t="s">
        <v>556</v>
      </c>
      <c r="C60" t="s">
        <v>3190</v>
      </c>
      <c r="D60" t="s">
        <v>327</v>
      </c>
      <c r="E60">
        <v>38885.868706559901</v>
      </c>
      <c r="F60">
        <v>1891.2</v>
      </c>
      <c r="G60">
        <v>110.503146819164</v>
      </c>
      <c r="H60">
        <f>(Table2[[#This Row],[1Y Return vs Nifty]]-AVERAGE(Table2[1Y Return vs Nifty]))/_xlfn.STDEV.P(Table2[1Y Return vs Nifty])</f>
        <v>1.3692806486166891</v>
      </c>
      <c r="I60">
        <v>8.7230973089723207</v>
      </c>
      <c r="J60">
        <f>(Table2[[#This Row],[1M Return vs Nifty]]-AVERAGE(Table2[1M Return vs Nifty]))/_xlfn.STDEV.P(Table2[1M Return vs Nifty])</f>
        <v>0.71101194319029126</v>
      </c>
      <c r="K60">
        <v>31.6957660909023</v>
      </c>
      <c r="L60">
        <f>(Table2[[#This Row],[6M Return vs Nifty]]-AVERAGE(Table2[6M Return vs Nifty]))/_xlfn.STDEV.P(Table2[6M Return vs Nifty])</f>
        <v>0.44265036777496597</v>
      </c>
      <c r="M60">
        <v>6.0498641736639804</v>
      </c>
      <c r="N60">
        <f>(Table2[[#This Row],[1W Return vs Nifty]]-AVERAGE(Table2[1W Return vs Nifty]))/_xlfn.STDEV.P(Table2[1W Return vs Nifty])</f>
        <v>1.3541471308340711</v>
      </c>
      <c r="O60">
        <v>1776.91</v>
      </c>
      <c r="P60">
        <v>1715.5859975477399</v>
      </c>
      <c r="Q60">
        <v>1441.1856648570599</v>
      </c>
      <c r="R60">
        <v>69.875038882276002</v>
      </c>
      <c r="S60" s="1">
        <f>(Table2[[#This Row],[Close Price]]-Table2[[#This Row],[20D EMA]])/Table2[[#This Row],[20D EMA]]</f>
        <v>6.4319520966171592E-2</v>
      </c>
      <c r="T60" s="1">
        <f>(Table2[[#This Row],[Close Price]]-Table2[[#This Row],[50D EMA]])/Table2[[#This Row],[50D EMA]]</f>
        <v>0.1023638585901744</v>
      </c>
      <c r="U60" s="1">
        <f>(Table2[[#This Row],[Close Price]]-Table2[[#This Row],[200D EMA]])/Table2[[#This Row],[200D EMA]]</f>
        <v>0.31225285271455538</v>
      </c>
      <c r="V60">
        <v>1.09709921950248</v>
      </c>
      <c r="W60">
        <v>1860.8</v>
      </c>
      <c r="X60">
        <v>1951.05</v>
      </c>
      <c r="Y60">
        <v>1860.8</v>
      </c>
      <c r="Z60">
        <v>1988.4</v>
      </c>
      <c r="AA60">
        <v>1650</v>
      </c>
      <c r="AB60">
        <v>1988.4</v>
      </c>
      <c r="AC60" s="1">
        <f>(Table2[[#This Row],[Close Price]]/Table2[[#This Row],[Day Low]])-1</f>
        <v>1.6337059329320835E-2</v>
      </c>
      <c r="AD60" s="1">
        <f>(Table2[[#This Row],[Day High]]/Table2[[#This Row],[Close Price]])-1</f>
        <v>3.1646573604060757E-2</v>
      </c>
      <c r="AE60" s="1">
        <f>(Table2[[#This Row],[Close Price]]/Table2[[#This Row],[Current Week Low]])-1</f>
        <v>1.6337059329320835E-2</v>
      </c>
      <c r="AF60" s="1">
        <f>(Table2[[#This Row],[Current Week High]]/Table2[[#This Row],[Close Price]])-1</f>
        <v>5.1395939086294362E-2</v>
      </c>
      <c r="AG60" s="1">
        <f>(Table2[[#This Row],[Close Price]]/Table2[[#This Row],[Current Month Low]])-1</f>
        <v>0.14618181818181819</v>
      </c>
      <c r="AH60" s="1">
        <f>(Table2[[#This Row],[Current Month High]]/Table2[[#This Row],[Close Price]])-1</f>
        <v>5.1395939086294362E-2</v>
      </c>
      <c r="AI60">
        <v>5.13959390862943</v>
      </c>
      <c r="AJ60">
        <v>139.31667193925901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0.03</v>
      </c>
      <c r="AM60" t="s">
        <v>3225</v>
      </c>
      <c r="AN60">
        <v>10.99</v>
      </c>
      <c r="AO60" t="s">
        <v>3225</v>
      </c>
      <c r="AP60">
        <v>0.1828552582162</v>
      </c>
      <c r="AQ60">
        <f>(Table2[[#This Row],[Sharpe Ratio]]-AVERAGE(Table2[Sharpe Ratio]))/_xlfn.STDEV.P(Table2[Sharpe Ratio])</f>
        <v>1.3643282733463855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5.2414183637624028</v>
      </c>
      <c r="AS60">
        <f>_xlfn.RANK.AVG(Table2[[#This Row],[1Y Return vs Nifty Z-Score]],Table2[1Y Return vs Nifty Z-Score])</f>
        <v>68</v>
      </c>
      <c r="AT60">
        <f>_xlfn.RANK.AVG(Table2[[#This Row],[6M Return vs Nifty Z-Score]],Table2[6M Return vs Nifty Z-Score])</f>
        <v>196</v>
      </c>
      <c r="AU60">
        <f>_xlfn.RANK.AVG(Table2[[#This Row],[Sharpe Ratio Z-Score]],Table2[Sharpe Ratio Z-Score])</f>
        <v>65</v>
      </c>
      <c r="AV60">
        <f>(Table2[[#This Row],[Rank 1Y]]+Table2[[#This Row],[Rank 6M]]+Table2[[#This Row],[Rank Sharpe]])/3</f>
        <v>109.66666666666667</v>
      </c>
    </row>
    <row r="61" spans="1:48" x14ac:dyDescent="0.3">
      <c r="A61" t="s">
        <v>139</v>
      </c>
      <c r="B61" t="s">
        <v>140</v>
      </c>
      <c r="C61" t="s">
        <v>3192</v>
      </c>
      <c r="D61" t="s">
        <v>141</v>
      </c>
      <c r="E61">
        <v>207817.01210846999</v>
      </c>
      <c r="F61">
        <v>284.3</v>
      </c>
      <c r="G61">
        <v>77.334504169551707</v>
      </c>
      <c r="H61">
        <f>(Table2[[#This Row],[1Y Return vs Nifty]]-AVERAGE(Table2[1Y Return vs Nifty]))/_xlfn.STDEV.P(Table2[1Y Return vs Nifty])</f>
        <v>0.81977520736867282</v>
      </c>
      <c r="I61">
        <v>-8.2996290289934205</v>
      </c>
      <c r="J61">
        <f>(Table2[[#This Row],[1M Return vs Nifty]]-AVERAGE(Table2[1M Return vs Nifty]))/_xlfn.STDEV.P(Table2[1M Return vs Nifty])</f>
        <v>-0.89663298870274222</v>
      </c>
      <c r="K61">
        <v>34.294008977376301</v>
      </c>
      <c r="L61">
        <f>(Table2[[#This Row],[6M Return vs Nifty]]-AVERAGE(Table2[6M Return vs Nifty]))/_xlfn.STDEV.P(Table2[6M Return vs Nifty])</f>
        <v>0.5193169825926548</v>
      </c>
      <c r="M61">
        <v>0.83629037210841894</v>
      </c>
      <c r="N61">
        <f>(Table2[[#This Row],[1W Return vs Nifty]]-AVERAGE(Table2[1W Return vs Nifty]))/_xlfn.STDEV.P(Table2[1W Return vs Nifty])</f>
        <v>0.16869171557277032</v>
      </c>
      <c r="O61">
        <v>293.08999999999997</v>
      </c>
      <c r="P61">
        <v>295.95978768205299</v>
      </c>
      <c r="Q61">
        <v>248.63089576115999</v>
      </c>
      <c r="R61">
        <v>34.333838263668298</v>
      </c>
      <c r="S61" s="1">
        <f>(Table2[[#This Row],[Close Price]]-Table2[[#This Row],[20D EMA]])/Table2[[#This Row],[20D EMA]]</f>
        <v>-2.9990787812617162E-2</v>
      </c>
      <c r="T61" s="1">
        <f>(Table2[[#This Row],[Close Price]]-Table2[[#This Row],[50D EMA]])/Table2[[#This Row],[50D EMA]]</f>
        <v>-3.9396526715240743E-2</v>
      </c>
      <c r="U61" s="1">
        <f>(Table2[[#This Row],[Close Price]]-Table2[[#This Row],[200D EMA]])/Table2[[#This Row],[200D EMA]]</f>
        <v>0.14346207509586623</v>
      </c>
      <c r="V61">
        <v>0.637368132482941</v>
      </c>
      <c r="W61">
        <v>283.89999999999998</v>
      </c>
      <c r="X61">
        <v>290.85000000000002</v>
      </c>
      <c r="Y61">
        <v>283.89999999999998</v>
      </c>
      <c r="Z61">
        <v>292.2</v>
      </c>
      <c r="AA61">
        <v>275.75</v>
      </c>
      <c r="AB61">
        <v>301.95</v>
      </c>
      <c r="AC61" s="1">
        <f>(Table2[[#This Row],[Close Price]]/Table2[[#This Row],[Day Low]])-1</f>
        <v>1.4089468122580051E-3</v>
      </c>
      <c r="AD61" s="1">
        <f>(Table2[[#This Row],[Day High]]/Table2[[#This Row],[Close Price]])-1</f>
        <v>2.3039043264157621E-2</v>
      </c>
      <c r="AE61" s="1">
        <f>(Table2[[#This Row],[Close Price]]/Table2[[#This Row],[Current Week Low]])-1</f>
        <v>1.4089468122580051E-3</v>
      </c>
      <c r="AF61" s="1">
        <f>(Table2[[#This Row],[Current Week High]]/Table2[[#This Row],[Close Price]])-1</f>
        <v>2.7787548364403669E-2</v>
      </c>
      <c r="AG61" s="1">
        <f>(Table2[[#This Row],[Close Price]]/Table2[[#This Row],[Current Month Low]])-1</f>
        <v>3.1006346328195766E-2</v>
      </c>
      <c r="AH61" s="1">
        <f>(Table2[[#This Row],[Current Month High]]/Table2[[#This Row],[Close Price]])-1</f>
        <v>6.2082307421737593E-2</v>
      </c>
      <c r="AI61">
        <v>19.767850861765702</v>
      </c>
      <c r="AJ61">
        <v>123.858267716535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-0.1</v>
      </c>
      <c r="AM61" t="s">
        <v>3224</v>
      </c>
      <c r="AN61">
        <v>-5.01</v>
      </c>
      <c r="AO61" t="s">
        <v>3224</v>
      </c>
      <c r="AP61">
        <v>0.20081696009633901</v>
      </c>
      <c r="AQ61">
        <f>(Table2[[#This Row],[Sharpe Ratio]]-AVERAGE(Table2[Sharpe Ratio]))/_xlfn.STDEV.P(Table2[Sharpe Ratio])</f>
        <v>1.5729395549798759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115</v>
      </c>
      <c r="AT61">
        <f>_xlfn.RANK.AVG(Table2[[#This Row],[6M Return vs Nifty Z-Score]],Table2[6M Return vs Nifty Z-Score])</f>
        <v>178</v>
      </c>
      <c r="AU61">
        <f>_xlfn.RANK.AVG(Table2[[#This Row],[Sharpe Ratio Z-Score]],Table2[Sharpe Ratio Z-Score])</f>
        <v>42</v>
      </c>
      <c r="AV61">
        <f>(Table2[[#This Row],[Rank 1Y]]+Table2[[#This Row],[Rank 6M]]+Table2[[#This Row],[Rank Sharpe]])/3</f>
        <v>111.66666666666667</v>
      </c>
    </row>
    <row r="62" spans="1:48" x14ac:dyDescent="0.3">
      <c r="A62" t="s">
        <v>258</v>
      </c>
      <c r="B62" t="s">
        <v>259</v>
      </c>
      <c r="C62" t="s">
        <v>3192</v>
      </c>
      <c r="D62" t="s">
        <v>260</v>
      </c>
      <c r="E62">
        <v>106609.734</v>
      </c>
      <c r="F62">
        <v>3845.95</v>
      </c>
      <c r="G62">
        <v>96.8713887941949</v>
      </c>
      <c r="H62">
        <f>(Table2[[#This Row],[1Y Return vs Nifty]]-AVERAGE(Table2[1Y Return vs Nifty]))/_xlfn.STDEV.P(Table2[1Y Return vs Nifty])</f>
        <v>1.1434430921140752</v>
      </c>
      <c r="I62">
        <v>-2.3636607254555302</v>
      </c>
      <c r="J62">
        <f>(Table2[[#This Row],[1M Return vs Nifty]]-AVERAGE(Table2[1M Return vs Nifty]))/_xlfn.STDEV.P(Table2[1M Return vs Nifty])</f>
        <v>-0.33603363642526313</v>
      </c>
      <c r="K62">
        <v>26.359356702166501</v>
      </c>
      <c r="L62">
        <f>(Table2[[#This Row],[6M Return vs Nifty]]-AVERAGE(Table2[6M Return vs Nifty]))/_xlfn.STDEV.P(Table2[6M Return vs Nifty])</f>
        <v>0.28518839790081146</v>
      </c>
      <c r="M62">
        <v>1.8469473534580401</v>
      </c>
      <c r="N62">
        <f>(Table2[[#This Row],[1W Return vs Nifty]]-AVERAGE(Table2[1W Return vs Nifty]))/_xlfn.STDEV.P(Table2[1W Return vs Nifty])</f>
        <v>0.39849354386089719</v>
      </c>
      <c r="O62">
        <v>3788.79</v>
      </c>
      <c r="P62">
        <v>3758.7790912269602</v>
      </c>
      <c r="Q62">
        <v>3193.72678156131</v>
      </c>
      <c r="R62">
        <v>59.202531462296797</v>
      </c>
      <c r="S62" s="1">
        <f>(Table2[[#This Row],[Close Price]]-Table2[[#This Row],[20D EMA]])/Table2[[#This Row],[20D EMA]]</f>
        <v>1.5086610764914354E-2</v>
      </c>
      <c r="T62" s="1">
        <f>(Table2[[#This Row],[Close Price]]-Table2[[#This Row],[50D EMA]])/Table2[[#This Row],[50D EMA]]</f>
        <v>2.3191282769582728E-2</v>
      </c>
      <c r="U62" s="1">
        <f>(Table2[[#This Row],[Close Price]]-Table2[[#This Row],[200D EMA]])/Table2[[#This Row],[200D EMA]]</f>
        <v>0.20422010492702164</v>
      </c>
      <c r="V62">
        <v>0.56514858595753703</v>
      </c>
      <c r="W62">
        <v>3780.05</v>
      </c>
      <c r="X62">
        <v>3851.15</v>
      </c>
      <c r="Y62">
        <v>3775.2</v>
      </c>
      <c r="Z62">
        <v>3851.15</v>
      </c>
      <c r="AA62">
        <v>3661.25</v>
      </c>
      <c r="AB62">
        <v>3895.75</v>
      </c>
      <c r="AC62" s="1">
        <f>(Table2[[#This Row],[Close Price]]/Table2[[#This Row],[Day Low]])-1</f>
        <v>1.7433631830266805E-2</v>
      </c>
      <c r="AD62" s="1">
        <f>(Table2[[#This Row],[Day High]]/Table2[[#This Row],[Close Price]])-1</f>
        <v>1.3520716597981153E-3</v>
      </c>
      <c r="AE62" s="1">
        <f>(Table2[[#This Row],[Close Price]]/Table2[[#This Row],[Current Week Low]])-1</f>
        <v>1.8740728968001719E-2</v>
      </c>
      <c r="AF62" s="1">
        <f>(Table2[[#This Row],[Current Week High]]/Table2[[#This Row],[Close Price]])-1</f>
        <v>1.3520716597981153E-3</v>
      </c>
      <c r="AG62" s="1">
        <f>(Table2[[#This Row],[Close Price]]/Table2[[#This Row],[Current Month Low]])-1</f>
        <v>5.0447251621713818E-2</v>
      </c>
      <c r="AH62" s="1">
        <f>(Table2[[#This Row],[Current Month High]]/Table2[[#This Row],[Close Price]])-1</f>
        <v>1.2948686280372934E-2</v>
      </c>
      <c r="AI62">
        <v>8.4751491829066801</v>
      </c>
      <c r="AJ62">
        <v>132.62263352083701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-0.06</v>
      </c>
      <c r="AM62" t="s">
        <v>3224</v>
      </c>
      <c r="AN62">
        <v>2.7</v>
      </c>
      <c r="AO62" t="s">
        <v>3225</v>
      </c>
      <c r="AP62">
        <v>0.20589697215157801</v>
      </c>
      <c r="AQ62">
        <f>(Table2[[#This Row],[Sharpe Ratio]]-AVERAGE(Table2[Sharpe Ratio]))/_xlfn.STDEV.P(Table2[Sharpe Ratio])</f>
        <v>1.6319399677820057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3.1230313652325261</v>
      </c>
      <c r="AS62">
        <f>_xlfn.RANK.AVG(Table2[[#This Row],[1Y Return vs Nifty Z-Score]],Table2[1Y Return vs Nifty Z-Score])</f>
        <v>81</v>
      </c>
      <c r="AT62">
        <f>_xlfn.RANK.AVG(Table2[[#This Row],[6M Return vs Nifty Z-Score]],Table2[6M Return vs Nifty Z-Score])</f>
        <v>230</v>
      </c>
      <c r="AU62">
        <f>_xlfn.RANK.AVG(Table2[[#This Row],[Sharpe Ratio Z-Score]],Table2[Sharpe Ratio Z-Score])</f>
        <v>33</v>
      </c>
      <c r="AV62">
        <f>(Table2[[#This Row],[Rank 1Y]]+Table2[[#This Row],[Rank 6M]]+Table2[[#This Row],[Rank Sharpe]])/3</f>
        <v>114.66666666666667</v>
      </c>
    </row>
    <row r="63" spans="1:48" x14ac:dyDescent="0.3">
      <c r="A63" t="s">
        <v>320</v>
      </c>
      <c r="B63" t="s">
        <v>321</v>
      </c>
      <c r="C63" t="s">
        <v>3185</v>
      </c>
      <c r="D63" t="s">
        <v>92</v>
      </c>
      <c r="E63">
        <v>85552.190635919993</v>
      </c>
      <c r="F63">
        <v>1780.05</v>
      </c>
      <c r="G63">
        <v>120.372330524338</v>
      </c>
      <c r="H63">
        <f>(Table2[[#This Row],[1Y Return vs Nifty]]-AVERAGE(Table2[1Y Return vs Nifty]))/_xlfn.STDEV.P(Table2[1Y Return vs Nifty])</f>
        <v>1.5327835752802488</v>
      </c>
      <c r="I63">
        <v>1.1777215962960701</v>
      </c>
      <c r="J63">
        <f>(Table2[[#This Row],[1M Return vs Nifty]]-AVERAGE(Table2[1M Return vs Nifty]))/_xlfn.STDEV.P(Table2[1M Return vs Nifty])</f>
        <v>-1.5816086815153556E-3</v>
      </c>
      <c r="K63">
        <v>34.123686341818299</v>
      </c>
      <c r="L63">
        <f>(Table2[[#This Row],[6M Return vs Nifty]]-AVERAGE(Table2[6M Return vs Nifty]))/_xlfn.STDEV.P(Table2[6M Return vs Nifty])</f>
        <v>0.51429125541255283</v>
      </c>
      <c r="M63">
        <v>4.6095329072527198</v>
      </c>
      <c r="N63">
        <f>(Table2[[#This Row],[1W Return vs Nifty]]-AVERAGE(Table2[1W Return vs Nifty]))/_xlfn.STDEV.P(Table2[1W Return vs Nifty])</f>
        <v>1.0266465401590241</v>
      </c>
      <c r="O63">
        <v>1718.71</v>
      </c>
      <c r="P63">
        <v>1666.9492258944099</v>
      </c>
      <c r="Q63">
        <v>1374.5212806075499</v>
      </c>
      <c r="R63">
        <v>65.453959586224698</v>
      </c>
      <c r="S63" s="1">
        <f>(Table2[[#This Row],[Close Price]]-Table2[[#This Row],[20D EMA]])/Table2[[#This Row],[20D EMA]]</f>
        <v>3.5689557866073925E-2</v>
      </c>
      <c r="T63" s="1">
        <f>(Table2[[#This Row],[Close Price]]-Table2[[#This Row],[50D EMA]])/Table2[[#This Row],[50D EMA]]</f>
        <v>6.7848961653229289E-2</v>
      </c>
      <c r="U63" s="1">
        <f>(Table2[[#This Row],[Close Price]]-Table2[[#This Row],[200D EMA]])/Table2[[#This Row],[200D EMA]]</f>
        <v>0.29503269619310873</v>
      </c>
      <c r="V63">
        <v>0.97326572145545898</v>
      </c>
      <c r="W63">
        <v>1760</v>
      </c>
      <c r="X63">
        <v>1900</v>
      </c>
      <c r="Y63">
        <v>1745.05</v>
      </c>
      <c r="Z63">
        <v>1900</v>
      </c>
      <c r="AA63">
        <v>1659.8</v>
      </c>
      <c r="AB63">
        <v>1900</v>
      </c>
      <c r="AC63" s="1">
        <f>(Table2[[#This Row],[Close Price]]/Table2[[#This Row],[Day Low]])-1</f>
        <v>1.139204545454553E-2</v>
      </c>
      <c r="AD63" s="1">
        <f>(Table2[[#This Row],[Day High]]/Table2[[#This Row],[Close Price]])-1</f>
        <v>6.7385747591359735E-2</v>
      </c>
      <c r="AE63" s="1">
        <f>(Table2[[#This Row],[Close Price]]/Table2[[#This Row],[Current Week Low]])-1</f>
        <v>2.0056731898799418E-2</v>
      </c>
      <c r="AF63" s="1">
        <f>(Table2[[#This Row],[Current Week High]]/Table2[[#This Row],[Close Price]])-1</f>
        <v>6.7385747591359735E-2</v>
      </c>
      <c r="AG63" s="1">
        <f>(Table2[[#This Row],[Close Price]]/Table2[[#This Row],[Current Month Low]])-1</f>
        <v>7.244848776961077E-2</v>
      </c>
      <c r="AH63" s="1">
        <f>(Table2[[#This Row],[Current Month High]]/Table2[[#This Row],[Close Price]])-1</f>
        <v>6.7385747591359735E-2</v>
      </c>
      <c r="AI63">
        <v>7.1880003370691803</v>
      </c>
      <c r="AJ63">
        <v>157.251246477346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0.16</v>
      </c>
      <c r="AM63" t="s">
        <v>3225</v>
      </c>
      <c r="AN63">
        <v>2.1</v>
      </c>
      <c r="AO63" t="s">
        <v>3225</v>
      </c>
      <c r="AP63">
        <v>0.155252194655534</v>
      </c>
      <c r="AQ63">
        <f>(Table2[[#This Row],[Sharpe Ratio]]-AVERAGE(Table2[Sharpe Ratio]))/_xlfn.STDEV.P(Table2[Sharpe Ratio])</f>
        <v>1.0437400292686663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4.1158797914389762</v>
      </c>
      <c r="AS63">
        <f>_xlfn.RANK.AVG(Table2[[#This Row],[1Y Return vs Nifty Z-Score]],Table2[1Y Return vs Nifty Z-Score])</f>
        <v>57</v>
      </c>
      <c r="AT63">
        <f>_xlfn.RANK.AVG(Table2[[#This Row],[6M Return vs Nifty Z-Score]],Table2[6M Return vs Nifty Z-Score])</f>
        <v>180</v>
      </c>
      <c r="AU63">
        <f>_xlfn.RANK.AVG(Table2[[#This Row],[Sharpe Ratio Z-Score]],Table2[Sharpe Ratio Z-Score])</f>
        <v>107</v>
      </c>
      <c r="AV63">
        <f>(Table2[[#This Row],[Rank 1Y]]+Table2[[#This Row],[Rank 6M]]+Table2[[#This Row],[Rank Sharpe]])/3</f>
        <v>114.66666666666667</v>
      </c>
    </row>
    <row r="64" spans="1:48" x14ac:dyDescent="0.3">
      <c r="A64" t="s">
        <v>1375</v>
      </c>
      <c r="B64" t="s">
        <v>1376</v>
      </c>
      <c r="C64" t="s">
        <v>3185</v>
      </c>
      <c r="D64" t="s">
        <v>57</v>
      </c>
      <c r="E64">
        <v>8307.5537654199998</v>
      </c>
      <c r="F64">
        <v>15.47</v>
      </c>
      <c r="G64">
        <v>88.979032006895807</v>
      </c>
      <c r="H64">
        <f>(Table2[[#This Row],[1Y Return vs Nifty]]-AVERAGE(Table2[1Y Return vs Nifty]))/_xlfn.STDEV.P(Table2[1Y Return vs Nifty])</f>
        <v>1.0126902890914811</v>
      </c>
      <c r="I64">
        <v>-3.7046694183622102</v>
      </c>
      <c r="J64">
        <f>(Table2[[#This Row],[1M Return vs Nifty]]-AVERAGE(Table2[1M Return vs Nifty]))/_xlfn.STDEV.P(Table2[1M Return vs Nifty])</f>
        <v>-0.46267996709955139</v>
      </c>
      <c r="K64">
        <v>73.242171681752197</v>
      </c>
      <c r="L64">
        <f>(Table2[[#This Row],[6M Return vs Nifty]]-AVERAGE(Table2[6M Return vs Nifty]))/_xlfn.STDEV.P(Table2[6M Return vs Nifty])</f>
        <v>1.6685643464391131</v>
      </c>
      <c r="M64">
        <v>-0.32699409384087702</v>
      </c>
      <c r="N64">
        <f>(Table2[[#This Row],[1W Return vs Nifty]]-AVERAGE(Table2[1W Return vs Nifty]))/_xlfn.STDEV.P(Table2[1W Return vs Nifty])</f>
        <v>-9.5814345363297707E-2</v>
      </c>
      <c r="O64">
        <v>15.66</v>
      </c>
      <c r="P64">
        <v>15.795800409757801</v>
      </c>
      <c r="Q64">
        <v>13.004794236489801</v>
      </c>
      <c r="R64">
        <v>45.939709598560597</v>
      </c>
      <c r="S64" s="1">
        <f>(Table2[[#This Row],[Close Price]]-Table2[[#This Row],[20D EMA]])/Table2[[#This Row],[20D EMA]]</f>
        <v>-1.2132822477650032E-2</v>
      </c>
      <c r="T64" s="1">
        <f>(Table2[[#This Row],[Close Price]]-Table2[[#This Row],[50D EMA]])/Table2[[#This Row],[50D EMA]]</f>
        <v>-2.0625761361009486E-2</v>
      </c>
      <c r="U64" s="1">
        <f>(Table2[[#This Row],[Close Price]]-Table2[[#This Row],[200D EMA]])/Table2[[#This Row],[200D EMA]]</f>
        <v>0.18956130475276156</v>
      </c>
      <c r="V64">
        <v>0.39855248709702801</v>
      </c>
      <c r="W64">
        <v>15.29</v>
      </c>
      <c r="X64">
        <v>15.58</v>
      </c>
      <c r="Y64">
        <v>15.26</v>
      </c>
      <c r="Z64">
        <v>15.6</v>
      </c>
      <c r="AA64">
        <v>15</v>
      </c>
      <c r="AB64">
        <v>16.29</v>
      </c>
      <c r="AC64" s="1">
        <f>(Table2[[#This Row],[Close Price]]/Table2[[#This Row],[Day Low]])-1</f>
        <v>1.1772400261609084E-2</v>
      </c>
      <c r="AD64" s="1">
        <f>(Table2[[#This Row],[Day High]]/Table2[[#This Row],[Close Price]])-1</f>
        <v>7.1105365223012029E-3</v>
      </c>
      <c r="AE64" s="1">
        <f>(Table2[[#This Row],[Close Price]]/Table2[[#This Row],[Current Week Low]])-1</f>
        <v>1.3761467889908285E-2</v>
      </c>
      <c r="AF64" s="1">
        <f>(Table2[[#This Row],[Current Week High]]/Table2[[#This Row],[Close Price]])-1</f>
        <v>8.4033613445377853E-3</v>
      </c>
      <c r="AG64" s="1">
        <f>(Table2[[#This Row],[Close Price]]/Table2[[#This Row],[Current Month Low]])-1</f>
        <v>3.1333333333333435E-2</v>
      </c>
      <c r="AH64" s="1">
        <f>(Table2[[#This Row],[Current Month High]]/Table2[[#This Row],[Close Price]])-1</f>
        <v>5.3005817711699876E-2</v>
      </c>
      <c r="AI64">
        <v>36.3930187459599</v>
      </c>
      <c r="AJ64">
        <v>147.52000000000001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-0.15</v>
      </c>
      <c r="AM64" t="s">
        <v>3224</v>
      </c>
      <c r="AN64">
        <v>-4.51</v>
      </c>
      <c r="AO64" t="s">
        <v>3224</v>
      </c>
      <c r="AP64">
        <v>0.113259756995488</v>
      </c>
      <c r="AQ64">
        <f>(Table2[[#This Row],[Sharpe Ratio]]-AVERAGE(Table2[Sharpe Ratio]))/_xlfn.STDEV.P(Table2[Sharpe Ratio])</f>
        <v>0.5560303290613019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94</v>
      </c>
      <c r="AT64">
        <f>_xlfn.RANK.AVG(Table2[[#This Row],[6M Return vs Nifty Z-Score]],Table2[6M Return vs Nifty Z-Score])</f>
        <v>46</v>
      </c>
      <c r="AU64">
        <f>_xlfn.RANK.AVG(Table2[[#This Row],[Sharpe Ratio Z-Score]],Table2[Sharpe Ratio Z-Score])</f>
        <v>207</v>
      </c>
      <c r="AV64">
        <f>(Table2[[#This Row],[Rank 1Y]]+Table2[[#This Row],[Rank 6M]]+Table2[[#This Row],[Rank Sharpe]])/3</f>
        <v>115.66666666666667</v>
      </c>
    </row>
    <row r="65" spans="1:48" x14ac:dyDescent="0.3">
      <c r="A65" t="s">
        <v>907</v>
      </c>
      <c r="B65" t="s">
        <v>908</v>
      </c>
      <c r="C65" t="s">
        <v>3186</v>
      </c>
      <c r="D65" t="s">
        <v>527</v>
      </c>
      <c r="E65">
        <v>17430.018204479999</v>
      </c>
      <c r="F65">
        <v>628.79999999999995</v>
      </c>
      <c r="G65">
        <v>111.58015654533099</v>
      </c>
      <c r="H65">
        <f>(Table2[[#This Row],[1Y Return vs Nifty]]-AVERAGE(Table2[1Y Return vs Nifty]))/_xlfn.STDEV.P(Table2[1Y Return vs Nifty])</f>
        <v>1.3871234862346682</v>
      </c>
      <c r="I65">
        <v>-3.5907716797079501</v>
      </c>
      <c r="J65">
        <f>(Table2[[#This Row],[1M Return vs Nifty]]-AVERAGE(Table2[1M Return vs Nifty]))/_xlfn.STDEV.P(Table2[1M Return vs Nifty])</f>
        <v>-0.45192333983161403</v>
      </c>
      <c r="K65">
        <v>20.6728029353647</v>
      </c>
      <c r="L65">
        <f>(Table2[[#This Row],[6M Return vs Nifty]]-AVERAGE(Table2[6M Return vs Nifty]))/_xlfn.STDEV.P(Table2[6M Return vs Nifty])</f>
        <v>0.11739468255993687</v>
      </c>
      <c r="M65">
        <v>4.4070108214911698</v>
      </c>
      <c r="N65">
        <f>(Table2[[#This Row],[1W Return vs Nifty]]-AVERAGE(Table2[1W Return vs Nifty]))/_xlfn.STDEV.P(Table2[1W Return vs Nifty])</f>
        <v>0.98059734004903232</v>
      </c>
      <c r="O65">
        <v>625.55999999999995</v>
      </c>
      <c r="P65">
        <v>608.38974770244499</v>
      </c>
      <c r="Q65">
        <v>504.69804694295601</v>
      </c>
      <c r="R65">
        <v>52.0508081835222</v>
      </c>
      <c r="S65" s="1">
        <f>(Table2[[#This Row],[Close Price]]-Table2[[#This Row],[20D EMA]])/Table2[[#This Row],[20D EMA]]</f>
        <v>5.1793592940725264E-3</v>
      </c>
      <c r="T65" s="1">
        <f>(Table2[[#This Row],[Close Price]]-Table2[[#This Row],[50D EMA]])/Table2[[#This Row],[50D EMA]]</f>
        <v>3.3547988562649698E-2</v>
      </c>
      <c r="U65" s="1">
        <f>(Table2[[#This Row],[Close Price]]-Table2[[#This Row],[200D EMA]])/Table2[[#This Row],[200D EMA]]</f>
        <v>0.24589346800280107</v>
      </c>
      <c r="V65">
        <v>0.51659298534366305</v>
      </c>
      <c r="W65">
        <v>625.04999999999995</v>
      </c>
      <c r="X65">
        <v>646.70000000000005</v>
      </c>
      <c r="Y65">
        <v>625.04999999999995</v>
      </c>
      <c r="Z65">
        <v>647</v>
      </c>
      <c r="AA65">
        <v>592.5</v>
      </c>
      <c r="AB65">
        <v>647.85</v>
      </c>
      <c r="AC65" s="1">
        <f>(Table2[[#This Row],[Close Price]]/Table2[[#This Row],[Day Low]])-1</f>
        <v>5.9995200383968772E-3</v>
      </c>
      <c r="AD65" s="1">
        <f>(Table2[[#This Row],[Day High]]/Table2[[#This Row],[Close Price]])-1</f>
        <v>2.8466921119592925E-2</v>
      </c>
      <c r="AE65" s="1">
        <f>(Table2[[#This Row],[Close Price]]/Table2[[#This Row],[Current Week Low]])-1</f>
        <v>5.9995200383968772E-3</v>
      </c>
      <c r="AF65" s="1">
        <f>(Table2[[#This Row],[Current Week High]]/Table2[[#This Row],[Close Price]])-1</f>
        <v>2.8944020356234113E-2</v>
      </c>
      <c r="AG65" s="1">
        <f>(Table2[[#This Row],[Close Price]]/Table2[[#This Row],[Current Month Low]])-1</f>
        <v>6.1265822784809965E-2</v>
      </c>
      <c r="AH65" s="1">
        <f>(Table2[[#This Row],[Current Month High]]/Table2[[#This Row],[Close Price]])-1</f>
        <v>3.0295801526717625E-2</v>
      </c>
      <c r="AI65">
        <v>15.139949109414699</v>
      </c>
      <c r="AJ65">
        <v>157.91632485643899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0.22</v>
      </c>
      <c r="AM65" t="s">
        <v>3225</v>
      </c>
      <c r="AN65">
        <v>0.64</v>
      </c>
      <c r="AO65" t="s">
        <v>3225</v>
      </c>
      <c r="AP65">
        <v>0.24300338148471501</v>
      </c>
      <c r="AQ65">
        <f>(Table2[[#This Row],[Sharpe Ratio]]-AVERAGE(Table2[Sharpe Ratio]))/_xlfn.STDEV.P(Table2[Sharpe Ratio])</f>
        <v>2.0629022262282368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4.09609439524026</v>
      </c>
      <c r="AS65">
        <f>_xlfn.RANK.AVG(Table2[[#This Row],[1Y Return vs Nifty Z-Score]],Table2[1Y Return vs Nifty Z-Score])</f>
        <v>67</v>
      </c>
      <c r="AT65">
        <f>_xlfn.RANK.AVG(Table2[[#This Row],[6M Return vs Nifty Z-Score]],Table2[6M Return vs Nifty Z-Score])</f>
        <v>267</v>
      </c>
      <c r="AU65">
        <f>_xlfn.RANK.AVG(Table2[[#This Row],[Sharpe Ratio Z-Score]],Table2[Sharpe Ratio Z-Score])</f>
        <v>14</v>
      </c>
      <c r="AV65">
        <f>(Table2[[#This Row],[Rank 1Y]]+Table2[[#This Row],[Rank 6M]]+Table2[[#This Row],[Rank Sharpe]])/3</f>
        <v>116</v>
      </c>
    </row>
    <row r="66" spans="1:48" x14ac:dyDescent="0.3">
      <c r="A66" t="s">
        <v>1315</v>
      </c>
      <c r="B66" t="s">
        <v>1316</v>
      </c>
      <c r="C66" t="s">
        <v>3196</v>
      </c>
      <c r="D66" t="s">
        <v>1232</v>
      </c>
      <c r="E66">
        <v>8721.3102277500002</v>
      </c>
      <c r="F66">
        <v>682.25</v>
      </c>
      <c r="G66">
        <v>88.999810659564304</v>
      </c>
      <c r="H66">
        <f>(Table2[[#This Row],[1Y Return vs Nifty]]-AVERAGE(Table2[1Y Return vs Nifty]))/_xlfn.STDEV.P(Table2[1Y Return vs Nifty])</f>
        <v>1.0130345293675684</v>
      </c>
      <c r="I66">
        <v>-13.9874956602588</v>
      </c>
      <c r="J66">
        <f>(Table2[[#This Row],[1M Return vs Nifty]]-AVERAGE(Table2[1M Return vs Nifty]))/_xlfn.STDEV.P(Table2[1M Return vs Nifty])</f>
        <v>-1.4338013471368019</v>
      </c>
      <c r="K66">
        <v>29.4811608476871</v>
      </c>
      <c r="L66">
        <f>(Table2[[#This Row],[6M Return vs Nifty]]-AVERAGE(Table2[6M Return vs Nifty]))/_xlfn.STDEV.P(Table2[6M Return vs Nifty])</f>
        <v>0.37730378757698241</v>
      </c>
      <c r="M66">
        <v>-4.7301449564326603</v>
      </c>
      <c r="N66">
        <f>(Table2[[#This Row],[1W Return vs Nifty]]-AVERAGE(Table2[1W Return vs Nifty]))/_xlfn.STDEV.P(Table2[1W Return vs Nifty])</f>
        <v>-1.0969968802138634</v>
      </c>
      <c r="O66">
        <v>706.3</v>
      </c>
      <c r="P66">
        <v>658.38986665369202</v>
      </c>
      <c r="Q66">
        <v>506.93053198610897</v>
      </c>
      <c r="R66">
        <v>34.739384071418698</v>
      </c>
      <c r="S66" s="1">
        <f>(Table2[[#This Row],[Close Price]]-Table2[[#This Row],[20D EMA]])/Table2[[#This Row],[20D EMA]]</f>
        <v>-3.4050686677049351E-2</v>
      </c>
      <c r="T66" s="1">
        <f>(Table2[[#This Row],[Close Price]]-Table2[[#This Row],[50D EMA]])/Table2[[#This Row],[50D EMA]]</f>
        <v>3.624012846306187E-2</v>
      </c>
      <c r="U66" s="1">
        <f>(Table2[[#This Row],[Close Price]]-Table2[[#This Row],[200D EMA]])/Table2[[#This Row],[200D EMA]]</f>
        <v>0.34584515422064804</v>
      </c>
      <c r="V66">
        <v>0.56537437536488</v>
      </c>
      <c r="W66">
        <v>662.35</v>
      </c>
      <c r="X66">
        <v>685</v>
      </c>
      <c r="Y66">
        <v>662.35</v>
      </c>
      <c r="Z66">
        <v>703.4</v>
      </c>
      <c r="AA66">
        <v>662.35</v>
      </c>
      <c r="AB66">
        <v>756.25</v>
      </c>
      <c r="AC66" s="1">
        <f>(Table2[[#This Row],[Close Price]]/Table2[[#This Row],[Day Low]])-1</f>
        <v>3.0044538386049702E-2</v>
      </c>
      <c r="AD66" s="1">
        <f>(Table2[[#This Row],[Day High]]/Table2[[#This Row],[Close Price]])-1</f>
        <v>4.0307805056798429E-3</v>
      </c>
      <c r="AE66" s="1">
        <f>(Table2[[#This Row],[Close Price]]/Table2[[#This Row],[Current Week Low]])-1</f>
        <v>3.0044538386049702E-2</v>
      </c>
      <c r="AF66" s="1">
        <f>(Table2[[#This Row],[Current Week High]]/Table2[[#This Row],[Close Price]])-1</f>
        <v>3.1000366434591475E-2</v>
      </c>
      <c r="AG66" s="1">
        <f>(Table2[[#This Row],[Close Price]]/Table2[[#This Row],[Current Month Low]])-1</f>
        <v>3.0044538386049702E-2</v>
      </c>
      <c r="AH66" s="1">
        <f>(Table2[[#This Row],[Current Month High]]/Table2[[#This Row],[Close Price]])-1</f>
        <v>0.10846463906192749</v>
      </c>
      <c r="AI66">
        <v>15.0531330157567</v>
      </c>
      <c r="AJ66">
        <v>139.050455501051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0.56999999999999995</v>
      </c>
      <c r="AM66" t="s">
        <v>3225</v>
      </c>
      <c r="AN66">
        <v>-9.3699999999999992</v>
      </c>
      <c r="AO66" t="s">
        <v>3224</v>
      </c>
      <c r="AP66">
        <v>0.18491459659683099</v>
      </c>
      <c r="AQ66">
        <f>(Table2[[#This Row],[Sharpe Ratio]]-AVERAGE(Table2[Sharpe Ratio]))/_xlfn.STDEV.P(Table2[Sharpe Ratio])</f>
        <v>1.3882458966187934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0.24778598621267878</v>
      </c>
      <c r="AS66">
        <f>_xlfn.RANK.AVG(Table2[[#This Row],[1Y Return vs Nifty Z-Score]],Table2[1Y Return vs Nifty Z-Score])</f>
        <v>93</v>
      </c>
      <c r="AT66">
        <f>_xlfn.RANK.AVG(Table2[[#This Row],[6M Return vs Nifty Z-Score]],Table2[6M Return vs Nifty Z-Score])</f>
        <v>210</v>
      </c>
      <c r="AU66">
        <f>_xlfn.RANK.AVG(Table2[[#This Row],[Sharpe Ratio Z-Score]],Table2[Sharpe Ratio Z-Score])</f>
        <v>60</v>
      </c>
      <c r="AV66">
        <f>(Table2[[#This Row],[Rank 1Y]]+Table2[[#This Row],[Rank 6M]]+Table2[[#This Row],[Rank Sharpe]])/3</f>
        <v>121</v>
      </c>
    </row>
    <row r="67" spans="1:48" x14ac:dyDescent="0.3">
      <c r="A67" t="s">
        <v>1063</v>
      </c>
      <c r="B67" t="s">
        <v>1064</v>
      </c>
      <c r="C67" t="s">
        <v>3184</v>
      </c>
      <c r="D67" t="s">
        <v>54</v>
      </c>
      <c r="E67">
        <v>12766.09905855</v>
      </c>
      <c r="F67">
        <v>1388.25</v>
      </c>
      <c r="G67">
        <v>159.619206242828</v>
      </c>
      <c r="H67">
        <f>(Table2[[#This Row],[1Y Return vs Nifty]]-AVERAGE(Table2[1Y Return vs Nifty]))/_xlfn.STDEV.P(Table2[1Y Return vs Nifty])</f>
        <v>2.1829872024566233</v>
      </c>
      <c r="I67">
        <v>1.9807562140766199</v>
      </c>
      <c r="J67">
        <f>(Table2[[#This Row],[1M Return vs Nifty]]-AVERAGE(Table2[1M Return vs Nifty]))/_xlfn.STDEV.P(Table2[1M Return vs Nifty])</f>
        <v>7.4257860730047615E-2</v>
      </c>
      <c r="K67">
        <v>58.299458158389697</v>
      </c>
      <c r="L67">
        <f>(Table2[[#This Row],[6M Return vs Nifty]]-AVERAGE(Table2[6M Return vs Nifty]))/_xlfn.STDEV.P(Table2[6M Return vs Nifty])</f>
        <v>1.2276481919138631</v>
      </c>
      <c r="M67">
        <v>5.0155788006654403</v>
      </c>
      <c r="N67">
        <f>(Table2[[#This Row],[1W Return vs Nifty]]-AVERAGE(Table2[1W Return vs Nifty]))/_xlfn.STDEV.P(Table2[1W Return vs Nifty])</f>
        <v>1.118972710558128</v>
      </c>
      <c r="O67">
        <v>1322.12</v>
      </c>
      <c r="P67">
        <v>1204.77053504281</v>
      </c>
      <c r="Q67">
        <v>915.07030624729998</v>
      </c>
      <c r="R67">
        <v>67.115621889754195</v>
      </c>
      <c r="S67" s="1">
        <f>(Table2[[#This Row],[Close Price]]-Table2[[#This Row],[20D EMA]])/Table2[[#This Row],[20D EMA]]</f>
        <v>5.0018152663903512E-2</v>
      </c>
      <c r="T67" s="1">
        <f>(Table2[[#This Row],[Close Price]]-Table2[[#This Row],[50D EMA]])/Table2[[#This Row],[50D EMA]]</f>
        <v>0.1522941171122435</v>
      </c>
      <c r="U67" s="1">
        <f>(Table2[[#This Row],[Close Price]]-Table2[[#This Row],[200D EMA]])/Table2[[#This Row],[200D EMA]]</f>
        <v>0.51709654495642876</v>
      </c>
      <c r="V67">
        <v>0.80496163712612201</v>
      </c>
      <c r="W67">
        <v>1354.65</v>
      </c>
      <c r="X67">
        <v>1406.55</v>
      </c>
      <c r="Y67">
        <v>1354.65</v>
      </c>
      <c r="Z67">
        <v>1431</v>
      </c>
      <c r="AA67">
        <v>1250.55</v>
      </c>
      <c r="AB67">
        <v>1431</v>
      </c>
      <c r="AC67" s="1">
        <f>(Table2[[#This Row],[Close Price]]/Table2[[#This Row],[Day Low]])-1</f>
        <v>2.4803454766913813E-2</v>
      </c>
      <c r="AD67" s="1">
        <f>(Table2[[#This Row],[Day High]]/Table2[[#This Row],[Close Price]])-1</f>
        <v>1.3182063749324735E-2</v>
      </c>
      <c r="AE67" s="1">
        <f>(Table2[[#This Row],[Close Price]]/Table2[[#This Row],[Current Week Low]])-1</f>
        <v>2.4803454766913813E-2</v>
      </c>
      <c r="AF67" s="1">
        <f>(Table2[[#This Row],[Current Week High]]/Table2[[#This Row],[Close Price]])-1</f>
        <v>3.0794165316045286E-2</v>
      </c>
      <c r="AG67" s="1">
        <f>(Table2[[#This Row],[Close Price]]/Table2[[#This Row],[Current Month Low]])-1</f>
        <v>0.11011155091759628</v>
      </c>
      <c r="AH67" s="1">
        <f>(Table2[[#This Row],[Current Month High]]/Table2[[#This Row],[Close Price]])-1</f>
        <v>3.0794165316045286E-2</v>
      </c>
      <c r="AI67">
        <v>3.0794165316045201</v>
      </c>
      <c r="AJ67">
        <v>197.26980728051299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0.23</v>
      </c>
      <c r="AM67" t="s">
        <v>3225</v>
      </c>
      <c r="AN67">
        <v>3.6</v>
      </c>
      <c r="AO67" t="s">
        <v>3225</v>
      </c>
      <c r="AP67">
        <v>9.5792696855161993E-2</v>
      </c>
      <c r="AQ67">
        <f>(Table2[[#This Row],[Sharpe Ratio]]-AVERAGE(Table2[Sharpe Ratio]))/_xlfn.STDEV.P(Table2[Sharpe Ratio])</f>
        <v>0.35316392884163278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4.9570298945002946</v>
      </c>
      <c r="AS67">
        <f>_xlfn.RANK.AVG(Table2[[#This Row],[1Y Return vs Nifty Z-Score]],Table2[1Y Return vs Nifty Z-Score])</f>
        <v>37</v>
      </c>
      <c r="AT67">
        <f>_xlfn.RANK.AVG(Table2[[#This Row],[6M Return vs Nifty Z-Score]],Table2[6M Return vs Nifty Z-Score])</f>
        <v>79</v>
      </c>
      <c r="AU67">
        <f>_xlfn.RANK.AVG(Table2[[#This Row],[Sharpe Ratio Z-Score]],Table2[Sharpe Ratio Z-Score])</f>
        <v>250</v>
      </c>
      <c r="AV67">
        <f>(Table2[[#This Row],[Rank 1Y]]+Table2[[#This Row],[Rank 6M]]+Table2[[#This Row],[Rank Sharpe]])/3</f>
        <v>122</v>
      </c>
    </row>
    <row r="68" spans="1:48" x14ac:dyDescent="0.3">
      <c r="A68" t="s">
        <v>1091</v>
      </c>
      <c r="B68" t="s">
        <v>1092</v>
      </c>
      <c r="C68" t="s">
        <v>3193</v>
      </c>
      <c r="D68" t="s">
        <v>460</v>
      </c>
      <c r="E68">
        <v>12198.21178799</v>
      </c>
      <c r="F68">
        <v>1832.9</v>
      </c>
      <c r="G68">
        <v>33.912348000147603</v>
      </c>
      <c r="H68">
        <f>(Table2[[#This Row],[1Y Return vs Nifty]]-AVERAGE(Table2[1Y Return vs Nifty]))/_xlfn.STDEV.P(Table2[1Y Return vs Nifty])</f>
        <v>0.10039964117897281</v>
      </c>
      <c r="I68">
        <v>-4.5597559384601398</v>
      </c>
      <c r="J68">
        <f>(Table2[[#This Row],[1M Return vs Nifty]]-AVERAGE(Table2[1M Return vs Nifty]))/_xlfn.STDEV.P(Table2[1M Return vs Nifty])</f>
        <v>-0.5434352752137136</v>
      </c>
      <c r="K68">
        <v>63.006106582040204</v>
      </c>
      <c r="L68">
        <f>(Table2[[#This Row],[6M Return vs Nifty]]-AVERAGE(Table2[6M Return vs Nifty]))/_xlfn.STDEV.P(Table2[6M Return vs Nifty])</f>
        <v>1.3665277414959212</v>
      </c>
      <c r="M68">
        <v>-5.3174893397595504</v>
      </c>
      <c r="N68">
        <f>(Table2[[#This Row],[1W Return vs Nifty]]-AVERAGE(Table2[1W Return vs Nifty]))/_xlfn.STDEV.P(Table2[1W Return vs Nifty])</f>
        <v>-1.2305464579776666</v>
      </c>
      <c r="O68">
        <v>1941.44</v>
      </c>
      <c r="P68">
        <v>1891.9984388538401</v>
      </c>
      <c r="Q68">
        <v>1514.70421919153</v>
      </c>
      <c r="R68">
        <v>31.2005957245098</v>
      </c>
      <c r="S68" s="1">
        <f>(Table2[[#This Row],[Close Price]]-Table2[[#This Row],[20D EMA]])/Table2[[#This Row],[20D EMA]]</f>
        <v>-5.5906955661776808E-2</v>
      </c>
      <c r="T68" s="1">
        <f>(Table2[[#This Row],[Close Price]]-Table2[[#This Row],[50D EMA]])/Table2[[#This Row],[50D EMA]]</f>
        <v>-3.1235987112992237E-2</v>
      </c>
      <c r="U68" s="1">
        <f>(Table2[[#This Row],[Close Price]]-Table2[[#This Row],[200D EMA]])/Table2[[#This Row],[200D EMA]]</f>
        <v>0.21007123158229954</v>
      </c>
      <c r="V68">
        <v>0.92855253605518695</v>
      </c>
      <c r="W68">
        <v>1830</v>
      </c>
      <c r="X68">
        <v>1857.95</v>
      </c>
      <c r="Y68">
        <v>1830</v>
      </c>
      <c r="Z68">
        <v>1870.95</v>
      </c>
      <c r="AA68">
        <v>1830</v>
      </c>
      <c r="AB68">
        <v>2182</v>
      </c>
      <c r="AC68" s="1">
        <f>(Table2[[#This Row],[Close Price]]/Table2[[#This Row],[Day Low]])-1</f>
        <v>1.5846994535519965E-3</v>
      </c>
      <c r="AD68" s="1">
        <f>(Table2[[#This Row],[Day High]]/Table2[[#This Row],[Close Price]])-1</f>
        <v>1.3666866713950565E-2</v>
      </c>
      <c r="AE68" s="1">
        <f>(Table2[[#This Row],[Close Price]]/Table2[[#This Row],[Current Week Low]])-1</f>
        <v>1.5846994535519965E-3</v>
      </c>
      <c r="AF68" s="1">
        <f>(Table2[[#This Row],[Current Week High]]/Table2[[#This Row],[Close Price]])-1</f>
        <v>2.0759452234164311E-2</v>
      </c>
      <c r="AG68" s="1">
        <f>(Table2[[#This Row],[Close Price]]/Table2[[#This Row],[Current Month Low]])-1</f>
        <v>1.5846994535519965E-3</v>
      </c>
      <c r="AH68" s="1">
        <f>(Table2[[#This Row],[Current Month High]]/Table2[[#This Row],[Close Price]])-1</f>
        <v>0.19046320039282016</v>
      </c>
      <c r="AI68">
        <v>29.848873370069199</v>
      </c>
      <c r="AJ68">
        <v>104.023625383618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-0.44</v>
      </c>
      <c r="AM68" t="s">
        <v>3224</v>
      </c>
      <c r="AN68">
        <v>-7.69</v>
      </c>
      <c r="AO68" t="s">
        <v>3224</v>
      </c>
      <c r="AP68">
        <v>0.205949397306328</v>
      </c>
      <c r="AQ68">
        <f>(Table2[[#This Row],[Sharpe Ratio]]-AVERAGE(Table2[Sharpe Ratio]))/_xlfn.STDEV.P(Table2[Sharpe Ratio])</f>
        <v>1.6325488454259622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1.3254944949094758</v>
      </c>
      <c r="AS68">
        <f>_xlfn.RANK.AVG(Table2[[#This Row],[1Y Return vs Nifty Z-Score]],Table2[1Y Return vs Nifty Z-Score])</f>
        <v>270</v>
      </c>
      <c r="AT68">
        <f>_xlfn.RANK.AVG(Table2[[#This Row],[6M Return vs Nifty Z-Score]],Table2[6M Return vs Nifty Z-Score])</f>
        <v>64</v>
      </c>
      <c r="AU68">
        <f>_xlfn.RANK.AVG(Table2[[#This Row],[Sharpe Ratio Z-Score]],Table2[Sharpe Ratio Z-Score])</f>
        <v>32</v>
      </c>
      <c r="AV68">
        <f>(Table2[[#This Row],[Rank 1Y]]+Table2[[#This Row],[Rank 6M]]+Table2[[#This Row],[Rank Sharpe]])/3</f>
        <v>122</v>
      </c>
    </row>
    <row r="69" spans="1:48" x14ac:dyDescent="0.3">
      <c r="A69" t="s">
        <v>505</v>
      </c>
      <c r="B69" t="s">
        <v>506</v>
      </c>
      <c r="C69" t="s">
        <v>3192</v>
      </c>
      <c r="D69" t="s">
        <v>104</v>
      </c>
      <c r="E69">
        <v>43760.231249999997</v>
      </c>
      <c r="F69">
        <v>1193.8</v>
      </c>
      <c r="G69">
        <v>100.43071710431499</v>
      </c>
      <c r="H69">
        <f>(Table2[[#This Row],[1Y Return vs Nifty]]-AVERAGE(Table2[1Y Return vs Nifty]))/_xlfn.STDEV.P(Table2[1Y Return vs Nifty])</f>
        <v>1.2024105420112738</v>
      </c>
      <c r="I69">
        <v>-11.3531226665246</v>
      </c>
      <c r="J69">
        <f>(Table2[[#This Row],[1M Return vs Nifty]]-AVERAGE(Table2[1M Return vs Nifty]))/_xlfn.STDEV.P(Table2[1M Return vs Nifty])</f>
        <v>-1.1850082743933923</v>
      </c>
      <c r="K69">
        <v>26.960316710735999</v>
      </c>
      <c r="L69">
        <f>(Table2[[#This Row],[6M Return vs Nifty]]-AVERAGE(Table2[6M Return vs Nifty]))/_xlfn.STDEV.P(Table2[6M Return vs Nifty])</f>
        <v>0.30292098546515489</v>
      </c>
      <c r="M69">
        <v>-3.0564029483262201</v>
      </c>
      <c r="N69">
        <f>(Table2[[#This Row],[1W Return vs Nifty]]-AVERAGE(Table2[1W Return vs Nifty]))/_xlfn.STDEV.P(Table2[1W Return vs Nifty])</f>
        <v>-0.7164236682900007</v>
      </c>
      <c r="O69">
        <v>1281.2</v>
      </c>
      <c r="P69">
        <v>1338.5369291225099</v>
      </c>
      <c r="Q69">
        <v>1138.0310812605801</v>
      </c>
      <c r="R69">
        <v>18.477979420346198</v>
      </c>
      <c r="S69" s="1">
        <f>(Table2[[#This Row],[Close Price]]-Table2[[#This Row],[20D EMA]])/Table2[[#This Row],[20D EMA]]</f>
        <v>-6.8217296284733137E-2</v>
      </c>
      <c r="T69" s="1">
        <f>(Table2[[#This Row],[Close Price]]-Table2[[#This Row],[50D EMA]])/Table2[[#This Row],[50D EMA]]</f>
        <v>-0.10813069551797394</v>
      </c>
      <c r="U69" s="1">
        <f>(Table2[[#This Row],[Close Price]]-Table2[[#This Row],[200D EMA]])/Table2[[#This Row],[200D EMA]]</f>
        <v>4.9004741309565517E-2</v>
      </c>
      <c r="V69">
        <v>0.34206376011518103</v>
      </c>
      <c r="W69">
        <v>1185.05</v>
      </c>
      <c r="X69">
        <v>1228</v>
      </c>
      <c r="Y69">
        <v>1185.05</v>
      </c>
      <c r="Z69">
        <v>1248.6500000000001</v>
      </c>
      <c r="AA69">
        <v>1185.05</v>
      </c>
      <c r="AB69">
        <v>1366</v>
      </c>
      <c r="AC69" s="1">
        <f>(Table2[[#This Row],[Close Price]]/Table2[[#This Row],[Day Low]])-1</f>
        <v>7.3836546981140838E-3</v>
      </c>
      <c r="AD69" s="1">
        <f>(Table2[[#This Row],[Day High]]/Table2[[#This Row],[Close Price]])-1</f>
        <v>2.8648014742838068E-2</v>
      </c>
      <c r="AE69" s="1">
        <f>(Table2[[#This Row],[Close Price]]/Table2[[#This Row],[Current Week Low]])-1</f>
        <v>7.3836546981140838E-3</v>
      </c>
      <c r="AF69" s="1">
        <f>(Table2[[#This Row],[Current Week High]]/Table2[[#This Row],[Close Price]])-1</f>
        <v>4.5945719551013786E-2</v>
      </c>
      <c r="AG69" s="1">
        <f>(Table2[[#This Row],[Close Price]]/Table2[[#This Row],[Current Month Low]])-1</f>
        <v>7.3836546981140838E-3</v>
      </c>
      <c r="AH69" s="1">
        <f>(Table2[[#This Row],[Current Month High]]/Table2[[#This Row],[Close Price]])-1</f>
        <v>0.14424526721393871</v>
      </c>
      <c r="AI69">
        <v>50.3350644999162</v>
      </c>
      <c r="AJ69">
        <v>165.28888888888801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</v>
      </c>
      <c r="AM69">
        <v>0</v>
      </c>
      <c r="AN69">
        <v>-8.3699999999999992</v>
      </c>
      <c r="AO69" t="s">
        <v>3224</v>
      </c>
      <c r="AP69">
        <v>0.182488898522528</v>
      </c>
      <c r="AQ69">
        <f>(Table2[[#This Row],[Sharpe Ratio]]-AVERAGE(Table2[Sharpe Ratio]))/_xlfn.STDEV.P(Table2[Sharpe Ratio])</f>
        <v>1.360073288727123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76</v>
      </c>
      <c r="AT69">
        <f>_xlfn.RANK.AVG(Table2[[#This Row],[6M Return vs Nifty Z-Score]],Table2[6M Return vs Nifty Z-Score])</f>
        <v>225</v>
      </c>
      <c r="AU69">
        <f>_xlfn.RANK.AVG(Table2[[#This Row],[Sharpe Ratio Z-Score]],Table2[Sharpe Ratio Z-Score])</f>
        <v>66</v>
      </c>
      <c r="AV69">
        <f>(Table2[[#This Row],[Rank 1Y]]+Table2[[#This Row],[Rank 6M]]+Table2[[#This Row],[Rank Sharpe]])/3</f>
        <v>122.33333333333333</v>
      </c>
    </row>
    <row r="70" spans="1:48" x14ac:dyDescent="0.3">
      <c r="A70" t="s">
        <v>631</v>
      </c>
      <c r="B70" t="s">
        <v>632</v>
      </c>
      <c r="C70" t="s">
        <v>3194</v>
      </c>
      <c r="D70" t="s">
        <v>164</v>
      </c>
      <c r="E70">
        <v>31026.4974674</v>
      </c>
      <c r="F70">
        <v>7167.85</v>
      </c>
      <c r="G70">
        <v>139.72173013727101</v>
      </c>
      <c r="H70">
        <f>(Table2[[#This Row],[1Y Return vs Nifty]]-AVERAGE(Table2[1Y Return vs Nifty]))/_xlfn.STDEV.P(Table2[1Y Return vs Nifty])</f>
        <v>1.8533453927929482</v>
      </c>
      <c r="I70">
        <v>-0.64027070630573102</v>
      </c>
      <c r="J70">
        <f>(Table2[[#This Row],[1M Return vs Nifty]]-AVERAGE(Table2[1M Return vs Nifty]))/_xlfn.STDEV.P(Table2[1M Return vs Nifty])</f>
        <v>-0.17327479421900899</v>
      </c>
      <c r="K70">
        <v>101.423240614295</v>
      </c>
      <c r="L70">
        <f>(Table2[[#This Row],[6M Return vs Nifty]]-AVERAGE(Table2[6M Return vs Nifty]))/_xlfn.STDEV.P(Table2[6M Return vs Nifty])</f>
        <v>2.5001059887734094</v>
      </c>
      <c r="M70">
        <v>-1.21070370451798</v>
      </c>
      <c r="N70">
        <f>(Table2[[#This Row],[1W Return vs Nifty]]-AVERAGE(Table2[1W Return vs Nifty]))/_xlfn.STDEV.P(Table2[1W Return vs Nifty])</f>
        <v>-0.29675105084986014</v>
      </c>
      <c r="O70">
        <v>6728.45</v>
      </c>
      <c r="P70">
        <v>6314.1019943323199</v>
      </c>
      <c r="Q70">
        <v>4745.7309437023896</v>
      </c>
      <c r="R70">
        <v>71.216947857189894</v>
      </c>
      <c r="S70" s="1">
        <f>(Table2[[#This Row],[Close Price]]-Table2[[#This Row],[20D EMA]])/Table2[[#This Row],[20D EMA]]</f>
        <v>6.5304787878337586E-2</v>
      </c>
      <c r="T70" s="1">
        <f>(Table2[[#This Row],[Close Price]]-Table2[[#This Row],[50D EMA]])/Table2[[#This Row],[50D EMA]]</f>
        <v>0.13521289431720043</v>
      </c>
      <c r="U70" s="1">
        <f>(Table2[[#This Row],[Close Price]]-Table2[[#This Row],[200D EMA]])/Table2[[#This Row],[200D EMA]]</f>
        <v>0.51037850333925394</v>
      </c>
      <c r="V70">
        <v>0.31442122098951297</v>
      </c>
      <c r="W70">
        <v>6767.25</v>
      </c>
      <c r="X70">
        <v>7271.35</v>
      </c>
      <c r="Y70">
        <v>6721.15</v>
      </c>
      <c r="Z70">
        <v>7271.35</v>
      </c>
      <c r="AA70">
        <v>6454.15</v>
      </c>
      <c r="AB70">
        <v>7271.35</v>
      </c>
      <c r="AC70" s="1">
        <f>(Table2[[#This Row],[Close Price]]/Table2[[#This Row],[Day Low]])-1</f>
        <v>5.9196867265137287E-2</v>
      </c>
      <c r="AD70" s="1">
        <f>(Table2[[#This Row],[Day High]]/Table2[[#This Row],[Close Price]])-1</f>
        <v>1.44394762725224E-2</v>
      </c>
      <c r="AE70" s="1">
        <f>(Table2[[#This Row],[Close Price]]/Table2[[#This Row],[Current Week Low]])-1</f>
        <v>6.646184060763427E-2</v>
      </c>
      <c r="AF70" s="1">
        <f>(Table2[[#This Row],[Current Week High]]/Table2[[#This Row],[Close Price]])-1</f>
        <v>1.44394762725224E-2</v>
      </c>
      <c r="AG70" s="1">
        <f>(Table2[[#This Row],[Close Price]]/Table2[[#This Row],[Current Month Low]])-1</f>
        <v>0.11058001440933363</v>
      </c>
      <c r="AH70" s="1">
        <f>(Table2[[#This Row],[Current Month High]]/Table2[[#This Row],[Close Price]])-1</f>
        <v>1.44394762725224E-2</v>
      </c>
      <c r="AI70">
        <v>10.910524076257101</v>
      </c>
      <c r="AJ70">
        <v>194.973251028806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0.39</v>
      </c>
      <c r="AM70" t="s">
        <v>3225</v>
      </c>
      <c r="AN70">
        <v>8.73</v>
      </c>
      <c r="AO70" t="s">
        <v>3225</v>
      </c>
      <c r="AP70">
        <v>7.8926255554939997E-2</v>
      </c>
      <c r="AQ70">
        <f>(Table2[[#This Row],[Sharpe Ratio]]-AVERAGE(Table2[Sharpe Ratio]))/_xlfn.STDEV.P(Table2[Sharpe Ratio])</f>
        <v>0.15727325212764448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4.0406987886251331</v>
      </c>
      <c r="AS70">
        <f>_xlfn.RANK.AVG(Table2[[#This Row],[1Y Return vs Nifty Z-Score]],Table2[1Y Return vs Nifty Z-Score])</f>
        <v>50</v>
      </c>
      <c r="AT70">
        <f>_xlfn.RANK.AVG(Table2[[#This Row],[6M Return vs Nifty Z-Score]],Table2[6M Return vs Nifty Z-Score])</f>
        <v>15</v>
      </c>
      <c r="AU70">
        <f>_xlfn.RANK.AVG(Table2[[#This Row],[Sharpe Ratio Z-Score]],Table2[Sharpe Ratio Z-Score])</f>
        <v>307</v>
      </c>
      <c r="AV70">
        <f>(Table2[[#This Row],[Rank 1Y]]+Table2[[#This Row],[Rank 6M]]+Table2[[#This Row],[Rank Sharpe]])/3</f>
        <v>124</v>
      </c>
    </row>
    <row r="71" spans="1:48" x14ac:dyDescent="0.3">
      <c r="A71" t="s">
        <v>456</v>
      </c>
      <c r="B71" t="s">
        <v>457</v>
      </c>
      <c r="C71" t="s">
        <v>3180</v>
      </c>
      <c r="D71" t="s">
        <v>138</v>
      </c>
      <c r="E71">
        <v>49066.569000000003</v>
      </c>
      <c r="F71">
        <v>245.1</v>
      </c>
      <c r="G71">
        <v>211.48887753721601</v>
      </c>
      <c r="H71">
        <f>(Table2[[#This Row],[1Y Return vs Nifty]]-AVERAGE(Table2[1Y Return vs Nifty]))/_xlfn.STDEV.P(Table2[1Y Return vs Nifty])</f>
        <v>3.0423128888619853</v>
      </c>
      <c r="I71">
        <v>-19.0741942896755</v>
      </c>
      <c r="J71">
        <f>(Table2[[#This Row],[1M Return vs Nifty]]-AVERAGE(Table2[1M Return vs Nifty]))/_xlfn.STDEV.P(Table2[1M Return vs Nifty])</f>
        <v>-1.9141947406092978</v>
      </c>
      <c r="K71">
        <v>20.373108780596802</v>
      </c>
      <c r="L71">
        <f>(Table2[[#This Row],[6M Return vs Nifty]]-AVERAGE(Table2[6M Return vs Nifty]))/_xlfn.STDEV.P(Table2[6M Return vs Nifty])</f>
        <v>0.10855157691869173</v>
      </c>
      <c r="M71">
        <v>-4.7552186560997098</v>
      </c>
      <c r="N71">
        <f>(Table2[[#This Row],[1W Return vs Nifty]]-AVERAGE(Table2[1W Return vs Nifty]))/_xlfn.STDEV.P(Table2[1W Return vs Nifty])</f>
        <v>-1.1026981043994828</v>
      </c>
      <c r="O71">
        <v>264.92</v>
      </c>
      <c r="P71">
        <v>276.55347416772997</v>
      </c>
      <c r="Q71">
        <v>225.25790791447699</v>
      </c>
      <c r="R71">
        <v>26.287209117671001</v>
      </c>
      <c r="S71" s="1">
        <f>(Table2[[#This Row],[Close Price]]-Table2[[#This Row],[20D EMA]])/Table2[[#This Row],[20D EMA]]</f>
        <v>-7.4815038502189415E-2</v>
      </c>
      <c r="T71" s="1">
        <f>(Table2[[#This Row],[Close Price]]-Table2[[#This Row],[50D EMA]])/Table2[[#This Row],[50D EMA]]</f>
        <v>-0.11373378787732535</v>
      </c>
      <c r="U71" s="1">
        <f>(Table2[[#This Row],[Close Price]]-Table2[[#This Row],[200D EMA]])/Table2[[#This Row],[200D EMA]]</f>
        <v>8.8086106584353063E-2</v>
      </c>
      <c r="V71">
        <v>0.40616957760089001</v>
      </c>
      <c r="W71">
        <v>242.55</v>
      </c>
      <c r="X71">
        <v>252.25</v>
      </c>
      <c r="Y71">
        <v>242.55</v>
      </c>
      <c r="Z71">
        <v>254.7</v>
      </c>
      <c r="AA71">
        <v>242.55</v>
      </c>
      <c r="AB71">
        <v>281.8</v>
      </c>
      <c r="AC71" s="1">
        <f>(Table2[[#This Row],[Close Price]]/Table2[[#This Row],[Day Low]])-1</f>
        <v>1.0513296227581792E-2</v>
      </c>
      <c r="AD71" s="1">
        <f>(Table2[[#This Row],[Day High]]/Table2[[#This Row],[Close Price]])-1</f>
        <v>2.9171766625867068E-2</v>
      </c>
      <c r="AE71" s="1">
        <f>(Table2[[#This Row],[Close Price]]/Table2[[#This Row],[Current Week Low]])-1</f>
        <v>1.0513296227581792E-2</v>
      </c>
      <c r="AF71" s="1">
        <f>(Table2[[#This Row],[Current Week High]]/Table2[[#This Row],[Close Price]])-1</f>
        <v>3.9167686658506673E-2</v>
      </c>
      <c r="AG71" s="1">
        <f>(Table2[[#This Row],[Close Price]]/Table2[[#This Row],[Current Month Low]])-1</f>
        <v>1.0513296227581792E-2</v>
      </c>
      <c r="AH71" s="1">
        <f>(Table2[[#This Row],[Current Month High]]/Table2[[#This Row],[Close Price]])-1</f>
        <v>0.14973480212158319</v>
      </c>
      <c r="AI71">
        <v>44.308445532435698</v>
      </c>
      <c r="AJ71">
        <v>247.659574468085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-0.15</v>
      </c>
      <c r="AM71" t="s">
        <v>3224</v>
      </c>
      <c r="AN71">
        <v>-12.67</v>
      </c>
      <c r="AO71" t="s">
        <v>3224</v>
      </c>
      <c r="AP71">
        <v>0.16660703963719301</v>
      </c>
      <c r="AQ71">
        <f>(Table2[[#This Row],[Sharpe Ratio]]-AVERAGE(Table2[Sharpe Ratio]))/_xlfn.STDEV.P(Table2[Sharpe Ratio])</f>
        <v>1.1756177756080994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12</v>
      </c>
      <c r="AT71">
        <f>_xlfn.RANK.AVG(Table2[[#This Row],[6M Return vs Nifty Z-Score]],Table2[6M Return vs Nifty Z-Score])</f>
        <v>271</v>
      </c>
      <c r="AU71">
        <f>_xlfn.RANK.AVG(Table2[[#This Row],[Sharpe Ratio Z-Score]],Table2[Sharpe Ratio Z-Score])</f>
        <v>92</v>
      </c>
      <c r="AV71">
        <f>(Table2[[#This Row],[Rank 1Y]]+Table2[[#This Row],[Rank 6M]]+Table2[[#This Row],[Rank Sharpe]])/3</f>
        <v>125</v>
      </c>
    </row>
    <row r="72" spans="1:48" x14ac:dyDescent="0.3">
      <c r="A72" t="s">
        <v>84</v>
      </c>
      <c r="B72" t="s">
        <v>85</v>
      </c>
      <c r="C72" t="s">
        <v>3186</v>
      </c>
      <c r="D72" t="s">
        <v>86</v>
      </c>
      <c r="E72">
        <v>333721.21928824001</v>
      </c>
      <c r="F72">
        <v>11950.3</v>
      </c>
      <c r="G72">
        <v>104.96798802414</v>
      </c>
      <c r="H72">
        <f>(Table2[[#This Row],[1Y Return vs Nifty]]-AVERAGE(Table2[1Y Return vs Nifty]))/_xlfn.STDEV.P(Table2[1Y Return vs Nifty])</f>
        <v>1.2775795829997321</v>
      </c>
      <c r="I72">
        <v>14.3346861491996</v>
      </c>
      <c r="J72">
        <f>(Table2[[#This Row],[1M Return vs Nifty]]-AVERAGE(Table2[1M Return vs Nifty]))/_xlfn.STDEV.P(Table2[1M Return vs Nifty])</f>
        <v>1.2409765434399229</v>
      </c>
      <c r="K72">
        <v>24.815745683351501</v>
      </c>
      <c r="L72">
        <f>(Table2[[#This Row],[6M Return vs Nifty]]-AVERAGE(Table2[6M Return vs Nifty]))/_xlfn.STDEV.P(Table2[6M Return vs Nifty])</f>
        <v>0.23964091193485154</v>
      </c>
      <c r="M72">
        <v>6.7557323385686798</v>
      </c>
      <c r="N72">
        <f>(Table2[[#This Row],[1W Return vs Nifty]]-AVERAGE(Table2[1W Return vs Nifty]))/_xlfn.STDEV.P(Table2[1W Return vs Nifty])</f>
        <v>1.5146464870141192</v>
      </c>
      <c r="O72">
        <v>11003.82</v>
      </c>
      <c r="P72">
        <v>10361.767668038199</v>
      </c>
      <c r="Q72">
        <v>8748.7452337086797</v>
      </c>
      <c r="R72">
        <v>87.2254414577624</v>
      </c>
      <c r="S72" s="1">
        <f>(Table2[[#This Row],[Close Price]]-Table2[[#This Row],[20D EMA]])/Table2[[#This Row],[20D EMA]]</f>
        <v>8.6013766128489891E-2</v>
      </c>
      <c r="T72" s="1">
        <f>(Table2[[#This Row],[Close Price]]-Table2[[#This Row],[50D EMA]])/Table2[[#This Row],[50D EMA]]</f>
        <v>0.15330707875855684</v>
      </c>
      <c r="U72" s="1">
        <f>(Table2[[#This Row],[Close Price]]-Table2[[#This Row],[200D EMA]])/Table2[[#This Row],[200D EMA]]</f>
        <v>0.36594445040596396</v>
      </c>
      <c r="V72">
        <v>1.28716999033563</v>
      </c>
      <c r="W72">
        <v>11643.1</v>
      </c>
      <c r="X72">
        <v>11972.85</v>
      </c>
      <c r="Y72">
        <v>11640.05</v>
      </c>
      <c r="Z72">
        <v>11972.85</v>
      </c>
      <c r="AA72">
        <v>10780</v>
      </c>
      <c r="AB72">
        <v>11972.85</v>
      </c>
      <c r="AC72" s="1">
        <f>(Table2[[#This Row],[Close Price]]/Table2[[#This Row],[Day Low]])-1</f>
        <v>2.6384725717377489E-2</v>
      </c>
      <c r="AD72" s="1">
        <f>(Table2[[#This Row],[Day High]]/Table2[[#This Row],[Close Price]])-1</f>
        <v>1.8869819167719459E-3</v>
      </c>
      <c r="AE72" s="1">
        <f>(Table2[[#This Row],[Close Price]]/Table2[[#This Row],[Current Week Low]])-1</f>
        <v>2.6653665577037966E-2</v>
      </c>
      <c r="AF72" s="1">
        <f>(Table2[[#This Row],[Current Week High]]/Table2[[#This Row],[Close Price]])-1</f>
        <v>1.8869819167719459E-3</v>
      </c>
      <c r="AG72" s="1">
        <f>(Table2[[#This Row],[Close Price]]/Table2[[#This Row],[Current Month Low]])-1</f>
        <v>0.10856215213358067</v>
      </c>
      <c r="AH72" s="1">
        <f>(Table2[[#This Row],[Current Month High]]/Table2[[#This Row],[Close Price]])-1</f>
        <v>1.8869819167719459E-3</v>
      </c>
      <c r="AI72">
        <v>0.18869819167719401</v>
      </c>
      <c r="AJ72">
        <v>143.73196275787501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0.22</v>
      </c>
      <c r="AM72" t="s">
        <v>3225</v>
      </c>
      <c r="AN72">
        <v>9.7200000000000006</v>
      </c>
      <c r="AO72" t="s">
        <v>3225</v>
      </c>
      <c r="AP72">
        <v>0.184437706250314</v>
      </c>
      <c r="AQ72">
        <f>(Table2[[#This Row],[Sharpe Ratio]]-AVERAGE(Table2[Sharpe Ratio]))/_xlfn.STDEV.P(Table2[Sharpe Ratio])</f>
        <v>1.3827071839149849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5.6555507093036113</v>
      </c>
      <c r="AS72">
        <f>_xlfn.RANK.AVG(Table2[[#This Row],[1Y Return vs Nifty Z-Score]],Table2[1Y Return vs Nifty Z-Score])</f>
        <v>74</v>
      </c>
      <c r="AT72">
        <f>_xlfn.RANK.AVG(Table2[[#This Row],[6M Return vs Nifty Z-Score]],Table2[6M Return vs Nifty Z-Score])</f>
        <v>243</v>
      </c>
      <c r="AU72">
        <f>_xlfn.RANK.AVG(Table2[[#This Row],[Sharpe Ratio Z-Score]],Table2[Sharpe Ratio Z-Score])</f>
        <v>62</v>
      </c>
      <c r="AV72">
        <f>(Table2[[#This Row],[Rank 1Y]]+Table2[[#This Row],[Rank 6M]]+Table2[[#This Row],[Rank Sharpe]])/3</f>
        <v>126.33333333333333</v>
      </c>
    </row>
    <row r="73" spans="1:48" x14ac:dyDescent="0.3">
      <c r="A73" t="s">
        <v>843</v>
      </c>
      <c r="B73" t="s">
        <v>844</v>
      </c>
      <c r="C73" t="s">
        <v>3184</v>
      </c>
      <c r="D73" t="s">
        <v>54</v>
      </c>
      <c r="E73">
        <v>19312.455884520001</v>
      </c>
      <c r="F73">
        <v>1219.5999999999999</v>
      </c>
      <c r="G73">
        <v>149.48482087320599</v>
      </c>
      <c r="H73">
        <f>(Table2[[#This Row],[1Y Return vs Nifty]]-AVERAGE(Table2[1Y Return vs Nifty]))/_xlfn.STDEV.P(Table2[1Y Return vs Nifty])</f>
        <v>2.0150906755127727</v>
      </c>
      <c r="I73">
        <v>38.040836871904801</v>
      </c>
      <c r="J73">
        <f>(Table2[[#This Row],[1M Return vs Nifty]]-AVERAGE(Table2[1M Return vs Nifty]))/_xlfn.STDEV.P(Table2[1M Return vs Nifty])</f>
        <v>3.4798113991146202</v>
      </c>
      <c r="K73">
        <v>98.229951992243301</v>
      </c>
      <c r="L73">
        <f>(Table2[[#This Row],[6M Return vs Nifty]]-AVERAGE(Table2[6M Return vs Nifty]))/_xlfn.STDEV.P(Table2[6M Return vs Nifty])</f>
        <v>2.4058812994408503</v>
      </c>
      <c r="M73">
        <v>18.4123528181265</v>
      </c>
      <c r="N73">
        <f>(Table2[[#This Row],[1W Return vs Nifty]]-AVERAGE(Table2[1W Return vs Nifty]))/_xlfn.STDEV.P(Table2[1W Return vs Nifty])</f>
        <v>4.1651132104380082</v>
      </c>
      <c r="O73">
        <v>1012.65</v>
      </c>
      <c r="P73">
        <v>904.23409747498704</v>
      </c>
      <c r="Q73">
        <v>706.82035657417998</v>
      </c>
      <c r="R73">
        <v>91.970703000978503</v>
      </c>
      <c r="S73" s="1">
        <f>(Table2[[#This Row],[Close Price]]-Table2[[#This Row],[20D EMA]])/Table2[[#This Row],[20D EMA]]</f>
        <v>0.20436478546388184</v>
      </c>
      <c r="T73" s="1">
        <f>(Table2[[#This Row],[Close Price]]-Table2[[#This Row],[50D EMA]])/Table2[[#This Row],[50D EMA]]</f>
        <v>0.34876577139222131</v>
      </c>
      <c r="U73" s="1">
        <f>(Table2[[#This Row],[Close Price]]-Table2[[#This Row],[200D EMA]])/Table2[[#This Row],[200D EMA]]</f>
        <v>0.7254737906972043</v>
      </c>
      <c r="V73">
        <v>2.4248315738577899</v>
      </c>
      <c r="W73">
        <v>1191.05</v>
      </c>
      <c r="X73">
        <v>1236.5999999999999</v>
      </c>
      <c r="Y73">
        <v>1166.05</v>
      </c>
      <c r="Z73">
        <v>1247.1500000000001</v>
      </c>
      <c r="AA73">
        <v>904.05</v>
      </c>
      <c r="AB73">
        <v>1247.1500000000001</v>
      </c>
      <c r="AC73" s="1">
        <f>(Table2[[#This Row],[Close Price]]/Table2[[#This Row],[Day Low]])-1</f>
        <v>2.397044624490996E-2</v>
      </c>
      <c r="AD73" s="1">
        <f>(Table2[[#This Row],[Day High]]/Table2[[#This Row],[Close Price]])-1</f>
        <v>1.3938996392259817E-2</v>
      </c>
      <c r="AE73" s="1">
        <f>(Table2[[#This Row],[Close Price]]/Table2[[#This Row],[Current Week Low]])-1</f>
        <v>4.5924274259251385E-2</v>
      </c>
      <c r="AF73" s="1">
        <f>(Table2[[#This Row],[Current Week High]]/Table2[[#This Row],[Close Price]])-1</f>
        <v>2.2589373565103488E-2</v>
      </c>
      <c r="AG73" s="1">
        <f>(Table2[[#This Row],[Close Price]]/Table2[[#This Row],[Current Month Low]])-1</f>
        <v>0.34904042917980194</v>
      </c>
      <c r="AH73" s="1">
        <f>(Table2[[#This Row],[Current Month High]]/Table2[[#This Row],[Close Price]])-1</f>
        <v>2.2589373565103488E-2</v>
      </c>
      <c r="AI73">
        <v>2.2589373565103399</v>
      </c>
      <c r="AJ73">
        <v>282.61960784313698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0.39</v>
      </c>
      <c r="AM73" t="s">
        <v>3225</v>
      </c>
      <c r="AN73">
        <v>32.64</v>
      </c>
      <c r="AO73" t="s">
        <v>3225</v>
      </c>
      <c r="AP73">
        <v>6.9399353448092005E-2</v>
      </c>
      <c r="AQ73">
        <f>(Table2[[#This Row],[Sharpe Ratio]]-AVERAGE(Table2[Sharpe Ratio]))/_xlfn.STDEV.P(Table2[Sharpe Ratio])</f>
        <v>4.6625649146106792E-2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12.112522233652358</v>
      </c>
      <c r="AS73">
        <f>_xlfn.RANK.AVG(Table2[[#This Row],[1Y Return vs Nifty Z-Score]],Table2[1Y Return vs Nifty Z-Score])</f>
        <v>39</v>
      </c>
      <c r="AT73">
        <f>_xlfn.RANK.AVG(Table2[[#This Row],[6M Return vs Nifty Z-Score]],Table2[6M Return vs Nifty Z-Score])</f>
        <v>17</v>
      </c>
      <c r="AU73">
        <f>_xlfn.RANK.AVG(Table2[[#This Row],[Sharpe Ratio Z-Score]],Table2[Sharpe Ratio Z-Score])</f>
        <v>338</v>
      </c>
      <c r="AV73">
        <f>(Table2[[#This Row],[Rank 1Y]]+Table2[[#This Row],[Rank 6M]]+Table2[[#This Row],[Rank Sharpe]])/3</f>
        <v>131.33333333333334</v>
      </c>
    </row>
    <row r="74" spans="1:48" x14ac:dyDescent="0.3">
      <c r="A74" t="s">
        <v>550</v>
      </c>
      <c r="B74" t="s">
        <v>551</v>
      </c>
      <c r="C74" t="s">
        <v>3180</v>
      </c>
      <c r="D74" t="s">
        <v>552</v>
      </c>
      <c r="E74">
        <v>39520.514604349999</v>
      </c>
      <c r="F74">
        <v>1085.5</v>
      </c>
      <c r="G74">
        <v>84.812796672182202</v>
      </c>
      <c r="H74">
        <f>(Table2[[#This Row],[1Y Return vs Nifty]]-AVERAGE(Table2[1Y Return vs Nifty]))/_xlfn.STDEV.P(Table2[1Y Return vs Nifty])</f>
        <v>0.94366820066509094</v>
      </c>
      <c r="I74">
        <v>-1.18289726574176</v>
      </c>
      <c r="J74">
        <f>(Table2[[#This Row],[1M Return vs Nifty]]-AVERAGE(Table2[1M Return vs Nifty]))/_xlfn.STDEV.P(Table2[1M Return vs Nifty])</f>
        <v>-0.22452104119898214</v>
      </c>
      <c r="K74">
        <v>41.982315586490003</v>
      </c>
      <c r="L74">
        <f>(Table2[[#This Row],[6M Return vs Nifty]]-AVERAGE(Table2[6M Return vs Nifty]))/_xlfn.STDEV.P(Table2[6M Return vs Nifty])</f>
        <v>0.74617662087732561</v>
      </c>
      <c r="M74">
        <v>-1.0570354167095199</v>
      </c>
      <c r="N74">
        <f>(Table2[[#This Row],[1W Return vs Nifty]]-AVERAGE(Table2[1W Return vs Nifty]))/_xlfn.STDEV.P(Table2[1W Return vs Nifty])</f>
        <v>-0.26181016176488764</v>
      </c>
      <c r="O74">
        <v>1085.03</v>
      </c>
      <c r="P74">
        <v>1037.76327771043</v>
      </c>
      <c r="Q74">
        <v>838.62807444715202</v>
      </c>
      <c r="R74">
        <v>47.7114275543125</v>
      </c>
      <c r="S74" s="1">
        <f>(Table2[[#This Row],[Close Price]]-Table2[[#This Row],[20D EMA]])/Table2[[#This Row],[20D EMA]]</f>
        <v>4.3316774651394645E-4</v>
      </c>
      <c r="T74" s="1">
        <f>(Table2[[#This Row],[Close Price]]-Table2[[#This Row],[50D EMA]])/Table2[[#This Row],[50D EMA]]</f>
        <v>4.599962565151601E-2</v>
      </c>
      <c r="U74" s="1">
        <f>(Table2[[#This Row],[Close Price]]-Table2[[#This Row],[200D EMA]])/Table2[[#This Row],[200D EMA]]</f>
        <v>0.29437593740895585</v>
      </c>
      <c r="V74">
        <v>0.50271897822422495</v>
      </c>
      <c r="W74">
        <v>1076</v>
      </c>
      <c r="X74">
        <v>1109</v>
      </c>
      <c r="Y74">
        <v>1076</v>
      </c>
      <c r="Z74">
        <v>1111.8499999999999</v>
      </c>
      <c r="AA74">
        <v>1054.5</v>
      </c>
      <c r="AB74">
        <v>1119.6500000000001</v>
      </c>
      <c r="AC74" s="1">
        <f>(Table2[[#This Row],[Close Price]]/Table2[[#This Row],[Day Low]])-1</f>
        <v>8.8289962825278678E-3</v>
      </c>
      <c r="AD74" s="1">
        <f>(Table2[[#This Row],[Day High]]/Table2[[#This Row],[Close Price]])-1</f>
        <v>2.1649009672961794E-2</v>
      </c>
      <c r="AE74" s="1">
        <f>(Table2[[#This Row],[Close Price]]/Table2[[#This Row],[Current Week Low]])-1</f>
        <v>8.8289962825278678E-3</v>
      </c>
      <c r="AF74" s="1">
        <f>(Table2[[#This Row],[Current Week High]]/Table2[[#This Row],[Close Price]])-1</f>
        <v>2.4274527867342188E-2</v>
      </c>
      <c r="AG74" s="1">
        <f>(Table2[[#This Row],[Close Price]]/Table2[[#This Row],[Current Month Low]])-1</f>
        <v>2.9397818871503167E-2</v>
      </c>
      <c r="AH74" s="1">
        <f>(Table2[[#This Row],[Current Month High]]/Table2[[#This Row],[Close Price]])-1</f>
        <v>3.1460156609857348E-2</v>
      </c>
      <c r="AI74">
        <v>11.9299861814831</v>
      </c>
      <c r="AJ74">
        <v>122.64383140190699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0.08</v>
      </c>
      <c r="AM74" t="s">
        <v>3225</v>
      </c>
      <c r="AN74">
        <v>1.1599999999999999</v>
      </c>
      <c r="AO74" t="s">
        <v>3225</v>
      </c>
      <c r="AP74">
        <v>0.131429280336882</v>
      </c>
      <c r="AQ74">
        <f>(Table2[[#This Row],[Sharpe Ratio]]-AVERAGE(Table2[Sharpe Ratio]))/_xlfn.STDEV.P(Table2[Sharpe Ratio])</f>
        <v>0.76705529630613678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1.9705689148846834</v>
      </c>
      <c r="AS74">
        <f>_xlfn.RANK.AVG(Table2[[#This Row],[1Y Return vs Nifty Z-Score]],Table2[1Y Return vs Nifty Z-Score])</f>
        <v>99</v>
      </c>
      <c r="AT74">
        <f>_xlfn.RANK.AVG(Table2[[#This Row],[6M Return vs Nifty Z-Score]],Table2[6M Return vs Nifty Z-Score])</f>
        <v>138</v>
      </c>
      <c r="AU74">
        <f>_xlfn.RANK.AVG(Table2[[#This Row],[Sharpe Ratio Z-Score]],Table2[Sharpe Ratio Z-Score])</f>
        <v>160</v>
      </c>
      <c r="AV74">
        <f>(Table2[[#This Row],[Rank 1Y]]+Table2[[#This Row],[Rank 6M]]+Table2[[#This Row],[Rank Sharpe]])/3</f>
        <v>132.33333333333334</v>
      </c>
    </row>
    <row r="75" spans="1:48" x14ac:dyDescent="0.3">
      <c r="A75" t="s">
        <v>901</v>
      </c>
      <c r="B75" t="s">
        <v>902</v>
      </c>
      <c r="C75" t="s">
        <v>3192</v>
      </c>
      <c r="D75" t="s">
        <v>764</v>
      </c>
      <c r="E75">
        <v>17539.238175479899</v>
      </c>
      <c r="F75">
        <v>1302.3499999999999</v>
      </c>
      <c r="G75">
        <v>43.518285099738897</v>
      </c>
      <c r="H75">
        <f>(Table2[[#This Row],[1Y Return vs Nifty]]-AVERAGE(Table2[1Y Return vs Nifty]))/_xlfn.STDEV.P(Table2[1Y Return vs Nifty])</f>
        <v>0.25954135705420189</v>
      </c>
      <c r="I75">
        <v>-12.3627991654797</v>
      </c>
      <c r="J75">
        <f>(Table2[[#This Row],[1M Return vs Nifty]]-AVERAGE(Table2[1M Return vs Nifty]))/_xlfn.STDEV.P(Table2[1M Return vs Nifty])</f>
        <v>-1.2803632295380596</v>
      </c>
      <c r="K75">
        <v>37.155097139497798</v>
      </c>
      <c r="L75">
        <f>(Table2[[#This Row],[6M Return vs Nifty]]-AVERAGE(Table2[6M Return vs Nifty]))/_xlfn.STDEV.P(Table2[6M Return vs Nifty])</f>
        <v>0.60373939946011368</v>
      </c>
      <c r="M75">
        <v>-4.5615305463222002</v>
      </c>
      <c r="N75">
        <f>(Table2[[#This Row],[1W Return vs Nifty]]-AVERAGE(Table2[1W Return vs Nifty]))/_xlfn.STDEV.P(Table2[1W Return vs Nifty])</f>
        <v>-1.0586575618950367</v>
      </c>
      <c r="O75">
        <v>1394.33</v>
      </c>
      <c r="P75">
        <v>1438.05924680461</v>
      </c>
      <c r="Q75">
        <v>1220.8017347335399</v>
      </c>
      <c r="R75">
        <v>25.2857236002272</v>
      </c>
      <c r="S75" s="1">
        <f>(Table2[[#This Row],[Close Price]]-Table2[[#This Row],[20D EMA]])/Table2[[#This Row],[20D EMA]]</f>
        <v>-6.5967167026457163E-2</v>
      </c>
      <c r="T75" s="1">
        <f>(Table2[[#This Row],[Close Price]]-Table2[[#This Row],[50D EMA]])/Table2[[#This Row],[50D EMA]]</f>
        <v>-9.4369718845839029E-2</v>
      </c>
      <c r="U75" s="1">
        <f>(Table2[[#This Row],[Close Price]]-Table2[[#This Row],[200D EMA]])/Table2[[#This Row],[200D EMA]]</f>
        <v>6.6798942814624424E-2</v>
      </c>
      <c r="V75">
        <v>0.31845730477714901</v>
      </c>
      <c r="W75">
        <v>1300</v>
      </c>
      <c r="X75">
        <v>1345</v>
      </c>
      <c r="Y75">
        <v>1300</v>
      </c>
      <c r="Z75">
        <v>1359.65</v>
      </c>
      <c r="AA75">
        <v>1300</v>
      </c>
      <c r="AB75">
        <v>1468.5</v>
      </c>
      <c r="AC75" s="1">
        <f>(Table2[[#This Row],[Close Price]]/Table2[[#This Row],[Day Low]])-1</f>
        <v>1.8076923076921769E-3</v>
      </c>
      <c r="AD75" s="1">
        <f>(Table2[[#This Row],[Day High]]/Table2[[#This Row],[Close Price]])-1</f>
        <v>3.2748493108611498E-2</v>
      </c>
      <c r="AE75" s="1">
        <f>(Table2[[#This Row],[Close Price]]/Table2[[#This Row],[Current Week Low]])-1</f>
        <v>1.8076923076921769E-3</v>
      </c>
      <c r="AF75" s="1">
        <f>(Table2[[#This Row],[Current Week High]]/Table2[[#This Row],[Close Price]])-1</f>
        <v>4.399738933466435E-2</v>
      </c>
      <c r="AG75" s="1">
        <f>(Table2[[#This Row],[Close Price]]/Table2[[#This Row],[Current Month Low]])-1</f>
        <v>1.8076923076921769E-3</v>
      </c>
      <c r="AH75" s="1">
        <f>(Table2[[#This Row],[Current Month High]]/Table2[[#This Row],[Close Price]])-1</f>
        <v>0.12757707221561043</v>
      </c>
      <c r="AI75">
        <v>45.655929665604503</v>
      </c>
      <c r="AJ75">
        <v>85.4406948597465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-0.32</v>
      </c>
      <c r="AM75" t="s">
        <v>3224</v>
      </c>
      <c r="AN75">
        <v>-8.5299999999999994</v>
      </c>
      <c r="AO75" t="s">
        <v>3224</v>
      </c>
      <c r="AP75">
        <v>0.23652303319243501</v>
      </c>
      <c r="AQ75">
        <f>(Table2[[#This Row],[Sharpe Ratio]]-AVERAGE(Table2[Sharpe Ratio]))/_xlfn.STDEV.P(Table2[Sharpe Ratio])</f>
        <v>1.9876379905948218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222</v>
      </c>
      <c r="AT75">
        <f>_xlfn.RANK.AVG(Table2[[#This Row],[6M Return vs Nifty Z-Score]],Table2[6M Return vs Nifty Z-Score])</f>
        <v>158</v>
      </c>
      <c r="AU75">
        <f>_xlfn.RANK.AVG(Table2[[#This Row],[Sharpe Ratio Z-Score]],Table2[Sharpe Ratio Z-Score])</f>
        <v>17</v>
      </c>
      <c r="AV75">
        <f>(Table2[[#This Row],[Rank 1Y]]+Table2[[#This Row],[Rank 6M]]+Table2[[#This Row],[Rank Sharpe]])/3</f>
        <v>132.33333333333334</v>
      </c>
    </row>
    <row r="76" spans="1:48" x14ac:dyDescent="0.3">
      <c r="A76" t="s">
        <v>1373</v>
      </c>
      <c r="B76" t="s">
        <v>1374</v>
      </c>
      <c r="C76" t="s">
        <v>3194</v>
      </c>
      <c r="D76" t="s">
        <v>295</v>
      </c>
      <c r="E76">
        <v>8316.2641237000007</v>
      </c>
      <c r="F76">
        <v>2001.5</v>
      </c>
      <c r="G76">
        <v>72.916093323277806</v>
      </c>
      <c r="H76">
        <f>(Table2[[#This Row],[1Y Return vs Nifty]]-AVERAGE(Table2[1Y Return vs Nifty]))/_xlfn.STDEV.P(Table2[1Y Return vs Nifty])</f>
        <v>0.74657532314835373</v>
      </c>
      <c r="I76">
        <v>5.5097707895729098</v>
      </c>
      <c r="J76">
        <f>(Table2[[#This Row],[1M Return vs Nifty]]-AVERAGE(Table2[1M Return vs Nifty]))/_xlfn.STDEV.P(Table2[1M Return vs Nifty])</f>
        <v>0.40754186496266459</v>
      </c>
      <c r="K76">
        <v>77.017054959860999</v>
      </c>
      <c r="L76">
        <f>(Table2[[#This Row],[6M Return vs Nifty]]-AVERAGE(Table2[6M Return vs Nifty]))/_xlfn.STDEV.P(Table2[6M Return vs Nifty])</f>
        <v>1.7799502079269311</v>
      </c>
      <c r="M76">
        <v>5.6104191134920596</v>
      </c>
      <c r="N76">
        <f>(Table2[[#This Row],[1W Return vs Nifty]]-AVERAGE(Table2[1W Return vs Nifty]))/_xlfn.STDEV.P(Table2[1W Return vs Nifty])</f>
        <v>1.2542267027133069</v>
      </c>
      <c r="O76">
        <v>1947.38</v>
      </c>
      <c r="P76">
        <v>1802.65769851511</v>
      </c>
      <c r="Q76">
        <v>1422.5294158110601</v>
      </c>
      <c r="R76">
        <v>53.564761458377298</v>
      </c>
      <c r="S76" s="1">
        <f>(Table2[[#This Row],[Close Price]]-Table2[[#This Row],[20D EMA]])/Table2[[#This Row],[20D EMA]]</f>
        <v>2.7791186106460929E-2</v>
      </c>
      <c r="T76" s="1">
        <f>(Table2[[#This Row],[Close Price]]-Table2[[#This Row],[50D EMA]])/Table2[[#This Row],[50D EMA]]</f>
        <v>0.1103050799098913</v>
      </c>
      <c r="U76" s="1">
        <f>(Table2[[#This Row],[Close Price]]-Table2[[#This Row],[200D EMA]])/Table2[[#This Row],[200D EMA]]</f>
        <v>0.40700078167370468</v>
      </c>
      <c r="V76">
        <v>0.98975469120619497</v>
      </c>
      <c r="W76">
        <v>1945.55</v>
      </c>
      <c r="X76">
        <v>2028.9</v>
      </c>
      <c r="Y76">
        <v>1945.55</v>
      </c>
      <c r="Z76">
        <v>2073</v>
      </c>
      <c r="AA76">
        <v>1785.2</v>
      </c>
      <c r="AB76">
        <v>2178.65</v>
      </c>
      <c r="AC76" s="1">
        <f>(Table2[[#This Row],[Close Price]]/Table2[[#This Row],[Day Low]])-1</f>
        <v>2.8757934774228389E-2</v>
      </c>
      <c r="AD76" s="1">
        <f>(Table2[[#This Row],[Day High]]/Table2[[#This Row],[Close Price]])-1</f>
        <v>1.3689732700474799E-2</v>
      </c>
      <c r="AE76" s="1">
        <f>(Table2[[#This Row],[Close Price]]/Table2[[#This Row],[Current Week Low]])-1</f>
        <v>2.8757934774228389E-2</v>
      </c>
      <c r="AF76" s="1">
        <f>(Table2[[#This Row],[Current Week High]]/Table2[[#This Row],[Close Price]])-1</f>
        <v>3.5723207594304363E-2</v>
      </c>
      <c r="AG76" s="1">
        <f>(Table2[[#This Row],[Close Price]]/Table2[[#This Row],[Current Month Low]])-1</f>
        <v>0.12116289491373511</v>
      </c>
      <c r="AH76" s="1">
        <f>(Table2[[#This Row],[Current Month High]]/Table2[[#This Row],[Close Price]])-1</f>
        <v>8.8508618536097927E-2</v>
      </c>
      <c r="AI76">
        <v>8.8508618536097892</v>
      </c>
      <c r="AJ76">
        <v>129.50349730535399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0.49</v>
      </c>
      <c r="AM76" t="s">
        <v>3225</v>
      </c>
      <c r="AN76">
        <v>7.58</v>
      </c>
      <c r="AO76" t="s">
        <v>3225</v>
      </c>
      <c r="AP76">
        <v>9.9654784011662001E-2</v>
      </c>
      <c r="AQ76">
        <f>(Table2[[#This Row],[Sharpe Ratio]]-AVERAGE(Table2[Sharpe Ratio]))/_xlfn.STDEV.P(Table2[Sharpe Ratio])</f>
        <v>0.39801908548959924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4.586313184240856</v>
      </c>
      <c r="AS76">
        <f>_xlfn.RANK.AVG(Table2[[#This Row],[1Y Return vs Nifty Z-Score]],Table2[1Y Return vs Nifty Z-Score])</f>
        <v>122</v>
      </c>
      <c r="AT76">
        <f>_xlfn.RANK.AVG(Table2[[#This Row],[6M Return vs Nifty Z-Score]],Table2[6M Return vs Nifty Z-Score])</f>
        <v>39</v>
      </c>
      <c r="AU76">
        <f>_xlfn.RANK.AVG(Table2[[#This Row],[Sharpe Ratio Z-Score]],Table2[Sharpe Ratio Z-Score])</f>
        <v>242</v>
      </c>
      <c r="AV76">
        <f>(Table2[[#This Row],[Rank 1Y]]+Table2[[#This Row],[Rank 6M]]+Table2[[#This Row],[Rank Sharpe]])/3</f>
        <v>134.33333333333334</v>
      </c>
    </row>
    <row r="77" spans="1:48" x14ac:dyDescent="0.3">
      <c r="A77" t="s">
        <v>1059</v>
      </c>
      <c r="B77" t="s">
        <v>1060</v>
      </c>
      <c r="C77" t="s">
        <v>3192</v>
      </c>
      <c r="D77" t="s">
        <v>260</v>
      </c>
      <c r="E77">
        <v>12817.791790289901</v>
      </c>
      <c r="F77">
        <v>1614.15</v>
      </c>
      <c r="G77">
        <v>66.312955723432495</v>
      </c>
      <c r="H77">
        <f>(Table2[[#This Row],[1Y Return vs Nifty]]-AVERAGE(Table2[1Y Return vs Nifty]))/_xlfn.STDEV.P(Table2[1Y Return vs Nifty])</f>
        <v>0.63718103533396286</v>
      </c>
      <c r="I77">
        <v>-22.826971331926199</v>
      </c>
      <c r="J77">
        <f>(Table2[[#This Row],[1M Return vs Nifty]]-AVERAGE(Table2[1M Return vs Nifty]))/_xlfn.STDEV.P(Table2[1M Return vs Nifty])</f>
        <v>-2.268611117440968</v>
      </c>
      <c r="K77">
        <v>42.446715780982899</v>
      </c>
      <c r="L77">
        <f>(Table2[[#This Row],[6M Return vs Nifty]]-AVERAGE(Table2[6M Return vs Nifty]))/_xlfn.STDEV.P(Table2[6M Return vs Nifty])</f>
        <v>0.75987972423913785</v>
      </c>
      <c r="M77">
        <v>-5.1850436857298501</v>
      </c>
      <c r="N77">
        <f>(Table2[[#This Row],[1W Return vs Nifty]]-AVERAGE(Table2[1W Return vs Nifty]))/_xlfn.STDEV.P(Table2[1W Return vs Nifty])</f>
        <v>-1.2004311428841148</v>
      </c>
      <c r="O77">
        <v>1732.67</v>
      </c>
      <c r="P77">
        <v>1858.78809388387</v>
      </c>
      <c r="Q77">
        <v>1541.0212169035101</v>
      </c>
      <c r="R77">
        <v>27.621191481082199</v>
      </c>
      <c r="S77" s="1">
        <f>(Table2[[#This Row],[Close Price]]-Table2[[#This Row],[20D EMA]])/Table2[[#This Row],[20D EMA]]</f>
        <v>-6.8403100417275056E-2</v>
      </c>
      <c r="T77" s="1">
        <f>(Table2[[#This Row],[Close Price]]-Table2[[#This Row],[50D EMA]])/Table2[[#This Row],[50D EMA]]</f>
        <v>-0.13161161010704966</v>
      </c>
      <c r="U77" s="1">
        <f>(Table2[[#This Row],[Close Price]]-Table2[[#This Row],[200D EMA]])/Table2[[#This Row],[200D EMA]]</f>
        <v>4.745475422034303E-2</v>
      </c>
      <c r="V77">
        <v>0.72570217462171704</v>
      </c>
      <c r="W77">
        <v>1580.05</v>
      </c>
      <c r="X77">
        <v>1629.95</v>
      </c>
      <c r="Y77">
        <v>1580.05</v>
      </c>
      <c r="Z77">
        <v>1651.45</v>
      </c>
      <c r="AA77">
        <v>1580.05</v>
      </c>
      <c r="AB77">
        <v>1816.7</v>
      </c>
      <c r="AC77" s="1">
        <f>(Table2[[#This Row],[Close Price]]/Table2[[#This Row],[Day Low]])-1</f>
        <v>2.1581595519129193E-2</v>
      </c>
      <c r="AD77" s="1">
        <f>(Table2[[#This Row],[Day High]]/Table2[[#This Row],[Close Price]])-1</f>
        <v>9.7884335408728873E-3</v>
      </c>
      <c r="AE77" s="1">
        <f>(Table2[[#This Row],[Close Price]]/Table2[[#This Row],[Current Week Low]])-1</f>
        <v>2.1581595519129193E-2</v>
      </c>
      <c r="AF77" s="1">
        <f>(Table2[[#This Row],[Current Week High]]/Table2[[#This Row],[Close Price]])-1</f>
        <v>2.3108137409782126E-2</v>
      </c>
      <c r="AG77" s="1">
        <f>(Table2[[#This Row],[Close Price]]/Table2[[#This Row],[Current Month Low]])-1</f>
        <v>2.1581595519129193E-2</v>
      </c>
      <c r="AH77" s="1">
        <f>(Table2[[#This Row],[Current Month High]]/Table2[[#This Row],[Close Price]])-1</f>
        <v>0.12548400086732947</v>
      </c>
      <c r="AI77">
        <v>66.279465972802996</v>
      </c>
      <c r="AJ77">
        <v>101.253039087338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-0.26</v>
      </c>
      <c r="AM77" t="s">
        <v>3224</v>
      </c>
      <c r="AN77">
        <v>-10.6</v>
      </c>
      <c r="AO77" t="s">
        <v>3224</v>
      </c>
      <c r="AP77">
        <v>0.142852571497119</v>
      </c>
      <c r="AQ77">
        <f>(Table2[[#This Row],[Sharpe Ratio]]-AVERAGE(Table2[Sharpe Ratio]))/_xlfn.STDEV.P(Table2[Sharpe Ratio])</f>
        <v>0.89972799209586996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139</v>
      </c>
      <c r="AT77">
        <f>_xlfn.RANK.AVG(Table2[[#This Row],[6M Return vs Nifty Z-Score]],Table2[6M Return vs Nifty Z-Score])</f>
        <v>135</v>
      </c>
      <c r="AU77">
        <f>_xlfn.RANK.AVG(Table2[[#This Row],[Sharpe Ratio Z-Score]],Table2[Sharpe Ratio Z-Score])</f>
        <v>131</v>
      </c>
      <c r="AV77">
        <f>(Table2[[#This Row],[Rank 1Y]]+Table2[[#This Row],[Rank 6M]]+Table2[[#This Row],[Rank Sharpe]])/3</f>
        <v>135</v>
      </c>
    </row>
    <row r="78" spans="1:48" x14ac:dyDescent="0.3">
      <c r="A78" t="s">
        <v>850</v>
      </c>
      <c r="B78" t="s">
        <v>851</v>
      </c>
      <c r="C78" t="s">
        <v>3182</v>
      </c>
      <c r="D78" t="s">
        <v>220</v>
      </c>
      <c r="E78">
        <v>19157.968302000001</v>
      </c>
      <c r="F78">
        <v>2745.8</v>
      </c>
      <c r="G78">
        <v>106.684727315977</v>
      </c>
      <c r="H78">
        <f>(Table2[[#This Row],[1Y Return vs Nifty]]-AVERAGE(Table2[1Y Return vs Nifty]))/_xlfn.STDEV.P(Table2[1Y Return vs Nifty])</f>
        <v>1.3060208307177699</v>
      </c>
      <c r="I78">
        <v>11.593583838628801</v>
      </c>
      <c r="J78">
        <f>(Table2[[#This Row],[1M Return vs Nifty]]-AVERAGE(Table2[1M Return vs Nifty]))/_xlfn.STDEV.P(Table2[1M Return vs Nifty])</f>
        <v>0.98210383704146931</v>
      </c>
      <c r="K78">
        <v>60.123847345459303</v>
      </c>
      <c r="L78">
        <f>(Table2[[#This Row],[6M Return vs Nifty]]-AVERAGE(Table2[6M Return vs Nifty]))/_xlfn.STDEV.P(Table2[6M Return vs Nifty])</f>
        <v>1.2814806275998258</v>
      </c>
      <c r="M78">
        <v>0.37151746647214301</v>
      </c>
      <c r="N78">
        <f>(Table2[[#This Row],[1W Return vs Nifty]]-AVERAGE(Table2[1W Return vs Nifty]))/_xlfn.STDEV.P(Table2[1W Return vs Nifty])</f>
        <v>6.3012275936016354E-2</v>
      </c>
      <c r="O78">
        <v>2601.02</v>
      </c>
      <c r="P78">
        <v>2392.7380033309</v>
      </c>
      <c r="Q78">
        <v>1877.90215318739</v>
      </c>
      <c r="R78">
        <v>68.224685578835206</v>
      </c>
      <c r="S78" s="1">
        <f>(Table2[[#This Row],[Close Price]]-Table2[[#This Row],[20D EMA]])/Table2[[#This Row],[20D EMA]]</f>
        <v>5.5662778448454915E-2</v>
      </c>
      <c r="T78" s="1">
        <f>(Table2[[#This Row],[Close Price]]-Table2[[#This Row],[50D EMA]])/Table2[[#This Row],[50D EMA]]</f>
        <v>0.14755564385971512</v>
      </c>
      <c r="U78" s="1">
        <f>(Table2[[#This Row],[Close Price]]-Table2[[#This Row],[200D EMA]])/Table2[[#This Row],[200D EMA]]</f>
        <v>0.46216350800786654</v>
      </c>
      <c r="V78">
        <v>1.0040599301975599</v>
      </c>
      <c r="W78">
        <v>2668.8</v>
      </c>
      <c r="X78">
        <v>2780</v>
      </c>
      <c r="Y78">
        <v>2668.8</v>
      </c>
      <c r="Z78">
        <v>2857.95</v>
      </c>
      <c r="AA78">
        <v>2444.0500000000002</v>
      </c>
      <c r="AB78">
        <v>2857.95</v>
      </c>
      <c r="AC78" s="1">
        <f>(Table2[[#This Row],[Close Price]]/Table2[[#This Row],[Day Low]])-1</f>
        <v>2.8851918465227833E-2</v>
      </c>
      <c r="AD78" s="1">
        <f>(Table2[[#This Row],[Day High]]/Table2[[#This Row],[Close Price]])-1</f>
        <v>1.2455386408332769E-2</v>
      </c>
      <c r="AE78" s="1">
        <f>(Table2[[#This Row],[Close Price]]/Table2[[#This Row],[Current Week Low]])-1</f>
        <v>2.8851918465227833E-2</v>
      </c>
      <c r="AF78" s="1">
        <f>(Table2[[#This Row],[Current Week High]]/Table2[[#This Row],[Close Price]])-1</f>
        <v>4.084419841212017E-2</v>
      </c>
      <c r="AG78" s="1">
        <f>(Table2[[#This Row],[Close Price]]/Table2[[#This Row],[Current Month Low]])-1</f>
        <v>0.12346310427364404</v>
      </c>
      <c r="AH78" s="1">
        <f>(Table2[[#This Row],[Current Month High]]/Table2[[#This Row],[Close Price]])-1</f>
        <v>4.084419841212017E-2</v>
      </c>
      <c r="AI78">
        <v>4.0844198412120098</v>
      </c>
      <c r="AJ78">
        <v>135.35764796639901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0.19</v>
      </c>
      <c r="AM78" t="s">
        <v>3225</v>
      </c>
      <c r="AN78">
        <v>10.19</v>
      </c>
      <c r="AO78" t="s">
        <v>3225</v>
      </c>
      <c r="AP78">
        <v>9.1651326367385003E-2</v>
      </c>
      <c r="AQ78">
        <f>(Table2[[#This Row],[Sharpe Ratio]]-AVERAGE(Table2[Sharpe Ratio]))/_xlfn.STDEV.P(Table2[Sharpe Ratio])</f>
        <v>0.30506511220724902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3.9376826835023304</v>
      </c>
      <c r="AS78">
        <f>_xlfn.RANK.AVG(Table2[[#This Row],[1Y Return vs Nifty Z-Score]],Table2[1Y Return vs Nifty Z-Score])</f>
        <v>72</v>
      </c>
      <c r="AT78">
        <f>_xlfn.RANK.AVG(Table2[[#This Row],[6M Return vs Nifty Z-Score]],Table2[6M Return vs Nifty Z-Score])</f>
        <v>73</v>
      </c>
      <c r="AU78">
        <f>_xlfn.RANK.AVG(Table2[[#This Row],[Sharpe Ratio Z-Score]],Table2[Sharpe Ratio Z-Score])</f>
        <v>261</v>
      </c>
      <c r="AV78">
        <f>(Table2[[#This Row],[Rank 1Y]]+Table2[[#This Row],[Rank 6M]]+Table2[[#This Row],[Rank Sharpe]])/3</f>
        <v>135.33333333333334</v>
      </c>
    </row>
    <row r="79" spans="1:48" x14ac:dyDescent="0.3">
      <c r="A79" t="s">
        <v>248</v>
      </c>
      <c r="B79" t="s">
        <v>249</v>
      </c>
      <c r="C79" t="s">
        <v>3192</v>
      </c>
      <c r="D79" t="s">
        <v>161</v>
      </c>
      <c r="E79">
        <v>111747.76455233899</v>
      </c>
      <c r="F79">
        <v>731.1</v>
      </c>
      <c r="G79">
        <v>40.617579287950498</v>
      </c>
      <c r="H79">
        <f>(Table2[[#This Row],[1Y Return vs Nifty]]-AVERAGE(Table2[1Y Return vs Nifty]))/_xlfn.STDEV.P(Table2[1Y Return vs Nifty])</f>
        <v>0.21148531677918322</v>
      </c>
      <c r="I79">
        <v>-5.0036924253887696</v>
      </c>
      <c r="J79">
        <f>(Table2[[#This Row],[1M Return vs Nifty]]-AVERAGE(Table2[1M Return vs Nifty]))/_xlfn.STDEV.P(Table2[1M Return vs Nifty])</f>
        <v>-0.58536112358392811</v>
      </c>
      <c r="K79">
        <v>40.021075300489599</v>
      </c>
      <c r="L79">
        <f>(Table2[[#This Row],[6M Return vs Nifty]]-AVERAGE(Table2[6M Return vs Nifty]))/_xlfn.STDEV.P(Table2[6M Return vs Nifty])</f>
        <v>0.68830610601727027</v>
      </c>
      <c r="M79">
        <v>5.2410525982512999</v>
      </c>
      <c r="N79">
        <f>(Table2[[#This Row],[1W Return vs Nifty]]-AVERAGE(Table2[1W Return vs Nifty]))/_xlfn.STDEV.P(Table2[1W Return vs Nifty])</f>
        <v>1.1702406401054066</v>
      </c>
      <c r="O79">
        <v>704.53</v>
      </c>
      <c r="P79">
        <v>699.398890470026</v>
      </c>
      <c r="Q79">
        <v>595.65386303616799</v>
      </c>
      <c r="R79">
        <v>65.686031826044896</v>
      </c>
      <c r="S79" s="1">
        <f>(Table2[[#This Row],[Close Price]]-Table2[[#This Row],[20D EMA]])/Table2[[#This Row],[20D EMA]]</f>
        <v>3.7713085319290948E-2</v>
      </c>
      <c r="T79" s="1">
        <f>(Table2[[#This Row],[Close Price]]-Table2[[#This Row],[50D EMA]])/Table2[[#This Row],[50D EMA]]</f>
        <v>4.5326222220154679E-2</v>
      </c>
      <c r="U79" s="1">
        <f>(Table2[[#This Row],[Close Price]]-Table2[[#This Row],[200D EMA]])/Table2[[#This Row],[200D EMA]]</f>
        <v>0.22739068000572635</v>
      </c>
      <c r="V79">
        <v>1.04156017133665</v>
      </c>
      <c r="W79">
        <v>715.45</v>
      </c>
      <c r="X79">
        <v>738</v>
      </c>
      <c r="Y79">
        <v>711.55</v>
      </c>
      <c r="Z79">
        <v>738</v>
      </c>
      <c r="AA79">
        <v>658.75</v>
      </c>
      <c r="AB79">
        <v>739</v>
      </c>
      <c r="AC79" s="1">
        <f>(Table2[[#This Row],[Close Price]]/Table2[[#This Row],[Day Low]])-1</f>
        <v>2.1874344817946811E-2</v>
      </c>
      <c r="AD79" s="1">
        <f>(Table2[[#This Row],[Day High]]/Table2[[#This Row],[Close Price]])-1</f>
        <v>9.4378334017233279E-3</v>
      </c>
      <c r="AE79" s="1">
        <f>(Table2[[#This Row],[Close Price]]/Table2[[#This Row],[Current Week Low]])-1</f>
        <v>2.7475230131403405E-2</v>
      </c>
      <c r="AF79" s="1">
        <f>(Table2[[#This Row],[Current Week High]]/Table2[[#This Row],[Close Price]])-1</f>
        <v>9.4378334017233279E-3</v>
      </c>
      <c r="AG79" s="1">
        <f>(Table2[[#This Row],[Close Price]]/Table2[[#This Row],[Current Month Low]])-1</f>
        <v>0.10982922201138523</v>
      </c>
      <c r="AH79" s="1">
        <f>(Table2[[#This Row],[Current Month High]]/Table2[[#This Row],[Close Price]])-1</f>
        <v>1.0805635344002251E-2</v>
      </c>
      <c r="AI79">
        <v>7.2014772260976496</v>
      </c>
      <c r="AJ79">
        <v>103.53563474387499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0.01</v>
      </c>
      <c r="AM79" t="s">
        <v>3225</v>
      </c>
      <c r="AN79">
        <v>5.03</v>
      </c>
      <c r="AO79" t="s">
        <v>3225</v>
      </c>
      <c r="AP79">
        <v>0.21988830035700599</v>
      </c>
      <c r="AQ79">
        <f>(Table2[[#This Row],[Sharpe Ratio]]-AVERAGE(Table2[Sharpe Ratio]))/_xlfn.STDEV.P(Table2[Sharpe Ratio])</f>
        <v>1.7944384285718773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3.2791093678898093</v>
      </c>
      <c r="AS79">
        <f>_xlfn.RANK.AVG(Table2[[#This Row],[1Y Return vs Nifty Z-Score]],Table2[1Y Return vs Nifty Z-Score])</f>
        <v>243</v>
      </c>
      <c r="AT79">
        <f>_xlfn.RANK.AVG(Table2[[#This Row],[6M Return vs Nifty Z-Score]],Table2[6M Return vs Nifty Z-Score])</f>
        <v>146</v>
      </c>
      <c r="AU79">
        <f>_xlfn.RANK.AVG(Table2[[#This Row],[Sharpe Ratio Z-Score]],Table2[Sharpe Ratio Z-Score])</f>
        <v>22</v>
      </c>
      <c r="AV79">
        <f>(Table2[[#This Row],[Rank 1Y]]+Table2[[#This Row],[Rank 6M]]+Table2[[#This Row],[Rank Sharpe]])/3</f>
        <v>137</v>
      </c>
    </row>
    <row r="80" spans="1:48" x14ac:dyDescent="0.3">
      <c r="A80" t="s">
        <v>645</v>
      </c>
      <c r="B80" t="s">
        <v>646</v>
      </c>
      <c r="C80" t="s">
        <v>3180</v>
      </c>
      <c r="D80" t="s">
        <v>492</v>
      </c>
      <c r="E80">
        <v>30435.625</v>
      </c>
      <c r="F80">
        <v>1456.25</v>
      </c>
      <c r="G80">
        <v>93.069958183410705</v>
      </c>
      <c r="H80">
        <f>(Table2[[#This Row],[1Y Return vs Nifty]]-AVERAGE(Table2[1Y Return vs Nifty]))/_xlfn.STDEV.P(Table2[1Y Return vs Nifty])</f>
        <v>1.0804647294713969</v>
      </c>
      <c r="I80">
        <v>-2.86065999287624</v>
      </c>
      <c r="J80">
        <f>(Table2[[#This Row],[1M Return vs Nifty]]-AVERAGE(Table2[1M Return vs Nifty]))/_xlfn.STDEV.P(Table2[1M Return vs Nifty])</f>
        <v>-0.38297079194079603</v>
      </c>
      <c r="K80">
        <v>57.196685531993502</v>
      </c>
      <c r="L80">
        <f>(Table2[[#This Row],[6M Return vs Nifty]]-AVERAGE(Table2[6M Return vs Nifty]))/_xlfn.STDEV.P(Table2[6M Return vs Nifty])</f>
        <v>1.1951085688403087</v>
      </c>
      <c r="M80">
        <v>2.93888972036045</v>
      </c>
      <c r="N80">
        <f>(Table2[[#This Row],[1W Return vs Nifty]]-AVERAGE(Table2[1W Return vs Nifty]))/_xlfn.STDEV.P(Table2[1W Return vs Nifty])</f>
        <v>0.64677793404474426</v>
      </c>
      <c r="O80">
        <v>1398.62</v>
      </c>
      <c r="P80">
        <v>1319.9829005056999</v>
      </c>
      <c r="Q80">
        <v>1077.3739649659899</v>
      </c>
      <c r="R80">
        <v>67.019259799729696</v>
      </c>
      <c r="S80" s="1">
        <f>(Table2[[#This Row],[Close Price]]-Table2[[#This Row],[20D EMA]])/Table2[[#This Row],[20D EMA]]</f>
        <v>4.1204901974803816E-2</v>
      </c>
      <c r="T80" s="1">
        <f>(Table2[[#This Row],[Close Price]]-Table2[[#This Row],[50D EMA]])/Table2[[#This Row],[50D EMA]]</f>
        <v>0.10323398844189166</v>
      </c>
      <c r="U80" s="1">
        <f>(Table2[[#This Row],[Close Price]]-Table2[[#This Row],[200D EMA]])/Table2[[#This Row],[200D EMA]]</f>
        <v>0.35166622487111082</v>
      </c>
      <c r="V80">
        <v>0.58697796956669401</v>
      </c>
      <c r="W80">
        <v>1442.05</v>
      </c>
      <c r="X80">
        <v>1475</v>
      </c>
      <c r="Y80">
        <v>1372.1</v>
      </c>
      <c r="Z80">
        <v>1475</v>
      </c>
      <c r="AA80">
        <v>1348.4</v>
      </c>
      <c r="AB80">
        <v>1475</v>
      </c>
      <c r="AC80" s="1">
        <f>(Table2[[#This Row],[Close Price]]/Table2[[#This Row],[Day Low]])-1</f>
        <v>9.8470926805589443E-3</v>
      </c>
      <c r="AD80" s="1">
        <f>(Table2[[#This Row],[Day High]]/Table2[[#This Row],[Close Price]])-1</f>
        <v>1.2875536480686733E-2</v>
      </c>
      <c r="AE80" s="1">
        <f>(Table2[[#This Row],[Close Price]]/Table2[[#This Row],[Current Week Low]])-1</f>
        <v>6.1329349172800862E-2</v>
      </c>
      <c r="AF80" s="1">
        <f>(Table2[[#This Row],[Current Week High]]/Table2[[#This Row],[Close Price]])-1</f>
        <v>1.2875536480686733E-2</v>
      </c>
      <c r="AG80" s="1">
        <f>(Table2[[#This Row],[Close Price]]/Table2[[#This Row],[Current Month Low]])-1</f>
        <v>7.9983684366656815E-2</v>
      </c>
      <c r="AH80" s="1">
        <f>(Table2[[#This Row],[Current Month High]]/Table2[[#This Row],[Close Price]])-1</f>
        <v>1.2875536480686733E-2</v>
      </c>
      <c r="AI80">
        <v>14.2935622317596</v>
      </c>
      <c r="AJ80">
        <v>130.78446909667099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0.19</v>
      </c>
      <c r="AM80" t="s">
        <v>3225</v>
      </c>
      <c r="AN80">
        <v>1.49</v>
      </c>
      <c r="AO80" t="s">
        <v>3225</v>
      </c>
      <c r="AP80">
        <v>9.7853790022931E-2</v>
      </c>
      <c r="AQ80">
        <f>(Table2[[#This Row],[Sharpe Ratio]]-AVERAGE(Table2[Sharpe Ratio]))/_xlfn.STDEV.P(Table2[Sharpe Ratio])</f>
        <v>0.37710193261007052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2.9164823730257243</v>
      </c>
      <c r="AS80">
        <f>_xlfn.RANK.AVG(Table2[[#This Row],[1Y Return vs Nifty Z-Score]],Table2[1Y Return vs Nifty Z-Score])</f>
        <v>87</v>
      </c>
      <c r="AT80">
        <f>_xlfn.RANK.AVG(Table2[[#This Row],[6M Return vs Nifty Z-Score]],Table2[6M Return vs Nifty Z-Score])</f>
        <v>82</v>
      </c>
      <c r="AU80">
        <f>_xlfn.RANK.AVG(Table2[[#This Row],[Sharpe Ratio Z-Score]],Table2[Sharpe Ratio Z-Score])</f>
        <v>247</v>
      </c>
      <c r="AV80">
        <f>(Table2[[#This Row],[Rank 1Y]]+Table2[[#This Row],[Rank 6M]]+Table2[[#This Row],[Rank Sharpe]])/3</f>
        <v>138.66666666666666</v>
      </c>
    </row>
    <row r="81" spans="1:48" x14ac:dyDescent="0.3">
      <c r="A81" t="s">
        <v>197</v>
      </c>
      <c r="B81" t="s">
        <v>198</v>
      </c>
      <c r="C81" t="s">
        <v>3186</v>
      </c>
      <c r="D81" t="s">
        <v>86</v>
      </c>
      <c r="E81">
        <v>133915.18025875001</v>
      </c>
      <c r="F81">
        <v>2818.75</v>
      </c>
      <c r="G81">
        <v>58.8389143752565</v>
      </c>
      <c r="H81">
        <f>(Table2[[#This Row],[1Y Return vs Nifty]]-AVERAGE(Table2[1Y Return vs Nifty]))/_xlfn.STDEV.P(Table2[1Y Return vs Nifty])</f>
        <v>0.51335847098240728</v>
      </c>
      <c r="I81">
        <v>4.9776004820903204</v>
      </c>
      <c r="J81">
        <f>(Table2[[#This Row],[1M Return vs Nifty]]-AVERAGE(Table2[1M Return vs Nifty]))/_xlfn.STDEV.P(Table2[1M Return vs Nifty])</f>
        <v>0.35728311787699768</v>
      </c>
      <c r="K81">
        <v>23.3392037788545</v>
      </c>
      <c r="L81">
        <f>(Table2[[#This Row],[6M Return vs Nifty]]-AVERAGE(Table2[6M Return vs Nifty]))/_xlfn.STDEV.P(Table2[6M Return vs Nifty])</f>
        <v>0.19607244108728172</v>
      </c>
      <c r="M81">
        <v>0.787494451993489</v>
      </c>
      <c r="N81">
        <f>(Table2[[#This Row],[1W Return vs Nifty]]-AVERAGE(Table2[1W Return vs Nifty]))/_xlfn.STDEV.P(Table2[1W Return vs Nifty])</f>
        <v>0.15759656473292946</v>
      </c>
      <c r="O81">
        <v>2754.05</v>
      </c>
      <c r="P81">
        <v>2631.2774056851199</v>
      </c>
      <c r="Q81">
        <v>2238.5354069395598</v>
      </c>
      <c r="R81">
        <v>64.834819523194795</v>
      </c>
      <c r="S81" s="1">
        <f>(Table2[[#This Row],[Close Price]]-Table2[[#This Row],[20D EMA]])/Table2[[#This Row],[20D EMA]]</f>
        <v>2.349267442493775E-2</v>
      </c>
      <c r="T81" s="1">
        <f>(Table2[[#This Row],[Close Price]]-Table2[[#This Row],[50D EMA]])/Table2[[#This Row],[50D EMA]]</f>
        <v>7.1247749822891379E-2</v>
      </c>
      <c r="U81" s="1">
        <f>(Table2[[#This Row],[Close Price]]-Table2[[#This Row],[200D EMA]])/Table2[[#This Row],[200D EMA]]</f>
        <v>0.25919384221565089</v>
      </c>
      <c r="V81">
        <v>0.541309962967225</v>
      </c>
      <c r="W81">
        <v>2783.1</v>
      </c>
      <c r="X81">
        <v>2850</v>
      </c>
      <c r="Y81">
        <v>2783.1</v>
      </c>
      <c r="Z81">
        <v>2850</v>
      </c>
      <c r="AA81">
        <v>2716.05</v>
      </c>
      <c r="AB81">
        <v>2860</v>
      </c>
      <c r="AC81" s="1">
        <f>(Table2[[#This Row],[Close Price]]/Table2[[#This Row],[Day Low]])-1</f>
        <v>1.2809457080234399E-2</v>
      </c>
      <c r="AD81" s="1">
        <f>(Table2[[#This Row],[Day High]]/Table2[[#This Row],[Close Price]])-1</f>
        <v>1.1086474501108556E-2</v>
      </c>
      <c r="AE81" s="1">
        <f>(Table2[[#This Row],[Close Price]]/Table2[[#This Row],[Current Week Low]])-1</f>
        <v>1.2809457080234399E-2</v>
      </c>
      <c r="AF81" s="1">
        <f>(Table2[[#This Row],[Current Week High]]/Table2[[#This Row],[Close Price]])-1</f>
        <v>1.1086474501108556E-2</v>
      </c>
      <c r="AG81" s="1">
        <f>(Table2[[#This Row],[Close Price]]/Table2[[#This Row],[Current Month Low]])-1</f>
        <v>3.7812264133576301E-2</v>
      </c>
      <c r="AH81" s="1">
        <f>(Table2[[#This Row],[Current Month High]]/Table2[[#This Row],[Close Price]])-1</f>
        <v>1.4634146341463428E-2</v>
      </c>
      <c r="AI81">
        <v>1.4634146341463401</v>
      </c>
      <c r="AJ81">
        <v>90.057986649585303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0.16</v>
      </c>
      <c r="AM81" t="s">
        <v>3225</v>
      </c>
      <c r="AN81">
        <v>0.19</v>
      </c>
      <c r="AO81" t="s">
        <v>3225</v>
      </c>
      <c r="AP81">
        <v>0.2741036171474</v>
      </c>
      <c r="AQ81">
        <f>(Table2[[#This Row],[Sharpe Ratio]]-AVERAGE(Table2[Sharpe Ratio]))/_xlfn.STDEV.P(Table2[Sharpe Ratio])</f>
        <v>2.4241074207020521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3.6484180153816683</v>
      </c>
      <c r="AS81">
        <f>_xlfn.RANK.AVG(Table2[[#This Row],[1Y Return vs Nifty Z-Score]],Table2[1Y Return vs Nifty Z-Score])</f>
        <v>159</v>
      </c>
      <c r="AT81">
        <f>_xlfn.RANK.AVG(Table2[[#This Row],[6M Return vs Nifty Z-Score]],Table2[6M Return vs Nifty Z-Score])</f>
        <v>254</v>
      </c>
      <c r="AU81">
        <f>_xlfn.RANK.AVG(Table2[[#This Row],[Sharpe Ratio Z-Score]],Table2[Sharpe Ratio Z-Score])</f>
        <v>6</v>
      </c>
      <c r="AV81">
        <f>(Table2[[#This Row],[Rank 1Y]]+Table2[[#This Row],[Rank 6M]]+Table2[[#This Row],[Rank Sharpe]])/3</f>
        <v>139.66666666666666</v>
      </c>
    </row>
    <row r="82" spans="1:48" x14ac:dyDescent="0.3">
      <c r="A82" t="s">
        <v>713</v>
      </c>
      <c r="B82" t="s">
        <v>714</v>
      </c>
      <c r="C82" t="s">
        <v>3185</v>
      </c>
      <c r="D82" t="s">
        <v>57</v>
      </c>
      <c r="E82">
        <v>25507.95178449</v>
      </c>
      <c r="F82">
        <v>192.43</v>
      </c>
      <c r="G82">
        <v>86.395913173777004</v>
      </c>
      <c r="H82">
        <f>(Table2[[#This Row],[1Y Return vs Nifty]]-AVERAGE(Table2[1Y Return vs Nifty]))/_xlfn.STDEV.P(Table2[1Y Return vs Nifty])</f>
        <v>0.96989571744790493</v>
      </c>
      <c r="I82">
        <v>11.5557783591837</v>
      </c>
      <c r="J82">
        <f>(Table2[[#This Row],[1M Return vs Nifty]]-AVERAGE(Table2[1M Return vs Nifty]))/_xlfn.STDEV.P(Table2[1M Return vs Nifty])</f>
        <v>0.97853344612869586</v>
      </c>
      <c r="K82">
        <v>51.768691569018799</v>
      </c>
      <c r="L82">
        <f>(Table2[[#This Row],[6M Return vs Nifty]]-AVERAGE(Table2[6M Return vs Nifty]))/_xlfn.STDEV.P(Table2[6M Return vs Nifty])</f>
        <v>1.0349442037001193</v>
      </c>
      <c r="M82">
        <v>0.74104405037856602</v>
      </c>
      <c r="N82">
        <f>(Table2[[#This Row],[1W Return vs Nifty]]-AVERAGE(Table2[1W Return vs Nifty]))/_xlfn.STDEV.P(Table2[1W Return vs Nifty])</f>
        <v>0.14703473474233009</v>
      </c>
      <c r="O82">
        <v>191.88</v>
      </c>
      <c r="P82">
        <v>182.242638787121</v>
      </c>
      <c r="Q82">
        <v>149.340983502721</v>
      </c>
      <c r="R82">
        <v>47.5317284321236</v>
      </c>
      <c r="S82" s="1">
        <f>(Table2[[#This Row],[Close Price]]-Table2[[#This Row],[20D EMA]])/Table2[[#This Row],[20D EMA]]</f>
        <v>2.866374817594389E-3</v>
      </c>
      <c r="T82" s="1">
        <f>(Table2[[#This Row],[Close Price]]-Table2[[#This Row],[50D EMA]])/Table2[[#This Row],[50D EMA]]</f>
        <v>5.5899987405137089E-2</v>
      </c>
      <c r="U82" s="1">
        <f>(Table2[[#This Row],[Close Price]]-Table2[[#This Row],[200D EMA]])/Table2[[#This Row],[200D EMA]]</f>
        <v>0.28852774025352473</v>
      </c>
      <c r="V82">
        <v>0.62381409300934698</v>
      </c>
      <c r="W82">
        <v>191.59</v>
      </c>
      <c r="X82">
        <v>196.84</v>
      </c>
      <c r="Y82">
        <v>191.59</v>
      </c>
      <c r="Z82">
        <v>198.69</v>
      </c>
      <c r="AA82">
        <v>182.1</v>
      </c>
      <c r="AB82">
        <v>202.5</v>
      </c>
      <c r="AC82" s="1">
        <f>(Table2[[#This Row],[Close Price]]/Table2[[#This Row],[Day Low]])-1</f>
        <v>4.3843624406283421E-3</v>
      </c>
      <c r="AD82" s="1">
        <f>(Table2[[#This Row],[Day High]]/Table2[[#This Row],[Close Price]])-1</f>
        <v>2.2917424518006602E-2</v>
      </c>
      <c r="AE82" s="1">
        <f>(Table2[[#This Row],[Close Price]]/Table2[[#This Row],[Current Week Low]])-1</f>
        <v>4.3843624406283421E-3</v>
      </c>
      <c r="AF82" s="1">
        <f>(Table2[[#This Row],[Current Week High]]/Table2[[#This Row],[Close Price]])-1</f>
        <v>3.2531310086784782E-2</v>
      </c>
      <c r="AG82" s="1">
        <f>(Table2[[#This Row],[Close Price]]/Table2[[#This Row],[Current Month Low]])-1</f>
        <v>5.672707303679303E-2</v>
      </c>
      <c r="AH82" s="1">
        <f>(Table2[[#This Row],[Current Month High]]/Table2[[#This Row],[Close Price]])-1</f>
        <v>5.2330717663565895E-2</v>
      </c>
      <c r="AI82">
        <v>9.1305929428883097</v>
      </c>
      <c r="AJ82">
        <v>133.81530984204099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0.16</v>
      </c>
      <c r="AM82" t="s">
        <v>3225</v>
      </c>
      <c r="AN82">
        <v>-0.83</v>
      </c>
      <c r="AO82" t="s">
        <v>3224</v>
      </c>
      <c r="AP82">
        <v>0.102278057419187</v>
      </c>
      <c r="AQ82">
        <f>(Table2[[#This Row],[Sharpe Ratio]]-AVERAGE(Table2[Sharpe Ratio]))/_xlfn.STDEV.P(Table2[Sharpe Ratio])</f>
        <v>0.42848637813651452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3.5588944801555651</v>
      </c>
      <c r="AS82">
        <f>_xlfn.RANK.AVG(Table2[[#This Row],[1Y Return vs Nifty Z-Score]],Table2[1Y Return vs Nifty Z-Score])</f>
        <v>98</v>
      </c>
      <c r="AT82">
        <f>_xlfn.RANK.AVG(Table2[[#This Row],[6M Return vs Nifty Z-Score]],Table2[6M Return vs Nifty Z-Score])</f>
        <v>95</v>
      </c>
      <c r="AU82">
        <f>_xlfn.RANK.AVG(Table2[[#This Row],[Sharpe Ratio Z-Score]],Table2[Sharpe Ratio Z-Score])</f>
        <v>229</v>
      </c>
      <c r="AV82">
        <f>(Table2[[#This Row],[Rank 1Y]]+Table2[[#This Row],[Rank 6M]]+Table2[[#This Row],[Rank Sharpe]])/3</f>
        <v>140.66666666666666</v>
      </c>
    </row>
    <row r="83" spans="1:48" x14ac:dyDescent="0.3">
      <c r="A83" t="s">
        <v>566</v>
      </c>
      <c r="B83" t="s">
        <v>567</v>
      </c>
      <c r="C83" t="s">
        <v>3180</v>
      </c>
      <c r="D83" t="s">
        <v>411</v>
      </c>
      <c r="E83">
        <v>37072.904322659997</v>
      </c>
      <c r="F83">
        <v>1974.3</v>
      </c>
      <c r="G83">
        <v>42.659836552264103</v>
      </c>
      <c r="H83">
        <f>(Table2[[#This Row],[1Y Return vs Nifty]]-AVERAGE(Table2[1Y Return vs Nifty]))/_xlfn.STDEV.P(Table2[1Y Return vs Nifty])</f>
        <v>0.24531942603181892</v>
      </c>
      <c r="I83">
        <v>16.514094016727601</v>
      </c>
      <c r="J83">
        <f>(Table2[[#This Row],[1M Return vs Nifty]]-AVERAGE(Table2[1M Return vs Nifty]))/_xlfn.STDEV.P(Table2[1M Return vs Nifty])</f>
        <v>1.4468022110325971</v>
      </c>
      <c r="K83">
        <v>76.253942363023796</v>
      </c>
      <c r="L83">
        <f>(Table2[[#This Row],[6M Return vs Nifty]]-AVERAGE(Table2[6M Return vs Nifty]))/_xlfn.STDEV.P(Table2[6M Return vs Nifty])</f>
        <v>1.7574329675916214</v>
      </c>
      <c r="M83">
        <v>4.2457787165685401</v>
      </c>
      <c r="N83">
        <f>(Table2[[#This Row],[1W Return vs Nifty]]-AVERAGE(Table2[1W Return vs Nifty]))/_xlfn.STDEV.P(Table2[1W Return vs Nifty])</f>
        <v>0.94393660037800642</v>
      </c>
      <c r="O83">
        <v>1768.21</v>
      </c>
      <c r="P83">
        <v>1620.9313947844601</v>
      </c>
      <c r="Q83">
        <v>1303.1631484442801</v>
      </c>
      <c r="R83">
        <v>82.340564136551293</v>
      </c>
      <c r="S83" s="1">
        <f>(Table2[[#This Row],[Close Price]]-Table2[[#This Row],[20D EMA]])/Table2[[#This Row],[20D EMA]]</f>
        <v>0.1165528981286159</v>
      </c>
      <c r="T83" s="1">
        <f>(Table2[[#This Row],[Close Price]]-Table2[[#This Row],[50D EMA]])/Table2[[#This Row],[50D EMA]]</f>
        <v>0.21800343083769338</v>
      </c>
      <c r="U83" s="1">
        <f>(Table2[[#This Row],[Close Price]]-Table2[[#This Row],[200D EMA]])/Table2[[#This Row],[200D EMA]]</f>
        <v>0.51500600853924161</v>
      </c>
      <c r="V83">
        <v>0.88910930855192705</v>
      </c>
      <c r="W83">
        <v>1917.5</v>
      </c>
      <c r="X83">
        <v>1979.95</v>
      </c>
      <c r="Y83">
        <v>1896.55</v>
      </c>
      <c r="Z83">
        <v>1979.95</v>
      </c>
      <c r="AA83">
        <v>1612</v>
      </c>
      <c r="AB83">
        <v>1979.95</v>
      </c>
      <c r="AC83" s="1">
        <f>(Table2[[#This Row],[Close Price]]/Table2[[#This Row],[Day Low]])-1</f>
        <v>2.9621903520208548E-2</v>
      </c>
      <c r="AD83" s="1">
        <f>(Table2[[#This Row],[Day High]]/Table2[[#This Row],[Close Price]])-1</f>
        <v>2.8617737932432608E-3</v>
      </c>
      <c r="AE83" s="1">
        <f>(Table2[[#This Row],[Close Price]]/Table2[[#This Row],[Current Week Low]])-1</f>
        <v>4.0995491814083573E-2</v>
      </c>
      <c r="AF83" s="1">
        <f>(Table2[[#This Row],[Current Week High]]/Table2[[#This Row],[Close Price]])-1</f>
        <v>2.8617737932432608E-3</v>
      </c>
      <c r="AG83" s="1">
        <f>(Table2[[#This Row],[Close Price]]/Table2[[#This Row],[Current Month Low]])-1</f>
        <v>0.2247518610421837</v>
      </c>
      <c r="AH83" s="1">
        <f>(Table2[[#This Row],[Current Month High]]/Table2[[#This Row],[Close Price]])-1</f>
        <v>2.8617737932432608E-3</v>
      </c>
      <c r="AI83">
        <v>0.28617737932432602</v>
      </c>
      <c r="AJ83">
        <v>105.420871917594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0.33</v>
      </c>
      <c r="AM83" t="s">
        <v>3225</v>
      </c>
      <c r="AN83">
        <v>23.24</v>
      </c>
      <c r="AO83" t="s">
        <v>3225</v>
      </c>
      <c r="AP83">
        <v>0.131719025729508</v>
      </c>
      <c r="AQ83">
        <f>(Table2[[#This Row],[Sharpe Ratio]]-AVERAGE(Table2[Sharpe Ratio]))/_xlfn.STDEV.P(Table2[Sharpe Ratio])</f>
        <v>0.77042046504718709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5.1639116700812311</v>
      </c>
      <c r="AS83">
        <f>_xlfn.RANK.AVG(Table2[[#This Row],[1Y Return vs Nifty Z-Score]],Table2[1Y Return vs Nifty Z-Score])</f>
        <v>227</v>
      </c>
      <c r="AT83">
        <f>_xlfn.RANK.AVG(Table2[[#This Row],[6M Return vs Nifty Z-Score]],Table2[6M Return vs Nifty Z-Score])</f>
        <v>40</v>
      </c>
      <c r="AU83">
        <f>_xlfn.RANK.AVG(Table2[[#This Row],[Sharpe Ratio Z-Score]],Table2[Sharpe Ratio Z-Score])</f>
        <v>156</v>
      </c>
      <c r="AV83">
        <f>(Table2[[#This Row],[Rank 1Y]]+Table2[[#This Row],[Rank 6M]]+Table2[[#This Row],[Rank Sharpe]])/3</f>
        <v>141</v>
      </c>
    </row>
    <row r="84" spans="1:48" x14ac:dyDescent="0.3">
      <c r="A84" t="s">
        <v>1727</v>
      </c>
      <c r="B84" t="s">
        <v>1728</v>
      </c>
      <c r="C84" t="s">
        <v>3190</v>
      </c>
      <c r="D84" t="s">
        <v>838</v>
      </c>
      <c r="E84">
        <v>4876.8651319500004</v>
      </c>
      <c r="F84">
        <v>394.1</v>
      </c>
      <c r="G84">
        <v>116.49184463502201</v>
      </c>
      <c r="H84">
        <f>(Table2[[#This Row],[1Y Return vs Nifty]]-AVERAGE(Table2[1Y Return vs Nifty]))/_xlfn.STDEV.P(Table2[1Y Return vs Nifty])</f>
        <v>1.4684955025547219</v>
      </c>
      <c r="I84">
        <v>0.62746694728924701</v>
      </c>
      <c r="J84">
        <f>(Table2[[#This Row],[1M Return vs Nifty]]-AVERAGE(Table2[1M Return vs Nifty]))/_xlfn.STDEV.P(Table2[1M Return vs Nifty])</f>
        <v>-5.3548260800773517E-2</v>
      </c>
      <c r="K84">
        <v>59.079982229439203</v>
      </c>
      <c r="L84">
        <f>(Table2[[#This Row],[6M Return vs Nifty]]-AVERAGE(Table2[6M Return vs Nifty]))/_xlfn.STDEV.P(Table2[6M Return vs Nifty])</f>
        <v>1.2506791943742583</v>
      </c>
      <c r="M84">
        <v>1.04503405824907</v>
      </c>
      <c r="N84">
        <f>(Table2[[#This Row],[1W Return vs Nifty]]-AVERAGE(Table2[1W Return vs Nifty]))/_xlfn.STDEV.P(Table2[1W Return vs Nifty])</f>
        <v>0.21615557482862419</v>
      </c>
      <c r="O84">
        <v>384.46</v>
      </c>
      <c r="P84">
        <v>363.09561645955802</v>
      </c>
      <c r="Q84">
        <v>289.95858470236999</v>
      </c>
      <c r="R84">
        <v>58.058020412375399</v>
      </c>
      <c r="S84" s="1">
        <f>(Table2[[#This Row],[Close Price]]-Table2[[#This Row],[20D EMA]])/Table2[[#This Row],[20D EMA]]</f>
        <v>2.5074129948499307E-2</v>
      </c>
      <c r="T84" s="1">
        <f>(Table2[[#This Row],[Close Price]]-Table2[[#This Row],[50D EMA]])/Table2[[#This Row],[50D EMA]]</f>
        <v>8.5389032902013315E-2</v>
      </c>
      <c r="U84" s="1">
        <f>(Table2[[#This Row],[Close Price]]-Table2[[#This Row],[200D EMA]])/Table2[[#This Row],[200D EMA]]</f>
        <v>0.35915962069040552</v>
      </c>
      <c r="V84">
        <v>0.54949502603654299</v>
      </c>
      <c r="W84">
        <v>390.35</v>
      </c>
      <c r="X84">
        <v>402</v>
      </c>
      <c r="Y84">
        <v>388.55</v>
      </c>
      <c r="Z84">
        <v>402</v>
      </c>
      <c r="AA84">
        <v>370.35</v>
      </c>
      <c r="AB84">
        <v>407.8</v>
      </c>
      <c r="AC84" s="1">
        <f>(Table2[[#This Row],[Close Price]]/Table2[[#This Row],[Day Low]])-1</f>
        <v>9.6067631612655191E-3</v>
      </c>
      <c r="AD84" s="1">
        <f>(Table2[[#This Row],[Day High]]/Table2[[#This Row],[Close Price]])-1</f>
        <v>2.0045673686881482E-2</v>
      </c>
      <c r="AE84" s="1">
        <f>(Table2[[#This Row],[Close Price]]/Table2[[#This Row],[Current Week Low]])-1</f>
        <v>1.4283875949041347E-2</v>
      </c>
      <c r="AF84" s="1">
        <f>(Table2[[#This Row],[Current Week High]]/Table2[[#This Row],[Close Price]])-1</f>
        <v>2.0045673686881482E-2</v>
      </c>
      <c r="AG84" s="1">
        <f>(Table2[[#This Row],[Close Price]]/Table2[[#This Row],[Current Month Low]])-1</f>
        <v>6.4128527068988861E-2</v>
      </c>
      <c r="AH84" s="1">
        <f>(Table2[[#This Row],[Current Month High]]/Table2[[#This Row],[Close Price]])-1</f>
        <v>3.4762750570921153E-2</v>
      </c>
      <c r="AI84">
        <v>4.52930728241562</v>
      </c>
      <c r="AJ84">
        <v>164.76318441383901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0.21</v>
      </c>
      <c r="AM84" t="s">
        <v>3225</v>
      </c>
      <c r="AN84">
        <v>2.66</v>
      </c>
      <c r="AO84" t="s">
        <v>3225</v>
      </c>
      <c r="AP84">
        <v>8.5327793654376996E-2</v>
      </c>
      <c r="AQ84">
        <f>(Table2[[#This Row],[Sharpe Ratio]]-AVERAGE(Table2[Sharpe Ratio]))/_xlfn.STDEV.P(Table2[Sharpe Ratio])</f>
        <v>0.23162216829720939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3.1134041792540406</v>
      </c>
      <c r="AS84">
        <f>_xlfn.RANK.AVG(Table2[[#This Row],[1Y Return vs Nifty Z-Score]],Table2[1Y Return vs Nifty Z-Score])</f>
        <v>62</v>
      </c>
      <c r="AT84">
        <f>_xlfn.RANK.AVG(Table2[[#This Row],[6M Return vs Nifty Z-Score]],Table2[6M Return vs Nifty Z-Score])</f>
        <v>78</v>
      </c>
      <c r="AU84">
        <f>_xlfn.RANK.AVG(Table2[[#This Row],[Sharpe Ratio Z-Score]],Table2[Sharpe Ratio Z-Score])</f>
        <v>283</v>
      </c>
      <c r="AV84">
        <f>(Table2[[#This Row],[Rank 1Y]]+Table2[[#This Row],[Rank 6M]]+Table2[[#This Row],[Rank Sharpe]])/3</f>
        <v>141</v>
      </c>
    </row>
    <row r="85" spans="1:48" x14ac:dyDescent="0.3">
      <c r="A85" t="s">
        <v>651</v>
      </c>
      <c r="B85" t="s">
        <v>652</v>
      </c>
      <c r="C85" t="s">
        <v>3184</v>
      </c>
      <c r="D85" t="s">
        <v>54</v>
      </c>
      <c r="E85">
        <v>29472.257780899999</v>
      </c>
      <c r="F85">
        <v>1157.75</v>
      </c>
      <c r="G85">
        <v>82.947285975149796</v>
      </c>
      <c r="H85">
        <f>(Table2[[#This Row],[1Y Return vs Nifty]]-AVERAGE(Table2[1Y Return vs Nifty]))/_xlfn.STDEV.P(Table2[1Y Return vs Nifty])</f>
        <v>0.91276225466197136</v>
      </c>
      <c r="I85">
        <v>14.539123448912701</v>
      </c>
      <c r="J85">
        <f>(Table2[[#This Row],[1M Return vs Nifty]]-AVERAGE(Table2[1M Return vs Nifty]))/_xlfn.STDEV.P(Table2[1M Return vs Nifty])</f>
        <v>1.2602838260836349</v>
      </c>
      <c r="K85">
        <v>71.967304271752496</v>
      </c>
      <c r="L85">
        <f>(Table2[[#This Row],[6M Return vs Nifty]]-AVERAGE(Table2[6M Return vs Nifty]))/_xlfn.STDEV.P(Table2[6M Return vs Nifty])</f>
        <v>1.630946705234402</v>
      </c>
      <c r="M85">
        <v>-5.7246549164531499</v>
      </c>
      <c r="N85">
        <f>(Table2[[#This Row],[1W Return vs Nifty]]-AVERAGE(Table2[1W Return vs Nifty]))/_xlfn.STDEV.P(Table2[1W Return vs Nifty])</f>
        <v>-1.3231272204587508</v>
      </c>
      <c r="O85">
        <v>1125.0899999999999</v>
      </c>
      <c r="P85">
        <v>1016.94408953114</v>
      </c>
      <c r="Q85">
        <v>790.86571834058395</v>
      </c>
      <c r="R85">
        <v>53.438572001131199</v>
      </c>
      <c r="S85" s="1">
        <f>(Table2[[#This Row],[Close Price]]-Table2[[#This Row],[20D EMA]])/Table2[[#This Row],[20D EMA]]</f>
        <v>2.9028788808006547E-2</v>
      </c>
      <c r="T85" s="1">
        <f>(Table2[[#This Row],[Close Price]]-Table2[[#This Row],[50D EMA]])/Table2[[#This Row],[50D EMA]]</f>
        <v>0.13845983463434877</v>
      </c>
      <c r="U85" s="1">
        <f>(Table2[[#This Row],[Close Price]]-Table2[[#This Row],[200D EMA]])/Table2[[#This Row],[200D EMA]]</f>
        <v>0.46390211783262353</v>
      </c>
      <c r="V85">
        <v>0.70636581802181297</v>
      </c>
      <c r="W85">
        <v>1147.05</v>
      </c>
      <c r="X85">
        <v>1181.3</v>
      </c>
      <c r="Y85">
        <v>1147.05</v>
      </c>
      <c r="Z85">
        <v>1229</v>
      </c>
      <c r="AA85">
        <v>1061.5</v>
      </c>
      <c r="AB85">
        <v>1257</v>
      </c>
      <c r="AC85" s="1">
        <f>(Table2[[#This Row],[Close Price]]/Table2[[#This Row],[Day Low]])-1</f>
        <v>9.3282768841811414E-3</v>
      </c>
      <c r="AD85" s="1">
        <f>(Table2[[#This Row],[Day High]]/Table2[[#This Row],[Close Price]])-1</f>
        <v>2.0341179011012622E-2</v>
      </c>
      <c r="AE85" s="1">
        <f>(Table2[[#This Row],[Close Price]]/Table2[[#This Row],[Current Week Low]])-1</f>
        <v>9.3282768841811414E-3</v>
      </c>
      <c r="AF85" s="1">
        <f>(Table2[[#This Row],[Current Week High]]/Table2[[#This Row],[Close Price]])-1</f>
        <v>6.1541783632044877E-2</v>
      </c>
      <c r="AG85" s="1">
        <f>(Table2[[#This Row],[Close Price]]/Table2[[#This Row],[Current Month Low]])-1</f>
        <v>9.0673575129533779E-2</v>
      </c>
      <c r="AH85" s="1">
        <f>(Table2[[#This Row],[Current Month High]]/Table2[[#This Row],[Close Price]])-1</f>
        <v>8.5726624919024053E-2</v>
      </c>
      <c r="AI85">
        <v>8.5726624919024008</v>
      </c>
      <c r="AJ85">
        <v>123.503861003861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0.22</v>
      </c>
      <c r="AM85" t="s">
        <v>3225</v>
      </c>
      <c r="AN85">
        <v>7.84</v>
      </c>
      <c r="AO85" t="s">
        <v>3225</v>
      </c>
      <c r="AP85">
        <v>8.8350265557919E-2</v>
      </c>
      <c r="AQ85">
        <f>(Table2[[#This Row],[Sharpe Ratio]]-AVERAGE(Table2[Sharpe Ratio]))/_xlfn.STDEV.P(Table2[Sharpe Ratio])</f>
        <v>0.26672584286583734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2.7475914083870951</v>
      </c>
      <c r="AS85">
        <f>_xlfn.RANK.AVG(Table2[[#This Row],[1Y Return vs Nifty Z-Score]],Table2[1Y Return vs Nifty Z-Score])</f>
        <v>105</v>
      </c>
      <c r="AT85">
        <f>_xlfn.RANK.AVG(Table2[[#This Row],[6M Return vs Nifty Z-Score]],Table2[6M Return vs Nifty Z-Score])</f>
        <v>47</v>
      </c>
      <c r="AU85">
        <f>_xlfn.RANK.AVG(Table2[[#This Row],[Sharpe Ratio Z-Score]],Table2[Sharpe Ratio Z-Score])</f>
        <v>273</v>
      </c>
      <c r="AV85">
        <f>(Table2[[#This Row],[Rank 1Y]]+Table2[[#This Row],[Rank 6M]]+Table2[[#This Row],[Rank Sharpe]])/3</f>
        <v>141.66666666666666</v>
      </c>
    </row>
    <row r="86" spans="1:48" x14ac:dyDescent="0.3">
      <c r="A86" t="s">
        <v>1668</v>
      </c>
      <c r="B86" t="s">
        <v>1669</v>
      </c>
      <c r="C86" t="s">
        <v>3182</v>
      </c>
      <c r="D86" t="s">
        <v>116</v>
      </c>
      <c r="E86">
        <v>5366.8566600000004</v>
      </c>
      <c r="F86">
        <v>578.35</v>
      </c>
      <c r="G86">
        <v>112.122036122122</v>
      </c>
      <c r="H86">
        <f>(Table2[[#This Row],[1Y Return vs Nifty]]-AVERAGE(Table2[1Y Return vs Nifty]))/_xlfn.STDEV.P(Table2[1Y Return vs Nifty])</f>
        <v>1.3961008139804358</v>
      </c>
      <c r="I86">
        <v>-0.71290073959481104</v>
      </c>
      <c r="J86">
        <f>(Table2[[#This Row],[1M Return vs Nifty]]-AVERAGE(Table2[1M Return vs Nifty]))/_xlfn.STDEV.P(Table2[1M Return vs Nifty])</f>
        <v>-0.1801340541637568</v>
      </c>
      <c r="K86">
        <v>62.510107946717</v>
      </c>
      <c r="L86">
        <f>(Table2[[#This Row],[6M Return vs Nifty]]-AVERAGE(Table2[6M Return vs Nifty]))/_xlfn.STDEV.P(Table2[6M Return vs Nifty])</f>
        <v>1.3518922597546326</v>
      </c>
      <c r="M86">
        <v>0.74371351362577198</v>
      </c>
      <c r="N86">
        <f>(Table2[[#This Row],[1W Return vs Nifty]]-AVERAGE(Table2[1W Return vs Nifty]))/_xlfn.STDEV.P(Table2[1W Return vs Nifty])</f>
        <v>0.14764171371351048</v>
      </c>
      <c r="O86">
        <v>563.17999999999995</v>
      </c>
      <c r="P86">
        <v>549.24039385922902</v>
      </c>
      <c r="Q86">
        <v>434.227579944046</v>
      </c>
      <c r="R86">
        <v>63.539916328925401</v>
      </c>
      <c r="S86" s="1">
        <f>(Table2[[#This Row],[Close Price]]-Table2[[#This Row],[20D EMA]])/Table2[[#This Row],[20D EMA]]</f>
        <v>2.6936325863844729E-2</v>
      </c>
      <c r="T86" s="1">
        <f>(Table2[[#This Row],[Close Price]]-Table2[[#This Row],[50D EMA]])/Table2[[#This Row],[50D EMA]]</f>
        <v>5.2999754690715328E-2</v>
      </c>
      <c r="U86" s="1">
        <f>(Table2[[#This Row],[Close Price]]-Table2[[#This Row],[200D EMA]])/Table2[[#This Row],[200D EMA]]</f>
        <v>0.33190526514811763</v>
      </c>
      <c r="V86">
        <v>0.45892164988255602</v>
      </c>
      <c r="W86">
        <v>566.5</v>
      </c>
      <c r="X86">
        <v>584.95000000000005</v>
      </c>
      <c r="Y86">
        <v>565.54999999999995</v>
      </c>
      <c r="Z86">
        <v>584.95000000000005</v>
      </c>
      <c r="AA86">
        <v>544.04999999999995</v>
      </c>
      <c r="AB86">
        <v>590</v>
      </c>
      <c r="AC86" s="1">
        <f>(Table2[[#This Row],[Close Price]]/Table2[[#This Row],[Day Low]])-1</f>
        <v>2.0917917034422029E-2</v>
      </c>
      <c r="AD86" s="1">
        <f>(Table2[[#This Row],[Day High]]/Table2[[#This Row],[Close Price]])-1</f>
        <v>1.1411774876804781E-2</v>
      </c>
      <c r="AE86" s="1">
        <f>(Table2[[#This Row],[Close Price]]/Table2[[#This Row],[Current Week Low]])-1</f>
        <v>2.263283529307758E-2</v>
      </c>
      <c r="AF86" s="1">
        <f>(Table2[[#This Row],[Current Week High]]/Table2[[#This Row],[Close Price]])-1</f>
        <v>1.1411774876804781E-2</v>
      </c>
      <c r="AG86" s="1">
        <f>(Table2[[#This Row],[Close Price]]/Table2[[#This Row],[Current Month Low]])-1</f>
        <v>6.304567594890198E-2</v>
      </c>
      <c r="AH86" s="1">
        <f>(Table2[[#This Row],[Current Month High]]/Table2[[#This Row],[Close Price]])-1</f>
        <v>2.0143511714359796E-2</v>
      </c>
      <c r="AI86">
        <v>25.762946312786301</v>
      </c>
      <c r="AJ86">
        <v>176.325848064978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-0.1</v>
      </c>
      <c r="AM86" t="s">
        <v>3224</v>
      </c>
      <c r="AN86">
        <v>2.5499999999999998</v>
      </c>
      <c r="AO86" t="s">
        <v>3225</v>
      </c>
      <c r="AP86">
        <v>8.2731202093398001E-2</v>
      </c>
      <c r="AQ86">
        <f>(Table2[[#This Row],[Sharpe Ratio]]-AVERAGE(Table2[Sharpe Ratio]))/_xlfn.STDEV.P(Table2[Sharpe Ratio])</f>
        <v>0.20146476467091437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2.9169654979557365</v>
      </c>
      <c r="AS86">
        <f>_xlfn.RANK.AVG(Table2[[#This Row],[1Y Return vs Nifty Z-Score]],Table2[1Y Return vs Nifty Z-Score])</f>
        <v>66</v>
      </c>
      <c r="AT86">
        <f>_xlfn.RANK.AVG(Table2[[#This Row],[6M Return vs Nifty Z-Score]],Table2[6M Return vs Nifty Z-Score])</f>
        <v>66</v>
      </c>
      <c r="AU86">
        <f>_xlfn.RANK.AVG(Table2[[#This Row],[Sharpe Ratio Z-Score]],Table2[Sharpe Ratio Z-Score])</f>
        <v>294</v>
      </c>
      <c r="AV86">
        <f>(Table2[[#This Row],[Rank 1Y]]+Table2[[#This Row],[Rank 6M]]+Table2[[#This Row],[Rank Sharpe]])/3</f>
        <v>142</v>
      </c>
    </row>
    <row r="87" spans="1:48" x14ac:dyDescent="0.3">
      <c r="A87" t="s">
        <v>743</v>
      </c>
      <c r="B87" t="s">
        <v>744</v>
      </c>
      <c r="C87" t="s">
        <v>3192</v>
      </c>
      <c r="D87" t="s">
        <v>161</v>
      </c>
      <c r="E87">
        <v>23406.866488755</v>
      </c>
      <c r="F87">
        <v>736.35</v>
      </c>
      <c r="G87">
        <v>44.293562217716797</v>
      </c>
      <c r="H87">
        <f>(Table2[[#This Row],[1Y Return vs Nifty]]-AVERAGE(Table2[1Y Return vs Nifty]))/_xlfn.STDEV.P(Table2[1Y Return vs Nifty])</f>
        <v>0.27238538565387432</v>
      </c>
      <c r="I87">
        <v>-6.9375953318004697</v>
      </c>
      <c r="J87">
        <f>(Table2[[#This Row],[1M Return vs Nifty]]-AVERAGE(Table2[1M Return vs Nifty]))/_xlfn.STDEV.P(Table2[1M Return vs Nifty])</f>
        <v>-0.76800103358071392</v>
      </c>
      <c r="K87">
        <v>44.139431412745999</v>
      </c>
      <c r="L87">
        <f>(Table2[[#This Row],[6M Return vs Nifty]]-AVERAGE(Table2[6M Return vs Nifty]))/_xlfn.STDEV.P(Table2[6M Return vs Nifty])</f>
        <v>0.8098268550527532</v>
      </c>
      <c r="M87">
        <v>4.5247232776459603</v>
      </c>
      <c r="N87">
        <f>(Table2[[#This Row],[1W Return vs Nifty]]-AVERAGE(Table2[1W Return vs Nifty]))/_xlfn.STDEV.P(Table2[1W Return vs Nifty])</f>
        <v>1.007362640379253</v>
      </c>
      <c r="O87">
        <v>744.32</v>
      </c>
      <c r="P87">
        <v>701.65777126730995</v>
      </c>
      <c r="Q87">
        <v>571.95828334733801</v>
      </c>
      <c r="R87">
        <v>42.868661875132901</v>
      </c>
      <c r="S87" s="1">
        <f>(Table2[[#This Row],[Close Price]]-Table2[[#This Row],[20D EMA]])/Table2[[#This Row],[20D EMA]]</f>
        <v>-1.0707760103181464E-2</v>
      </c>
      <c r="T87" s="1">
        <f>(Table2[[#This Row],[Close Price]]-Table2[[#This Row],[50D EMA]])/Table2[[#This Row],[50D EMA]]</f>
        <v>4.944323308787725E-2</v>
      </c>
      <c r="U87" s="1">
        <f>(Table2[[#This Row],[Close Price]]-Table2[[#This Row],[200D EMA]])/Table2[[#This Row],[200D EMA]]</f>
        <v>0.28741906785679061</v>
      </c>
      <c r="V87">
        <v>0.60635827928118202</v>
      </c>
      <c r="W87">
        <v>730.3</v>
      </c>
      <c r="X87">
        <v>790</v>
      </c>
      <c r="Y87">
        <v>730.3</v>
      </c>
      <c r="Z87">
        <v>801.45</v>
      </c>
      <c r="AA87">
        <v>722.1</v>
      </c>
      <c r="AB87">
        <v>801.45</v>
      </c>
      <c r="AC87" s="1">
        <f>(Table2[[#This Row],[Close Price]]/Table2[[#This Row],[Day Low]])-1</f>
        <v>8.2842667396960668E-3</v>
      </c>
      <c r="AD87" s="1">
        <f>(Table2[[#This Row],[Day High]]/Table2[[#This Row],[Close Price]])-1</f>
        <v>7.2859373939023531E-2</v>
      </c>
      <c r="AE87" s="1">
        <f>(Table2[[#This Row],[Close Price]]/Table2[[#This Row],[Current Week Low]])-1</f>
        <v>8.2842667396960668E-3</v>
      </c>
      <c r="AF87" s="1">
        <f>(Table2[[#This Row],[Current Week High]]/Table2[[#This Row],[Close Price]])-1</f>
        <v>8.8409044611937215E-2</v>
      </c>
      <c r="AG87" s="1">
        <f>(Table2[[#This Row],[Close Price]]/Table2[[#This Row],[Current Month Low]])-1</f>
        <v>1.9734108849189802E-2</v>
      </c>
      <c r="AH87" s="1">
        <f>(Table2[[#This Row],[Current Month High]]/Table2[[#This Row],[Close Price]])-1</f>
        <v>8.8409044611937215E-2</v>
      </c>
      <c r="AI87">
        <v>14.6126162830175</v>
      </c>
      <c r="AJ87">
        <v>136.00961538461499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0.16</v>
      </c>
      <c r="AM87" t="s">
        <v>3225</v>
      </c>
      <c r="AN87">
        <v>2.25</v>
      </c>
      <c r="AO87" t="s">
        <v>3225</v>
      </c>
      <c r="AP87">
        <v>0.17246860757485699</v>
      </c>
      <c r="AQ87">
        <f>(Table2[[#This Row],[Sharpe Ratio]]-AVERAGE(Table2[Sharpe Ratio]))/_xlfn.STDEV.P(Table2[Sharpe Ratio])</f>
        <v>1.2436953557849504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2.565269203290117</v>
      </c>
      <c r="AS87">
        <f>_xlfn.RANK.AVG(Table2[[#This Row],[1Y Return vs Nifty Z-Score]],Table2[1Y Return vs Nifty Z-Score])</f>
        <v>219</v>
      </c>
      <c r="AT87">
        <f>_xlfn.RANK.AVG(Table2[[#This Row],[6M Return vs Nifty Z-Score]],Table2[6M Return vs Nifty Z-Score])</f>
        <v>126</v>
      </c>
      <c r="AU87">
        <f>_xlfn.RANK.AVG(Table2[[#This Row],[Sharpe Ratio Z-Score]],Table2[Sharpe Ratio Z-Score])</f>
        <v>83</v>
      </c>
      <c r="AV87">
        <f>(Table2[[#This Row],[Rank 1Y]]+Table2[[#This Row],[Rank 6M]]+Table2[[#This Row],[Rank Sharpe]])/3</f>
        <v>142.66666666666666</v>
      </c>
    </row>
    <row r="88" spans="1:48" x14ac:dyDescent="0.3">
      <c r="A88" t="s">
        <v>1800</v>
      </c>
      <c r="B88" t="s">
        <v>1801</v>
      </c>
      <c r="C88" t="s">
        <v>3186</v>
      </c>
      <c r="D88" t="s">
        <v>206</v>
      </c>
      <c r="E88">
        <v>4455.7868397000002</v>
      </c>
      <c r="F88">
        <v>1692.95</v>
      </c>
      <c r="G88">
        <v>57.764935052100803</v>
      </c>
      <c r="H88">
        <f>(Table2[[#This Row],[1Y Return vs Nifty]]-AVERAGE(Table2[1Y Return vs Nifty]))/_xlfn.STDEV.P(Table2[1Y Return vs Nifty])</f>
        <v>0.49556583810031329</v>
      </c>
      <c r="I88">
        <v>25.0801207670502</v>
      </c>
      <c r="J88">
        <f>(Table2[[#This Row],[1M Return vs Nifty]]-AVERAGE(Table2[1M Return vs Nifty]))/_xlfn.STDEV.P(Table2[1M Return vs Nifty])</f>
        <v>2.2557871655109265</v>
      </c>
      <c r="K88">
        <v>50.909714577645801</v>
      </c>
      <c r="L88">
        <f>(Table2[[#This Row],[6M Return vs Nifty]]-AVERAGE(Table2[6M Return vs Nifty]))/_xlfn.STDEV.P(Table2[6M Return vs Nifty])</f>
        <v>1.0095982830097636</v>
      </c>
      <c r="M88">
        <v>0.75318273561054705</v>
      </c>
      <c r="N88">
        <f>(Table2[[#This Row],[1W Return vs Nifty]]-AVERAGE(Table2[1W Return vs Nifty]))/_xlfn.STDEV.P(Table2[1W Return vs Nifty])</f>
        <v>0.1497948127023104</v>
      </c>
      <c r="O88">
        <v>1603.16</v>
      </c>
      <c r="P88">
        <v>1482.1947819003899</v>
      </c>
      <c r="Q88">
        <v>1254.58781884583</v>
      </c>
      <c r="R88">
        <v>65.237536664933302</v>
      </c>
      <c r="S88" s="1">
        <f>(Table2[[#This Row],[Close Price]]-Table2[[#This Row],[20D EMA]])/Table2[[#This Row],[20D EMA]]</f>
        <v>5.6008133935477405E-2</v>
      </c>
      <c r="T88" s="1">
        <f>(Table2[[#This Row],[Close Price]]-Table2[[#This Row],[50D EMA]])/Table2[[#This Row],[50D EMA]]</f>
        <v>0.14219131026044446</v>
      </c>
      <c r="U88" s="1">
        <f>(Table2[[#This Row],[Close Price]]-Table2[[#This Row],[200D EMA]])/Table2[[#This Row],[200D EMA]]</f>
        <v>0.34940733089330123</v>
      </c>
      <c r="V88">
        <v>0.72541634827712098</v>
      </c>
      <c r="W88">
        <v>1670.55</v>
      </c>
      <c r="X88">
        <v>1738</v>
      </c>
      <c r="Y88">
        <v>1670.55</v>
      </c>
      <c r="Z88">
        <v>1747.2</v>
      </c>
      <c r="AA88">
        <v>1531</v>
      </c>
      <c r="AB88">
        <v>1747.2</v>
      </c>
      <c r="AC88" s="1">
        <f>(Table2[[#This Row],[Close Price]]/Table2[[#This Row],[Day Low]])-1</f>
        <v>1.3408757594804088E-2</v>
      </c>
      <c r="AD88" s="1">
        <f>(Table2[[#This Row],[Day High]]/Table2[[#This Row],[Close Price]])-1</f>
        <v>2.6610354706281925E-2</v>
      </c>
      <c r="AE88" s="1">
        <f>(Table2[[#This Row],[Close Price]]/Table2[[#This Row],[Current Week Low]])-1</f>
        <v>1.3408757594804088E-2</v>
      </c>
      <c r="AF88" s="1">
        <f>(Table2[[#This Row],[Current Week High]]/Table2[[#This Row],[Close Price]])-1</f>
        <v>3.204465577837512E-2</v>
      </c>
      <c r="AG88" s="1">
        <f>(Table2[[#This Row],[Close Price]]/Table2[[#This Row],[Current Month Low]])-1</f>
        <v>0.10578053559764866</v>
      </c>
      <c r="AH88" s="1">
        <f>(Table2[[#This Row],[Current Month High]]/Table2[[#This Row],[Close Price]])-1</f>
        <v>3.204465577837512E-2</v>
      </c>
      <c r="AI88">
        <v>3.2044655778375102</v>
      </c>
      <c r="AJ88">
        <v>105.954987834549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0.28999999999999998</v>
      </c>
      <c r="AM88" t="s">
        <v>3225</v>
      </c>
      <c r="AN88">
        <v>11.14</v>
      </c>
      <c r="AO88" t="s">
        <v>3225</v>
      </c>
      <c r="AP88">
        <v>0.12643788981360299</v>
      </c>
      <c r="AQ88">
        <f>(Table2[[#This Row],[Sharpe Ratio]]-AVERAGE(Table2[Sharpe Ratio]))/_xlfn.STDEV.P(Table2[Sharpe Ratio])</f>
        <v>0.70908415408682079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4.619830253410135</v>
      </c>
      <c r="AS88">
        <f>_xlfn.RANK.AVG(Table2[[#This Row],[1Y Return vs Nifty Z-Score]],Table2[1Y Return vs Nifty Z-Score])</f>
        <v>163</v>
      </c>
      <c r="AT88">
        <f>_xlfn.RANK.AVG(Table2[[#This Row],[6M Return vs Nifty Z-Score]],Table2[6M Return vs Nifty Z-Score])</f>
        <v>97</v>
      </c>
      <c r="AU88">
        <f>_xlfn.RANK.AVG(Table2[[#This Row],[Sharpe Ratio Z-Score]],Table2[Sharpe Ratio Z-Score])</f>
        <v>172</v>
      </c>
      <c r="AV88">
        <f>(Table2[[#This Row],[Rank 1Y]]+Table2[[#This Row],[Rank 6M]]+Table2[[#This Row],[Rank Sharpe]])/3</f>
        <v>144</v>
      </c>
    </row>
    <row r="89" spans="1:48" x14ac:dyDescent="0.3">
      <c r="A89" t="s">
        <v>762</v>
      </c>
      <c r="B89" t="s">
        <v>763</v>
      </c>
      <c r="C89" t="s">
        <v>3192</v>
      </c>
      <c r="D89" t="s">
        <v>764</v>
      </c>
      <c r="E89">
        <v>22602.398619004998</v>
      </c>
      <c r="F89">
        <v>532.45000000000005</v>
      </c>
      <c r="G89">
        <v>33.462526611780604</v>
      </c>
      <c r="H89">
        <f>(Table2[[#This Row],[1Y Return vs Nifty]]-AVERAGE(Table2[1Y Return vs Nifty]))/_xlfn.STDEV.P(Table2[1Y Return vs Nifty])</f>
        <v>9.2947442935331609E-2</v>
      </c>
      <c r="I89">
        <v>-4.8249931719151302</v>
      </c>
      <c r="J89">
        <f>(Table2[[#This Row],[1M Return vs Nifty]]-AVERAGE(Table2[1M Return vs Nifty]))/_xlfn.STDEV.P(Table2[1M Return vs Nifty])</f>
        <v>-0.56848457023540644</v>
      </c>
      <c r="K89">
        <v>39.749014668002197</v>
      </c>
      <c r="L89">
        <f>(Table2[[#This Row],[6M Return vs Nifty]]-AVERAGE(Table2[6M Return vs Nifty]))/_xlfn.STDEV.P(Table2[6M Return vs Nifty])</f>
        <v>0.68027838550409137</v>
      </c>
      <c r="M89">
        <v>4.5730360487863804</v>
      </c>
      <c r="N89">
        <f>(Table2[[#This Row],[1W Return vs Nifty]]-AVERAGE(Table2[1W Return vs Nifty]))/_xlfn.STDEV.P(Table2[1W Return vs Nifty])</f>
        <v>1.0183479334535741</v>
      </c>
      <c r="O89">
        <v>546.87</v>
      </c>
      <c r="P89">
        <v>567.22640371785997</v>
      </c>
      <c r="Q89">
        <v>483.76950463314603</v>
      </c>
      <c r="R89">
        <v>44.906602937023202</v>
      </c>
      <c r="S89" s="1">
        <f>(Table2[[#This Row],[Close Price]]-Table2[[#This Row],[20D EMA]])/Table2[[#This Row],[20D EMA]]</f>
        <v>-2.6368241081061238E-2</v>
      </c>
      <c r="T89" s="1">
        <f>(Table2[[#This Row],[Close Price]]-Table2[[#This Row],[50D EMA]])/Table2[[#This Row],[50D EMA]]</f>
        <v>-6.1309564381910903E-2</v>
      </c>
      <c r="U89" s="1">
        <f>(Table2[[#This Row],[Close Price]]-Table2[[#This Row],[200D EMA]])/Table2[[#This Row],[200D EMA]]</f>
        <v>0.10062745770585436</v>
      </c>
      <c r="V89">
        <v>0.69480241917795604</v>
      </c>
      <c r="W89">
        <v>521.45000000000005</v>
      </c>
      <c r="X89">
        <v>553.5</v>
      </c>
      <c r="Y89">
        <v>521.45000000000005</v>
      </c>
      <c r="Z89">
        <v>568.1</v>
      </c>
      <c r="AA89">
        <v>489.6</v>
      </c>
      <c r="AB89">
        <v>577.45000000000005</v>
      </c>
      <c r="AC89" s="1">
        <f>(Table2[[#This Row],[Close Price]]/Table2[[#This Row],[Day Low]])-1</f>
        <v>2.1095023492185172E-2</v>
      </c>
      <c r="AD89" s="1">
        <f>(Table2[[#This Row],[Day High]]/Table2[[#This Row],[Close Price]])-1</f>
        <v>3.9534228566062479E-2</v>
      </c>
      <c r="AE89" s="1">
        <f>(Table2[[#This Row],[Close Price]]/Table2[[#This Row],[Current Week Low]])-1</f>
        <v>2.1095023492185172E-2</v>
      </c>
      <c r="AF89" s="1">
        <f>(Table2[[#This Row],[Current Week High]]/Table2[[#This Row],[Close Price]])-1</f>
        <v>6.695464362850978E-2</v>
      </c>
      <c r="AG89" s="1">
        <f>(Table2[[#This Row],[Close Price]]/Table2[[#This Row],[Current Month Low]])-1</f>
        <v>8.7520424836601274E-2</v>
      </c>
      <c r="AH89" s="1">
        <f>(Table2[[#This Row],[Current Month High]]/Table2[[#This Row],[Close Price]])-1</f>
        <v>8.4514977932200308E-2</v>
      </c>
      <c r="AI89">
        <v>40.501455535730997</v>
      </c>
      <c r="AJ89">
        <v>99.568965517241395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-0.25</v>
      </c>
      <c r="AM89" t="s">
        <v>3224</v>
      </c>
      <c r="AN89">
        <v>-7.5</v>
      </c>
      <c r="AO89" t="s">
        <v>3224</v>
      </c>
      <c r="AP89">
        <v>0.24464773509358301</v>
      </c>
      <c r="AQ89">
        <f>(Table2[[#This Row],[Sharpe Ratio]]-AVERAGE(Table2[Sharpe Ratio]))/_xlfn.STDEV.P(Table2[Sharpe Ratio])</f>
        <v>2.0820001221900837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272</v>
      </c>
      <c r="AT89">
        <f>_xlfn.RANK.AVG(Table2[[#This Row],[6M Return vs Nifty Z-Score]],Table2[6M Return vs Nifty Z-Score])</f>
        <v>147</v>
      </c>
      <c r="AU89">
        <f>_xlfn.RANK.AVG(Table2[[#This Row],[Sharpe Ratio Z-Score]],Table2[Sharpe Ratio Z-Score])</f>
        <v>13</v>
      </c>
      <c r="AV89">
        <f>(Table2[[#This Row],[Rank 1Y]]+Table2[[#This Row],[Rank 6M]]+Table2[[#This Row],[Rank Sharpe]])/3</f>
        <v>144</v>
      </c>
    </row>
    <row r="90" spans="1:48" x14ac:dyDescent="0.3">
      <c r="A90" t="s">
        <v>1087</v>
      </c>
      <c r="B90" t="s">
        <v>1088</v>
      </c>
      <c r="C90" t="s">
        <v>3192</v>
      </c>
      <c r="D90" t="s">
        <v>260</v>
      </c>
      <c r="E90">
        <v>12421.511001479999</v>
      </c>
      <c r="F90">
        <v>1866.9</v>
      </c>
      <c r="G90">
        <v>67.368787828138196</v>
      </c>
      <c r="H90">
        <f>(Table2[[#This Row],[1Y Return vs Nifty]]-AVERAGE(Table2[1Y Return vs Nifty]))/_xlfn.STDEV.P(Table2[1Y Return vs Nifty])</f>
        <v>0.65467302295338725</v>
      </c>
      <c r="I90">
        <v>5.3362866774070596</v>
      </c>
      <c r="J90">
        <f>(Table2[[#This Row],[1M Return vs Nifty]]-AVERAGE(Table2[1M Return vs Nifty]))/_xlfn.STDEV.P(Table2[1M Return vs Nifty])</f>
        <v>0.39115783527493125</v>
      </c>
      <c r="K90">
        <v>39.719084655967499</v>
      </c>
      <c r="L90">
        <f>(Table2[[#This Row],[6M Return vs Nifty]]-AVERAGE(Table2[6M Return vs Nifty]))/_xlfn.STDEV.P(Table2[6M Return vs Nifty])</f>
        <v>0.6793952376213056</v>
      </c>
      <c r="M90">
        <v>5.5138432890801203</v>
      </c>
      <c r="N90">
        <f>(Table2[[#This Row],[1W Return vs Nifty]]-AVERAGE(Table2[1W Return vs Nifty]))/_xlfn.STDEV.P(Table2[1W Return vs Nifty])</f>
        <v>1.2322674213469822</v>
      </c>
      <c r="O90">
        <v>1762.88</v>
      </c>
      <c r="P90">
        <v>1729.4214084540299</v>
      </c>
      <c r="Q90">
        <v>1468.2893515629801</v>
      </c>
      <c r="R90">
        <v>76.086153932758407</v>
      </c>
      <c r="S90" s="1">
        <f>(Table2[[#This Row],[Close Price]]-Table2[[#This Row],[20D EMA]])/Table2[[#This Row],[20D EMA]]</f>
        <v>5.9005717916137214E-2</v>
      </c>
      <c r="T90" s="1">
        <f>(Table2[[#This Row],[Close Price]]-Table2[[#This Row],[50D EMA]])/Table2[[#This Row],[50D EMA]]</f>
        <v>7.9493980399413175E-2</v>
      </c>
      <c r="U90" s="1">
        <f>(Table2[[#This Row],[Close Price]]-Table2[[#This Row],[200D EMA]])/Table2[[#This Row],[200D EMA]]</f>
        <v>0.2714796290068458</v>
      </c>
      <c r="V90">
        <v>0.67376811673623904</v>
      </c>
      <c r="W90">
        <v>1827</v>
      </c>
      <c r="X90">
        <v>1882.15</v>
      </c>
      <c r="Y90">
        <v>1820.05</v>
      </c>
      <c r="Z90">
        <v>1882.15</v>
      </c>
      <c r="AA90">
        <v>1683.1</v>
      </c>
      <c r="AB90">
        <v>1882.15</v>
      </c>
      <c r="AC90" s="1">
        <f>(Table2[[#This Row],[Close Price]]/Table2[[#This Row],[Day Low]])-1</f>
        <v>2.1839080459770122E-2</v>
      </c>
      <c r="AD90" s="1">
        <f>(Table2[[#This Row],[Day High]]/Table2[[#This Row],[Close Price]])-1</f>
        <v>8.1686217794203486E-3</v>
      </c>
      <c r="AE90" s="1">
        <f>(Table2[[#This Row],[Close Price]]/Table2[[#This Row],[Current Week Low]])-1</f>
        <v>2.5741051070025556E-2</v>
      </c>
      <c r="AF90" s="1">
        <f>(Table2[[#This Row],[Current Week High]]/Table2[[#This Row],[Close Price]])-1</f>
        <v>8.1686217794203486E-3</v>
      </c>
      <c r="AG90" s="1">
        <f>(Table2[[#This Row],[Close Price]]/Table2[[#This Row],[Current Month Low]])-1</f>
        <v>0.1092032558968572</v>
      </c>
      <c r="AH90" s="1">
        <f>(Table2[[#This Row],[Current Month High]]/Table2[[#This Row],[Close Price]])-1</f>
        <v>8.1686217794203486E-3</v>
      </c>
      <c r="AI90">
        <v>5.5332369168139701</v>
      </c>
      <c r="AJ90">
        <v>121.801116787453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0.11</v>
      </c>
      <c r="AM90" t="s">
        <v>3225</v>
      </c>
      <c r="AN90">
        <v>9.36</v>
      </c>
      <c r="AO90" t="s">
        <v>3225</v>
      </c>
      <c r="AP90">
        <v>0.13271492456307199</v>
      </c>
      <c r="AQ90">
        <f>(Table2[[#This Row],[Sharpe Ratio]]-AVERAGE(Table2[Sharpe Ratio]))/_xlfn.STDEV.P(Table2[Sharpe Ratio])</f>
        <v>0.78198706009666885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3.7394805772932749</v>
      </c>
      <c r="AS90">
        <f>_xlfn.RANK.AVG(Table2[[#This Row],[1Y Return vs Nifty Z-Score]],Table2[1Y Return vs Nifty Z-Score])</f>
        <v>135</v>
      </c>
      <c r="AT90">
        <f>_xlfn.RANK.AVG(Table2[[#This Row],[6M Return vs Nifty Z-Score]],Table2[6M Return vs Nifty Z-Score])</f>
        <v>148</v>
      </c>
      <c r="AU90">
        <f>_xlfn.RANK.AVG(Table2[[#This Row],[Sharpe Ratio Z-Score]],Table2[Sharpe Ratio Z-Score])</f>
        <v>150</v>
      </c>
      <c r="AV90">
        <f>(Table2[[#This Row],[Rank 1Y]]+Table2[[#This Row],[Rank 6M]]+Table2[[#This Row],[Rank Sharpe]])/3</f>
        <v>144.33333333333334</v>
      </c>
    </row>
    <row r="91" spans="1:48" x14ac:dyDescent="0.3">
      <c r="A91" t="s">
        <v>82</v>
      </c>
      <c r="B91" t="s">
        <v>83</v>
      </c>
      <c r="C91" t="s">
        <v>3186</v>
      </c>
      <c r="D91" t="s">
        <v>60</v>
      </c>
      <c r="E91">
        <v>334024.13100552</v>
      </c>
      <c r="F91">
        <v>2787.65</v>
      </c>
      <c r="G91">
        <v>43.946426180746201</v>
      </c>
      <c r="H91">
        <f>(Table2[[#This Row],[1Y Return vs Nifty]]-AVERAGE(Table2[1Y Return vs Nifty]))/_xlfn.STDEV.P(Table2[1Y Return vs Nifty])</f>
        <v>0.26663437729384892</v>
      </c>
      <c r="I91">
        <v>-7.0816585499393403</v>
      </c>
      <c r="J91">
        <f>(Table2[[#This Row],[1M Return vs Nifty]]-AVERAGE(Table2[1M Return vs Nifty]))/_xlfn.STDEV.P(Table2[1M Return vs Nifty])</f>
        <v>-0.78160652179188328</v>
      </c>
      <c r="K91">
        <v>34.776248441931898</v>
      </c>
      <c r="L91">
        <f>(Table2[[#This Row],[6M Return vs Nifty]]-AVERAGE(Table2[6M Return vs Nifty]))/_xlfn.STDEV.P(Table2[6M Return vs Nifty])</f>
        <v>0.53354647109484232</v>
      </c>
      <c r="M91">
        <v>0.62995254928948796</v>
      </c>
      <c r="N91">
        <f>(Table2[[#This Row],[1W Return vs Nifty]]-AVERAGE(Table2[1W Return vs Nifty]))/_xlfn.STDEV.P(Table2[1W Return vs Nifty])</f>
        <v>0.12177489829074652</v>
      </c>
      <c r="O91">
        <v>2746.55</v>
      </c>
      <c r="P91">
        <v>2737.33803912749</v>
      </c>
      <c r="Q91">
        <v>2332.59542784</v>
      </c>
      <c r="R91">
        <v>61.791110592447303</v>
      </c>
      <c r="S91" s="1">
        <f>(Table2[[#This Row],[Close Price]]-Table2[[#This Row],[20D EMA]])/Table2[[#This Row],[20D EMA]]</f>
        <v>1.4964227849483864E-2</v>
      </c>
      <c r="T91" s="1">
        <f>(Table2[[#This Row],[Close Price]]-Table2[[#This Row],[50D EMA]])/Table2[[#This Row],[50D EMA]]</f>
        <v>1.8379885915934129E-2</v>
      </c>
      <c r="U91" s="1">
        <f>(Table2[[#This Row],[Close Price]]-Table2[[#This Row],[200D EMA]])/Table2[[#This Row],[200D EMA]]</f>
        <v>0.19508508279182554</v>
      </c>
      <c r="V91">
        <v>0.70344800235713401</v>
      </c>
      <c r="W91">
        <v>2745.3</v>
      </c>
      <c r="X91">
        <v>2793.5</v>
      </c>
      <c r="Y91">
        <v>2732.05</v>
      </c>
      <c r="Z91">
        <v>2793.5</v>
      </c>
      <c r="AA91">
        <v>2635.6</v>
      </c>
      <c r="AB91">
        <v>2848.8</v>
      </c>
      <c r="AC91" s="1">
        <f>(Table2[[#This Row],[Close Price]]/Table2[[#This Row],[Day Low]])-1</f>
        <v>1.542636506028483E-2</v>
      </c>
      <c r="AD91" s="1">
        <f>(Table2[[#This Row],[Day High]]/Table2[[#This Row],[Close Price]])-1</f>
        <v>2.0985417825050146E-3</v>
      </c>
      <c r="AE91" s="1">
        <f>(Table2[[#This Row],[Close Price]]/Table2[[#This Row],[Current Week Low]])-1</f>
        <v>2.035101846598697E-2</v>
      </c>
      <c r="AF91" s="1">
        <f>(Table2[[#This Row],[Current Week High]]/Table2[[#This Row],[Close Price]])-1</f>
        <v>2.0985417825050146E-3</v>
      </c>
      <c r="AG91" s="1">
        <f>(Table2[[#This Row],[Close Price]]/Table2[[#This Row],[Current Month Low]])-1</f>
        <v>5.7690848383669779E-2</v>
      </c>
      <c r="AH91" s="1">
        <f>(Table2[[#This Row],[Current Month High]]/Table2[[#This Row],[Close Price]])-1</f>
        <v>2.1936039316269973E-2</v>
      </c>
      <c r="AI91">
        <v>8.1018061808333108</v>
      </c>
      <c r="AJ91">
        <v>92.251724137931006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-0.05</v>
      </c>
      <c r="AM91" t="s">
        <v>3224</v>
      </c>
      <c r="AN91">
        <v>-0.63</v>
      </c>
      <c r="AO91" t="s">
        <v>3224</v>
      </c>
      <c r="AP91">
        <v>0.198943484866974</v>
      </c>
      <c r="AQ91">
        <f>(Table2[[#This Row],[Sharpe Ratio]]-AVERAGE(Table2[Sharpe Ratio]))/_xlfn.STDEV.P(Table2[Sharpe Ratio])</f>
        <v>1.5511805885236636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1.691529813411218</v>
      </c>
      <c r="AS91">
        <f>_xlfn.RANK.AVG(Table2[[#This Row],[1Y Return vs Nifty Z-Score]],Table2[1Y Return vs Nifty Z-Score])</f>
        <v>221</v>
      </c>
      <c r="AT91">
        <f>_xlfn.RANK.AVG(Table2[[#This Row],[6M Return vs Nifty Z-Score]],Table2[6M Return vs Nifty Z-Score])</f>
        <v>174</v>
      </c>
      <c r="AU91">
        <f>_xlfn.RANK.AVG(Table2[[#This Row],[Sharpe Ratio Z-Score]],Table2[Sharpe Ratio Z-Score])</f>
        <v>44</v>
      </c>
      <c r="AV91">
        <f>(Table2[[#This Row],[Rank 1Y]]+Table2[[#This Row],[Rank 6M]]+Table2[[#This Row],[Rank Sharpe]])/3</f>
        <v>146.33333333333334</v>
      </c>
    </row>
    <row r="92" spans="1:48" x14ac:dyDescent="0.3">
      <c r="A92" t="s">
        <v>829</v>
      </c>
      <c r="B92" t="s">
        <v>830</v>
      </c>
      <c r="C92" t="s">
        <v>3183</v>
      </c>
      <c r="D92" t="s">
        <v>46</v>
      </c>
      <c r="E92">
        <v>19792.863686699999</v>
      </c>
      <c r="F92">
        <v>315.25</v>
      </c>
      <c r="G92">
        <v>83.725633661742194</v>
      </c>
      <c r="H92">
        <f>(Table2[[#This Row],[1Y Return vs Nifty]]-AVERAGE(Table2[1Y Return vs Nifty]))/_xlfn.STDEV.P(Table2[1Y Return vs Nifty])</f>
        <v>0.92565715342172894</v>
      </c>
      <c r="I92">
        <v>-4.9707159328545103</v>
      </c>
      <c r="J92">
        <f>(Table2[[#This Row],[1M Return vs Nifty]]-AVERAGE(Table2[1M Return vs Nifty]))/_xlfn.STDEV.P(Table2[1M Return vs Nifty])</f>
        <v>-0.5822467874874786</v>
      </c>
      <c r="K92">
        <v>25.698227755294099</v>
      </c>
      <c r="L92">
        <f>(Table2[[#This Row],[6M Return vs Nifty]]-AVERAGE(Table2[6M Return vs Nifty]))/_xlfn.STDEV.P(Table2[6M Return vs Nifty])</f>
        <v>0.26568039940746202</v>
      </c>
      <c r="M92">
        <v>-2.16237868101895</v>
      </c>
      <c r="N92">
        <f>(Table2[[#This Row],[1W Return vs Nifty]]-AVERAGE(Table2[1W Return vs Nifty]))/_xlfn.STDEV.P(Table2[1W Return vs Nifty])</f>
        <v>-0.51314163001939972</v>
      </c>
      <c r="O92">
        <v>318.38</v>
      </c>
      <c r="P92">
        <v>318.39023951939703</v>
      </c>
      <c r="Q92">
        <v>267.75045820061803</v>
      </c>
      <c r="R92">
        <v>46.895742104308603</v>
      </c>
      <c r="S92" s="1">
        <f>(Table2[[#This Row],[Close Price]]-Table2[[#This Row],[20D EMA]])/Table2[[#This Row],[20D EMA]]</f>
        <v>-9.831019536403026E-3</v>
      </c>
      <c r="T92" s="1">
        <f>(Table2[[#This Row],[Close Price]]-Table2[[#This Row],[50D EMA]])/Table2[[#This Row],[50D EMA]]</f>
        <v>-9.8628636485124342E-3</v>
      </c>
      <c r="U92" s="1">
        <f>(Table2[[#This Row],[Close Price]]-Table2[[#This Row],[200D EMA]])/Table2[[#This Row],[200D EMA]]</f>
        <v>0.17740228016264262</v>
      </c>
      <c r="V92">
        <v>0.43438098249329199</v>
      </c>
      <c r="W92">
        <v>309.2</v>
      </c>
      <c r="X92">
        <v>316</v>
      </c>
      <c r="Y92">
        <v>309.2</v>
      </c>
      <c r="Z92">
        <v>317.39999999999998</v>
      </c>
      <c r="AA92">
        <v>308.10000000000002</v>
      </c>
      <c r="AB92">
        <v>330.8</v>
      </c>
      <c r="AC92" s="1">
        <f>(Table2[[#This Row],[Close Price]]/Table2[[#This Row],[Day Low]])-1</f>
        <v>1.9566623544631234E-2</v>
      </c>
      <c r="AD92" s="1">
        <f>(Table2[[#This Row],[Day High]]/Table2[[#This Row],[Close Price]])-1</f>
        <v>2.3790642347343294E-3</v>
      </c>
      <c r="AE92" s="1">
        <f>(Table2[[#This Row],[Close Price]]/Table2[[#This Row],[Current Week Low]])-1</f>
        <v>1.9566623544631234E-2</v>
      </c>
      <c r="AF92" s="1">
        <f>(Table2[[#This Row],[Current Week High]]/Table2[[#This Row],[Close Price]])-1</f>
        <v>6.8199841395717442E-3</v>
      </c>
      <c r="AG92" s="1">
        <f>(Table2[[#This Row],[Close Price]]/Table2[[#This Row],[Current Month Low]])-1</f>
        <v>2.3206751054852148E-2</v>
      </c>
      <c r="AH92" s="1">
        <f>(Table2[[#This Row],[Current Month High]]/Table2[[#This Row],[Close Price]])-1</f>
        <v>4.9325931800158651E-2</v>
      </c>
      <c r="AI92">
        <v>15.6225218080888</v>
      </c>
      <c r="AJ92">
        <v>130.86781398754999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-0.03</v>
      </c>
      <c r="AM92" t="s">
        <v>3224</v>
      </c>
      <c r="AN92">
        <v>-1.19</v>
      </c>
      <c r="AO92" t="s">
        <v>3224</v>
      </c>
      <c r="AP92">
        <v>0.16085059965722501</v>
      </c>
      <c r="AQ92">
        <f>(Table2[[#This Row],[Sharpe Ratio]]-AVERAGE(Table2[Sharpe Ratio]))/_xlfn.STDEV.P(Table2[Sharpe Ratio])</f>
        <v>1.108761175388316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103</v>
      </c>
      <c r="AT92">
        <f>_xlfn.RANK.AVG(Table2[[#This Row],[6M Return vs Nifty Z-Score]],Table2[6M Return vs Nifty Z-Score])</f>
        <v>237</v>
      </c>
      <c r="AU92">
        <f>_xlfn.RANK.AVG(Table2[[#This Row],[Sharpe Ratio Z-Score]],Table2[Sharpe Ratio Z-Score])</f>
        <v>99</v>
      </c>
      <c r="AV92">
        <f>(Table2[[#This Row],[Rank 1Y]]+Table2[[#This Row],[Rank 6M]]+Table2[[#This Row],[Rank Sharpe]])/3</f>
        <v>146.33333333333334</v>
      </c>
    </row>
    <row r="93" spans="1:48" x14ac:dyDescent="0.3">
      <c r="A93" t="s">
        <v>1518</v>
      </c>
      <c r="B93" t="s">
        <v>1519</v>
      </c>
      <c r="C93" t="s">
        <v>3183</v>
      </c>
      <c r="D93" t="s">
        <v>46</v>
      </c>
      <c r="E93">
        <v>6977.375558535</v>
      </c>
      <c r="F93">
        <v>248.55</v>
      </c>
      <c r="G93">
        <v>109.48723907760299</v>
      </c>
      <c r="H93">
        <f>(Table2[[#This Row],[1Y Return vs Nifty]]-AVERAGE(Table2[1Y Return vs Nifty]))/_xlfn.STDEV.P(Table2[1Y Return vs Nifty])</f>
        <v>1.3524500885696298</v>
      </c>
      <c r="I93">
        <v>2.16567796427934</v>
      </c>
      <c r="J93">
        <f>(Table2[[#This Row],[1M Return vs Nifty]]-AVERAGE(Table2[1M Return vs Nifty]))/_xlfn.STDEV.P(Table2[1M Return vs Nifty])</f>
        <v>9.1722073489383979E-2</v>
      </c>
      <c r="K93">
        <v>42.845335191897298</v>
      </c>
      <c r="L93">
        <f>(Table2[[#This Row],[6M Return vs Nifty]]-AVERAGE(Table2[6M Return vs Nifty]))/_xlfn.STDEV.P(Table2[6M Return vs Nifty])</f>
        <v>0.7716418273875858</v>
      </c>
      <c r="M93">
        <v>-5.2718193233067403</v>
      </c>
      <c r="N93">
        <f>(Table2[[#This Row],[1W Return vs Nifty]]-AVERAGE(Table2[1W Return vs Nifty]))/_xlfn.STDEV.P(Table2[1W Return vs Nifty])</f>
        <v>-1.2201620709180832</v>
      </c>
      <c r="O93">
        <v>246.4</v>
      </c>
      <c r="P93">
        <v>238.50656393812801</v>
      </c>
      <c r="Q93">
        <v>195.92947823520799</v>
      </c>
      <c r="R93">
        <v>50.576463503725599</v>
      </c>
      <c r="S93" s="1">
        <f>(Table2[[#This Row],[Close Price]]-Table2[[#This Row],[20D EMA]])/Table2[[#This Row],[20D EMA]]</f>
        <v>8.7256493506493744E-3</v>
      </c>
      <c r="T93" s="1">
        <f>(Table2[[#This Row],[Close Price]]-Table2[[#This Row],[50D EMA]])/Table2[[#This Row],[50D EMA]]</f>
        <v>4.2109684094385806E-2</v>
      </c>
      <c r="U93" s="1">
        <f>(Table2[[#This Row],[Close Price]]-Table2[[#This Row],[200D EMA]])/Table2[[#This Row],[200D EMA]]</f>
        <v>0.2685686821542112</v>
      </c>
      <c r="V93">
        <v>1.65742142571577</v>
      </c>
      <c r="W93">
        <v>246.95</v>
      </c>
      <c r="X93">
        <v>253</v>
      </c>
      <c r="Y93">
        <v>246.95</v>
      </c>
      <c r="Z93">
        <v>256.19</v>
      </c>
      <c r="AA93">
        <v>227.4</v>
      </c>
      <c r="AB93">
        <v>284.74</v>
      </c>
      <c r="AC93" s="1">
        <f>(Table2[[#This Row],[Close Price]]/Table2[[#This Row],[Day Low]])-1</f>
        <v>6.4790443409596943E-3</v>
      </c>
      <c r="AD93" s="1">
        <f>(Table2[[#This Row],[Day High]]/Table2[[#This Row],[Close Price]])-1</f>
        <v>1.7903842285254434E-2</v>
      </c>
      <c r="AE93" s="1">
        <f>(Table2[[#This Row],[Close Price]]/Table2[[#This Row],[Current Week Low]])-1</f>
        <v>6.4790443409596943E-3</v>
      </c>
      <c r="AF93" s="1">
        <f>(Table2[[#This Row],[Current Week High]]/Table2[[#This Row],[Close Price]])-1</f>
        <v>3.0738282035807529E-2</v>
      </c>
      <c r="AG93" s="1">
        <f>(Table2[[#This Row],[Close Price]]/Table2[[#This Row],[Current Month Low]])-1</f>
        <v>9.3007915567282273E-2</v>
      </c>
      <c r="AH93" s="1">
        <f>(Table2[[#This Row],[Current Month High]]/Table2[[#This Row],[Close Price]])-1</f>
        <v>0.1456045061355864</v>
      </c>
      <c r="AI93">
        <v>14.560450613558601</v>
      </c>
      <c r="AJ93">
        <v>144.75627769571599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0.08</v>
      </c>
      <c r="AM93" t="s">
        <v>3225</v>
      </c>
      <c r="AN93">
        <v>6.45</v>
      </c>
      <c r="AO93" t="s">
        <v>3225</v>
      </c>
      <c r="AP93">
        <v>0.10063807616498199</v>
      </c>
      <c r="AQ93">
        <f>(Table2[[#This Row],[Sharpe Ratio]]-AVERAGE(Table2[Sharpe Ratio]))/_xlfn.STDEV.P(Table2[Sharpe Ratio])</f>
        <v>0.40943926369392936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1.4050911822224457</v>
      </c>
      <c r="AS93">
        <f>_xlfn.RANK.AVG(Table2[[#This Row],[1Y Return vs Nifty Z-Score]],Table2[1Y Return vs Nifty Z-Score])</f>
        <v>69</v>
      </c>
      <c r="AT93">
        <f>_xlfn.RANK.AVG(Table2[[#This Row],[6M Return vs Nifty Z-Score]],Table2[6M Return vs Nifty Z-Score])</f>
        <v>133</v>
      </c>
      <c r="AU93">
        <f>_xlfn.RANK.AVG(Table2[[#This Row],[Sharpe Ratio Z-Score]],Table2[Sharpe Ratio Z-Score])</f>
        <v>238</v>
      </c>
      <c r="AV93">
        <f>(Table2[[#This Row],[Rank 1Y]]+Table2[[#This Row],[Rank 6M]]+Table2[[#This Row],[Rank Sharpe]])/3</f>
        <v>146.66666666666666</v>
      </c>
    </row>
    <row r="94" spans="1:48" x14ac:dyDescent="0.3">
      <c r="A94" t="s">
        <v>1564</v>
      </c>
      <c r="B94" t="s">
        <v>1565</v>
      </c>
      <c r="C94" t="s">
        <v>3192</v>
      </c>
      <c r="D94" t="s">
        <v>161</v>
      </c>
      <c r="E94">
        <v>6425.6188056450001</v>
      </c>
      <c r="F94">
        <v>411.45</v>
      </c>
      <c r="G94">
        <v>41.9539396598068</v>
      </c>
      <c r="H94">
        <f>(Table2[[#This Row],[1Y Return vs Nifty]]-AVERAGE(Table2[1Y Return vs Nifty]))/_xlfn.STDEV.P(Table2[1Y Return vs Nifty])</f>
        <v>0.23362482075469015</v>
      </c>
      <c r="I94">
        <v>-3.5280107993412599</v>
      </c>
      <c r="J94">
        <f>(Table2[[#This Row],[1M Return vs Nifty]]-AVERAGE(Table2[1M Return vs Nifty]))/_xlfn.STDEV.P(Table2[1M Return vs Nifty])</f>
        <v>-0.44599613350523237</v>
      </c>
      <c r="K94">
        <v>38.109754499371398</v>
      </c>
      <c r="L94">
        <f>(Table2[[#This Row],[6M Return vs Nifty]]-AVERAGE(Table2[6M Return vs Nifty]))/_xlfn.STDEV.P(Table2[6M Return vs Nifty])</f>
        <v>0.63190857043074045</v>
      </c>
      <c r="M94">
        <v>0.87190509044676701</v>
      </c>
      <c r="N94">
        <f>(Table2[[#This Row],[1W Return vs Nifty]]-AVERAGE(Table2[1W Return vs Nifty]))/_xlfn.STDEV.P(Table2[1W Return vs Nifty])</f>
        <v>0.17678974243960086</v>
      </c>
      <c r="O94">
        <v>418.96</v>
      </c>
      <c r="P94">
        <v>406.35075968960302</v>
      </c>
      <c r="Q94">
        <v>341.10485700796198</v>
      </c>
      <c r="R94">
        <v>42.974740588553203</v>
      </c>
      <c r="S94" s="1">
        <f>(Table2[[#This Row],[Close Price]]-Table2[[#This Row],[20D EMA]])/Table2[[#This Row],[20D EMA]]</f>
        <v>-1.7925338934504466E-2</v>
      </c>
      <c r="T94" s="1">
        <f>(Table2[[#This Row],[Close Price]]-Table2[[#This Row],[50D EMA]])/Table2[[#This Row],[50D EMA]]</f>
        <v>1.2548863731157029E-2</v>
      </c>
      <c r="U94" s="1">
        <f>(Table2[[#This Row],[Close Price]]-Table2[[#This Row],[200D EMA]])/Table2[[#This Row],[200D EMA]]</f>
        <v>0.20622732730655907</v>
      </c>
      <c r="V94">
        <v>0.606614090826888</v>
      </c>
      <c r="W94">
        <v>409.4</v>
      </c>
      <c r="X94">
        <v>426.6</v>
      </c>
      <c r="Y94">
        <v>409.4</v>
      </c>
      <c r="Z94">
        <v>437.9</v>
      </c>
      <c r="AA94">
        <v>398.3</v>
      </c>
      <c r="AB94">
        <v>446.8</v>
      </c>
      <c r="AC94" s="1">
        <f>(Table2[[#This Row],[Close Price]]/Table2[[#This Row],[Day Low]])-1</f>
        <v>5.0073277967757068E-3</v>
      </c>
      <c r="AD94" s="1">
        <f>(Table2[[#This Row],[Day High]]/Table2[[#This Row],[Close Price]])-1</f>
        <v>3.6820998906307079E-2</v>
      </c>
      <c r="AE94" s="1">
        <f>(Table2[[#This Row],[Close Price]]/Table2[[#This Row],[Current Week Low]])-1</f>
        <v>5.0073277967757068E-3</v>
      </c>
      <c r="AF94" s="1">
        <f>(Table2[[#This Row],[Current Week High]]/Table2[[#This Row],[Close Price]])-1</f>
        <v>6.4284846275367569E-2</v>
      </c>
      <c r="AG94" s="1">
        <f>(Table2[[#This Row],[Close Price]]/Table2[[#This Row],[Current Month Low]])-1</f>
        <v>3.3015315089128805E-2</v>
      </c>
      <c r="AH94" s="1">
        <f>(Table2[[#This Row],[Current Month High]]/Table2[[#This Row],[Close Price]])-1</f>
        <v>8.5915664114716295E-2</v>
      </c>
      <c r="AI94">
        <v>9.6123465791712199</v>
      </c>
      <c r="AJ94">
        <v>82.017252820172502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0.13</v>
      </c>
      <c r="AM94" t="s">
        <v>3225</v>
      </c>
      <c r="AN94">
        <v>-3.57</v>
      </c>
      <c r="AO94" t="s">
        <v>3224</v>
      </c>
      <c r="AP94">
        <v>0.188499236294351</v>
      </c>
      <c r="AQ94">
        <f>(Table2[[#This Row],[Sharpe Ratio]]-AVERAGE(Table2[Sharpe Ratio]))/_xlfn.STDEV.P(Table2[Sharpe Ratio])</f>
        <v>1.4298787155178092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2.0262057156376083</v>
      </c>
      <c r="AS94">
        <f>_xlfn.RANK.AVG(Table2[[#This Row],[1Y Return vs Nifty Z-Score]],Table2[1Y Return vs Nifty Z-Score])</f>
        <v>233</v>
      </c>
      <c r="AT94">
        <f>_xlfn.RANK.AVG(Table2[[#This Row],[6M Return vs Nifty Z-Score]],Table2[6M Return vs Nifty Z-Score])</f>
        <v>153</v>
      </c>
      <c r="AU94">
        <f>_xlfn.RANK.AVG(Table2[[#This Row],[Sharpe Ratio Z-Score]],Table2[Sharpe Ratio Z-Score])</f>
        <v>54</v>
      </c>
      <c r="AV94">
        <f>(Table2[[#This Row],[Rank 1Y]]+Table2[[#This Row],[Rank 6M]]+Table2[[#This Row],[Rank Sharpe]])/3</f>
        <v>146.66666666666666</v>
      </c>
    </row>
    <row r="95" spans="1:48" x14ac:dyDescent="0.3">
      <c r="A95" t="s">
        <v>1516</v>
      </c>
      <c r="B95" t="s">
        <v>1517</v>
      </c>
      <c r="C95" t="s">
        <v>3178</v>
      </c>
      <c r="D95" t="s">
        <v>295</v>
      </c>
      <c r="E95">
        <v>6990.7165179699996</v>
      </c>
      <c r="F95">
        <v>1419.7</v>
      </c>
      <c r="G95">
        <v>127.794325791701</v>
      </c>
      <c r="H95">
        <f>(Table2[[#This Row],[1Y Return vs Nifty]]-AVERAGE(Table2[1Y Return vs Nifty]))/_xlfn.STDEV.P(Table2[1Y Return vs Nifty])</f>
        <v>1.6557438913660403</v>
      </c>
      <c r="I95">
        <v>-0.68221256119727502</v>
      </c>
      <c r="J95">
        <f>(Table2[[#This Row],[1M Return vs Nifty]]-AVERAGE(Table2[1M Return vs Nifty]))/_xlfn.STDEV.P(Table2[1M Return vs Nifty])</f>
        <v>-0.17723582896232154</v>
      </c>
      <c r="K95">
        <v>41.145170164758603</v>
      </c>
      <c r="L95">
        <f>(Table2[[#This Row],[6M Return vs Nifty]]-AVERAGE(Table2[6M Return vs Nifty]))/_xlfn.STDEV.P(Table2[6M Return vs Nifty])</f>
        <v>0.72147488651354141</v>
      </c>
      <c r="M95">
        <v>0.87618197285967403</v>
      </c>
      <c r="N95">
        <f>(Table2[[#This Row],[1W Return vs Nifty]]-AVERAGE(Table2[1W Return vs Nifty]))/_xlfn.STDEV.P(Table2[1W Return vs Nifty])</f>
        <v>0.17776221422379304</v>
      </c>
      <c r="O95">
        <v>1372.7</v>
      </c>
      <c r="P95">
        <v>1298.49373241939</v>
      </c>
      <c r="Q95">
        <v>1037.61045171264</v>
      </c>
      <c r="R95">
        <v>60.687936570870697</v>
      </c>
      <c r="S95" s="1">
        <f>(Table2[[#This Row],[Close Price]]-Table2[[#This Row],[20D EMA]])/Table2[[#This Row],[20D EMA]]</f>
        <v>3.4239090842864424E-2</v>
      </c>
      <c r="T95" s="1">
        <f>(Table2[[#This Row],[Close Price]]-Table2[[#This Row],[50D EMA]])/Table2[[#This Row],[50D EMA]]</f>
        <v>9.3343744797886055E-2</v>
      </c>
      <c r="U95" s="1">
        <f>(Table2[[#This Row],[Close Price]]-Table2[[#This Row],[200D EMA]])/Table2[[#This Row],[200D EMA]]</f>
        <v>0.36823988005970609</v>
      </c>
      <c r="V95">
        <v>0.49476374994349498</v>
      </c>
      <c r="W95">
        <v>1385.4</v>
      </c>
      <c r="X95">
        <v>1439</v>
      </c>
      <c r="Y95">
        <v>1360.1</v>
      </c>
      <c r="Z95">
        <v>1439</v>
      </c>
      <c r="AA95">
        <v>1322.5</v>
      </c>
      <c r="AB95">
        <v>1513.55</v>
      </c>
      <c r="AC95" s="1">
        <f>(Table2[[#This Row],[Close Price]]/Table2[[#This Row],[Day Low]])-1</f>
        <v>2.4758192579760419E-2</v>
      </c>
      <c r="AD95" s="1">
        <f>(Table2[[#This Row],[Day High]]/Table2[[#This Row],[Close Price]])-1</f>
        <v>1.3594421356624586E-2</v>
      </c>
      <c r="AE95" s="1">
        <f>(Table2[[#This Row],[Close Price]]/Table2[[#This Row],[Current Week Low]])-1</f>
        <v>4.3820307330343367E-2</v>
      </c>
      <c r="AF95" s="1">
        <f>(Table2[[#This Row],[Current Week High]]/Table2[[#This Row],[Close Price]])-1</f>
        <v>1.3594421356624586E-2</v>
      </c>
      <c r="AG95" s="1">
        <f>(Table2[[#This Row],[Close Price]]/Table2[[#This Row],[Current Month Low]])-1</f>
        <v>7.3497164461247655E-2</v>
      </c>
      <c r="AH95" s="1">
        <f>(Table2[[#This Row],[Current Month High]]/Table2[[#This Row],[Close Price]])-1</f>
        <v>6.6105515249700542E-2</v>
      </c>
      <c r="AI95">
        <v>6.6105515249700497</v>
      </c>
      <c r="AJ95">
        <v>171.94713150081401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0.13</v>
      </c>
      <c r="AM95" t="s">
        <v>3225</v>
      </c>
      <c r="AN95">
        <v>0.28000000000000003</v>
      </c>
      <c r="AO95" t="s">
        <v>3225</v>
      </c>
      <c r="AP95">
        <v>9.8212694526722003E-2</v>
      </c>
      <c r="AQ95">
        <f>(Table2[[#This Row],[Sharpe Ratio]]-AVERAGE(Table2[Sharpe Ratio]))/_xlfn.STDEV.P(Table2[Sharpe Ratio])</f>
        <v>0.3812703309622702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2.7590154941033234</v>
      </c>
      <c r="AS95">
        <f>_xlfn.RANK.AVG(Table2[[#This Row],[1Y Return vs Nifty Z-Score]],Table2[1Y Return vs Nifty Z-Score])</f>
        <v>54</v>
      </c>
      <c r="AT95">
        <f>_xlfn.RANK.AVG(Table2[[#This Row],[6M Return vs Nifty Z-Score]],Table2[6M Return vs Nifty Z-Score])</f>
        <v>141</v>
      </c>
      <c r="AU95">
        <f>_xlfn.RANK.AVG(Table2[[#This Row],[Sharpe Ratio Z-Score]],Table2[Sharpe Ratio Z-Score])</f>
        <v>246</v>
      </c>
      <c r="AV95">
        <f>(Table2[[#This Row],[Rank 1Y]]+Table2[[#This Row],[Rank 6M]]+Table2[[#This Row],[Rank Sharpe]])/3</f>
        <v>147</v>
      </c>
    </row>
    <row r="96" spans="1:48" x14ac:dyDescent="0.3">
      <c r="A96" t="s">
        <v>525</v>
      </c>
      <c r="B96" t="s">
        <v>526</v>
      </c>
      <c r="C96" t="s">
        <v>3186</v>
      </c>
      <c r="D96" t="s">
        <v>527</v>
      </c>
      <c r="E96">
        <v>40995.5</v>
      </c>
      <c r="F96">
        <v>482.3</v>
      </c>
      <c r="G96">
        <v>55.467798692363097</v>
      </c>
      <c r="H96">
        <f>(Table2[[#This Row],[1Y Return vs Nifty]]-AVERAGE(Table2[1Y Return vs Nifty]))/_xlfn.STDEV.P(Table2[1Y Return vs Nifty])</f>
        <v>0.45750914273598597</v>
      </c>
      <c r="I96">
        <v>-5.2410499865969902</v>
      </c>
      <c r="J96">
        <f>(Table2[[#This Row],[1M Return vs Nifty]]-AVERAGE(Table2[1M Return vs Nifty]))/_xlfn.STDEV.P(Table2[1M Return vs Nifty])</f>
        <v>-0.60777743180312538</v>
      </c>
      <c r="K96">
        <v>41.659029983212498</v>
      </c>
      <c r="L96">
        <f>(Table2[[#This Row],[6M Return vs Nifty]]-AVERAGE(Table2[6M Return vs Nifty]))/_xlfn.STDEV.P(Table2[6M Return vs Nifty])</f>
        <v>0.73663739998631195</v>
      </c>
      <c r="M96">
        <v>0.853484472071109</v>
      </c>
      <c r="N96">
        <f>(Table2[[#This Row],[1W Return vs Nifty]]-AVERAGE(Table2[1W Return vs Nifty]))/_xlfn.STDEV.P(Table2[1W Return vs Nifty])</f>
        <v>0.17260128695070565</v>
      </c>
      <c r="O96">
        <v>489.06</v>
      </c>
      <c r="P96">
        <v>500.01758488405397</v>
      </c>
      <c r="Q96">
        <v>432.75003340261401</v>
      </c>
      <c r="R96">
        <v>45.605066438767999</v>
      </c>
      <c r="S96" s="1">
        <f>(Table2[[#This Row],[Close Price]]-Table2[[#This Row],[20D EMA]])/Table2[[#This Row],[20D EMA]]</f>
        <v>-1.3822434875066436E-2</v>
      </c>
      <c r="T96" s="1">
        <f>(Table2[[#This Row],[Close Price]]-Table2[[#This Row],[50D EMA]])/Table2[[#This Row],[50D EMA]]</f>
        <v>-3.5433923565232985E-2</v>
      </c>
      <c r="U96" s="1">
        <f>(Table2[[#This Row],[Close Price]]-Table2[[#This Row],[200D EMA]])/Table2[[#This Row],[200D EMA]]</f>
        <v>0.11450020282560353</v>
      </c>
      <c r="V96">
        <v>0.57233827037437901</v>
      </c>
      <c r="W96">
        <v>481.05</v>
      </c>
      <c r="X96">
        <v>493.1</v>
      </c>
      <c r="Y96">
        <v>481.05</v>
      </c>
      <c r="Z96">
        <v>493.1</v>
      </c>
      <c r="AA96">
        <v>466.5</v>
      </c>
      <c r="AB96">
        <v>499.7</v>
      </c>
      <c r="AC96" s="1">
        <f>(Table2[[#This Row],[Close Price]]/Table2[[#This Row],[Day Low]])-1</f>
        <v>2.5984824862279599E-3</v>
      </c>
      <c r="AD96" s="1">
        <f>(Table2[[#This Row],[Day High]]/Table2[[#This Row],[Close Price]])-1</f>
        <v>2.2392701637984569E-2</v>
      </c>
      <c r="AE96" s="1">
        <f>(Table2[[#This Row],[Close Price]]/Table2[[#This Row],[Current Week Low]])-1</f>
        <v>2.5984824862279599E-3</v>
      </c>
      <c r="AF96" s="1">
        <f>(Table2[[#This Row],[Current Week High]]/Table2[[#This Row],[Close Price]])-1</f>
        <v>2.2392701637984569E-2</v>
      </c>
      <c r="AG96" s="1">
        <f>(Table2[[#This Row],[Close Price]]/Table2[[#This Row],[Current Month Low]])-1</f>
        <v>3.3869239013933683E-2</v>
      </c>
      <c r="AH96" s="1">
        <f>(Table2[[#This Row],[Current Month High]]/Table2[[#This Row],[Close Price]])-1</f>
        <v>3.6077130416753089E-2</v>
      </c>
      <c r="AI96">
        <v>28.6232635289239</v>
      </c>
      <c r="AJ96">
        <v>99.544890359950301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-0.17</v>
      </c>
      <c r="AM96" t="s">
        <v>3224</v>
      </c>
      <c r="AN96">
        <v>-2.15</v>
      </c>
      <c r="AO96" t="s">
        <v>3224</v>
      </c>
      <c r="AP96">
        <v>0.13811585792270401</v>
      </c>
      <c r="AQ96">
        <f>(Table2[[#This Row],[Sharpe Ratio]]-AVERAGE(Table2[Sharpe Ratio]))/_xlfn.STDEV.P(Table2[Sharpe Ratio])</f>
        <v>0.84471472575377127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168</v>
      </c>
      <c r="AT96">
        <f>_xlfn.RANK.AVG(Table2[[#This Row],[6M Return vs Nifty Z-Score]],Table2[6M Return vs Nifty Z-Score])</f>
        <v>140</v>
      </c>
      <c r="AU96">
        <f>_xlfn.RANK.AVG(Table2[[#This Row],[Sharpe Ratio Z-Score]],Table2[Sharpe Ratio Z-Score])</f>
        <v>139</v>
      </c>
      <c r="AV96">
        <f>(Table2[[#This Row],[Rank 1Y]]+Table2[[#This Row],[Rank 6M]]+Table2[[#This Row],[Rank Sharpe]])/3</f>
        <v>149</v>
      </c>
    </row>
    <row r="97" spans="1:48" x14ac:dyDescent="0.3">
      <c r="A97" t="s">
        <v>758</v>
      </c>
      <c r="B97" t="s">
        <v>759</v>
      </c>
      <c r="C97" t="s">
        <v>3183</v>
      </c>
      <c r="D97" t="s">
        <v>227</v>
      </c>
      <c r="E97">
        <v>22725.40443404</v>
      </c>
      <c r="F97">
        <v>1398.95</v>
      </c>
      <c r="G97">
        <v>86.724303874508195</v>
      </c>
      <c r="H97">
        <f>(Table2[[#This Row],[1Y Return vs Nifty]]-AVERAGE(Table2[1Y Return vs Nifty]))/_xlfn.STDEV.P(Table2[1Y Return vs Nifty])</f>
        <v>0.97533617151813345</v>
      </c>
      <c r="I97">
        <v>9.8788080845935795</v>
      </c>
      <c r="J97">
        <f>(Table2[[#This Row],[1M Return vs Nifty]]-AVERAGE(Table2[1M Return vs Nifty]))/_xlfn.STDEV.P(Table2[1M Return vs Nifty])</f>
        <v>0.820158535473682</v>
      </c>
      <c r="K97">
        <v>20.311781016634701</v>
      </c>
      <c r="L97">
        <f>(Table2[[#This Row],[6M Return vs Nifty]]-AVERAGE(Table2[6M Return vs Nifty]))/_xlfn.STDEV.P(Table2[6M Return vs Nifty])</f>
        <v>0.10674197240412181</v>
      </c>
      <c r="M97">
        <v>-0.32081978562512597</v>
      </c>
      <c r="N97">
        <f>(Table2[[#This Row],[1W Return vs Nifty]]-AVERAGE(Table2[1W Return vs Nifty]))/_xlfn.STDEV.P(Table2[1W Return vs Nifty])</f>
        <v>-9.441043944608013E-2</v>
      </c>
      <c r="O97">
        <v>1356.8</v>
      </c>
      <c r="P97">
        <v>1312.7811995831501</v>
      </c>
      <c r="Q97">
        <v>1104.2511425887601</v>
      </c>
      <c r="R97">
        <v>65.617381721980493</v>
      </c>
      <c r="S97" s="1">
        <f>(Table2[[#This Row],[Close Price]]-Table2[[#This Row],[20D EMA]])/Table2[[#This Row],[20D EMA]]</f>
        <v>3.1065742924528371E-2</v>
      </c>
      <c r="T97" s="1">
        <f>(Table2[[#This Row],[Close Price]]-Table2[[#This Row],[50D EMA]])/Table2[[#This Row],[50D EMA]]</f>
        <v>6.5638356524462219E-2</v>
      </c>
      <c r="U97" s="1">
        <f>(Table2[[#This Row],[Close Price]]-Table2[[#This Row],[200D EMA]])/Table2[[#This Row],[200D EMA]]</f>
        <v>0.26687666061215048</v>
      </c>
      <c r="V97">
        <v>0.46165719092158197</v>
      </c>
      <c r="W97">
        <v>1371.35</v>
      </c>
      <c r="X97">
        <v>1408</v>
      </c>
      <c r="Y97">
        <v>1365.55</v>
      </c>
      <c r="Z97">
        <v>1408</v>
      </c>
      <c r="AA97">
        <v>1340</v>
      </c>
      <c r="AB97">
        <v>1449</v>
      </c>
      <c r="AC97" s="1">
        <f>(Table2[[#This Row],[Close Price]]/Table2[[#This Row],[Day Low]])-1</f>
        <v>2.0126153060852525E-2</v>
      </c>
      <c r="AD97" s="1">
        <f>(Table2[[#This Row],[Day High]]/Table2[[#This Row],[Close Price]])-1</f>
        <v>6.4691375674612583E-3</v>
      </c>
      <c r="AE97" s="1">
        <f>(Table2[[#This Row],[Close Price]]/Table2[[#This Row],[Current Week Low]])-1</f>
        <v>2.4459009190436198E-2</v>
      </c>
      <c r="AF97" s="1">
        <f>(Table2[[#This Row],[Current Week High]]/Table2[[#This Row],[Close Price]])-1</f>
        <v>6.4691375674612583E-3</v>
      </c>
      <c r="AG97" s="1">
        <f>(Table2[[#This Row],[Close Price]]/Table2[[#This Row],[Current Month Low]])-1</f>
        <v>4.3992537313432889E-2</v>
      </c>
      <c r="AH97" s="1">
        <f>(Table2[[#This Row],[Current Month High]]/Table2[[#This Row],[Close Price]])-1</f>
        <v>3.5776832624468291E-2</v>
      </c>
      <c r="AI97">
        <v>3.5776832624468198</v>
      </c>
      <c r="AJ97">
        <v>132.67359667359599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0.16</v>
      </c>
      <c r="AM97" t="s">
        <v>3225</v>
      </c>
      <c r="AN97">
        <v>3.81</v>
      </c>
      <c r="AO97" t="s">
        <v>3225</v>
      </c>
      <c r="AP97">
        <v>0.174746491183943</v>
      </c>
      <c r="AQ97">
        <f>(Table2[[#This Row],[Sharpe Ratio]]-AVERAGE(Table2[Sharpe Ratio]))/_xlfn.STDEV.P(Table2[Sharpe Ratio])</f>
        <v>1.2701512129344779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3.0779774528843347</v>
      </c>
      <c r="AS97">
        <f>_xlfn.RANK.AVG(Table2[[#This Row],[1Y Return vs Nifty Z-Score]],Table2[1Y Return vs Nifty Z-Score])</f>
        <v>97</v>
      </c>
      <c r="AT97">
        <f>_xlfn.RANK.AVG(Table2[[#This Row],[6M Return vs Nifty Z-Score]],Table2[6M Return vs Nifty Z-Score])</f>
        <v>272</v>
      </c>
      <c r="AU97">
        <f>_xlfn.RANK.AVG(Table2[[#This Row],[Sharpe Ratio Z-Score]],Table2[Sharpe Ratio Z-Score])</f>
        <v>80</v>
      </c>
      <c r="AV97">
        <f>(Table2[[#This Row],[Rank 1Y]]+Table2[[#This Row],[Rank 6M]]+Table2[[#This Row],[Rank Sharpe]])/3</f>
        <v>149.66666666666666</v>
      </c>
    </row>
    <row r="98" spans="1:48" x14ac:dyDescent="0.3">
      <c r="A98" t="s">
        <v>380</v>
      </c>
      <c r="B98" t="s">
        <v>381</v>
      </c>
      <c r="C98" t="s">
        <v>3194</v>
      </c>
      <c r="D98" t="s">
        <v>382</v>
      </c>
      <c r="E98">
        <v>63228.63793941</v>
      </c>
      <c r="F98">
        <v>977.15</v>
      </c>
      <c r="G98">
        <v>53.1487014014645</v>
      </c>
      <c r="H98">
        <f>(Table2[[#This Row],[1Y Return vs Nifty]]-AVERAGE(Table2[1Y Return vs Nifty]))/_xlfn.STDEV.P(Table2[1Y Return vs Nifty])</f>
        <v>0.41908862026859434</v>
      </c>
      <c r="I98">
        <v>2.2598551666507598</v>
      </c>
      <c r="J98">
        <f>(Table2[[#This Row],[1M Return vs Nifty]]-AVERAGE(Table2[1M Return vs Nifty]))/_xlfn.STDEV.P(Table2[1M Return vs Nifty])</f>
        <v>0.10061627169749374</v>
      </c>
      <c r="K98">
        <v>36.9538206569664</v>
      </c>
      <c r="L98">
        <f>(Table2[[#This Row],[6M Return vs Nifty]]-AVERAGE(Table2[6M Return vs Nifty]))/_xlfn.STDEV.P(Table2[6M Return vs Nifty])</f>
        <v>0.59780031399646205</v>
      </c>
      <c r="M98">
        <v>-0.43788533576808802</v>
      </c>
      <c r="N98">
        <f>(Table2[[#This Row],[1W Return vs Nifty]]-AVERAGE(Table2[1W Return vs Nifty]))/_xlfn.STDEV.P(Table2[1W Return vs Nifty])</f>
        <v>-0.12102864715536994</v>
      </c>
      <c r="O98">
        <v>984.21</v>
      </c>
      <c r="P98">
        <v>968.23570895681496</v>
      </c>
      <c r="Q98">
        <v>820.66471673575199</v>
      </c>
      <c r="R98">
        <v>45.5908359081184</v>
      </c>
      <c r="S98" s="1">
        <f>(Table2[[#This Row],[Close Price]]-Table2[[#This Row],[20D EMA]])/Table2[[#This Row],[20D EMA]]</f>
        <v>-7.1732658680566741E-3</v>
      </c>
      <c r="T98" s="1">
        <f>(Table2[[#This Row],[Close Price]]-Table2[[#This Row],[50D EMA]])/Table2[[#This Row],[50D EMA]]</f>
        <v>9.206736500959406E-3</v>
      </c>
      <c r="U98" s="1">
        <f>(Table2[[#This Row],[Close Price]]-Table2[[#This Row],[200D EMA]])/Table2[[#This Row],[200D EMA]]</f>
        <v>0.19068113941425252</v>
      </c>
      <c r="V98">
        <v>0.23321597625020599</v>
      </c>
      <c r="W98">
        <v>975</v>
      </c>
      <c r="X98">
        <v>997</v>
      </c>
      <c r="Y98">
        <v>975</v>
      </c>
      <c r="Z98">
        <v>997</v>
      </c>
      <c r="AA98">
        <v>946.8</v>
      </c>
      <c r="AB98">
        <v>1035</v>
      </c>
      <c r="AC98" s="1">
        <f>(Table2[[#This Row],[Close Price]]/Table2[[#This Row],[Day Low]])-1</f>
        <v>2.2051282051280818E-3</v>
      </c>
      <c r="AD98" s="1">
        <f>(Table2[[#This Row],[Day High]]/Table2[[#This Row],[Close Price]])-1</f>
        <v>2.0314178989919718E-2</v>
      </c>
      <c r="AE98" s="1">
        <f>(Table2[[#This Row],[Close Price]]/Table2[[#This Row],[Current Week Low]])-1</f>
        <v>2.2051282051280818E-3</v>
      </c>
      <c r="AF98" s="1">
        <f>(Table2[[#This Row],[Current Week High]]/Table2[[#This Row],[Close Price]])-1</f>
        <v>2.0314178989919718E-2</v>
      </c>
      <c r="AG98" s="1">
        <f>(Table2[[#This Row],[Close Price]]/Table2[[#This Row],[Current Month Low]])-1</f>
        <v>3.205534431770185E-2</v>
      </c>
      <c r="AH98" s="1">
        <f>(Table2[[#This Row],[Current Month High]]/Table2[[#This Row],[Close Price]])-1</f>
        <v>5.9202783605383003E-2</v>
      </c>
      <c r="AI98">
        <v>21.475720206723601</v>
      </c>
      <c r="AJ98">
        <v>93.112648221343804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-0.03</v>
      </c>
      <c r="AM98" t="s">
        <v>3224</v>
      </c>
      <c r="AN98">
        <v>-0.4</v>
      </c>
      <c r="AO98" t="s">
        <v>3224</v>
      </c>
      <c r="AP98">
        <v>0.14746889635826199</v>
      </c>
      <c r="AQ98">
        <f>(Table2[[#This Row],[Sharpe Ratio]]-AVERAGE(Table2[Sharpe Ratio]))/_xlfn.STDEV.P(Table2[Sharpe Ratio])</f>
        <v>0.95334303660256192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1.9498195954097419</v>
      </c>
      <c r="AS98">
        <f>_xlfn.RANK.AVG(Table2[[#This Row],[1Y Return vs Nifty Z-Score]],Table2[1Y Return vs Nifty Z-Score])</f>
        <v>176</v>
      </c>
      <c r="AT98">
        <f>_xlfn.RANK.AVG(Table2[[#This Row],[6M Return vs Nifty Z-Score]],Table2[6M Return vs Nifty Z-Score])</f>
        <v>160</v>
      </c>
      <c r="AU98">
        <f>_xlfn.RANK.AVG(Table2[[#This Row],[Sharpe Ratio Z-Score]],Table2[Sharpe Ratio Z-Score])</f>
        <v>125</v>
      </c>
      <c r="AV98">
        <f>(Table2[[#This Row],[Rank 1Y]]+Table2[[#This Row],[Rank 6M]]+Table2[[#This Row],[Rank Sharpe]])/3</f>
        <v>153.66666666666666</v>
      </c>
    </row>
    <row r="99" spans="1:48" x14ac:dyDescent="0.3">
      <c r="A99" t="s">
        <v>1020</v>
      </c>
      <c r="B99" t="s">
        <v>1021</v>
      </c>
      <c r="C99" t="s">
        <v>3192</v>
      </c>
      <c r="D99" t="s">
        <v>161</v>
      </c>
      <c r="E99">
        <v>14055.28961555</v>
      </c>
      <c r="F99">
        <v>626.35</v>
      </c>
      <c r="G99">
        <v>42.333309642931198</v>
      </c>
      <c r="H99">
        <f>(Table2[[#This Row],[1Y Return vs Nifty]]-AVERAGE(Table2[1Y Return vs Nifty]))/_xlfn.STDEV.P(Table2[1Y Return vs Nifty])</f>
        <v>0.23990984942394328</v>
      </c>
      <c r="I99">
        <v>-1.32526063781944</v>
      </c>
      <c r="J99">
        <f>(Table2[[#This Row],[1M Return vs Nifty]]-AVERAGE(Table2[1M Return vs Nifty]))/_xlfn.STDEV.P(Table2[1M Return vs Nifty])</f>
        <v>-0.2379659940851386</v>
      </c>
      <c r="K99">
        <v>32.229341973632998</v>
      </c>
      <c r="L99">
        <f>(Table2[[#This Row],[6M Return vs Nifty]]-AVERAGE(Table2[6M Return vs Nifty]))/_xlfn.STDEV.P(Table2[6M Return vs Nifty])</f>
        <v>0.45839464514421419</v>
      </c>
      <c r="M99">
        <v>-1.7476680610749999</v>
      </c>
      <c r="N99">
        <f>(Table2[[#This Row],[1W Return vs Nifty]]-AVERAGE(Table2[1W Return vs Nifty]))/_xlfn.STDEV.P(Table2[1W Return vs Nifty])</f>
        <v>-0.41884528572822594</v>
      </c>
      <c r="O99">
        <v>621.07000000000005</v>
      </c>
      <c r="P99">
        <v>616.00457584410901</v>
      </c>
      <c r="Q99">
        <v>546.62141100804001</v>
      </c>
      <c r="R99">
        <v>53.049030746521403</v>
      </c>
      <c r="S99" s="1">
        <f>(Table2[[#This Row],[Close Price]]-Table2[[#This Row],[20D EMA]])/Table2[[#This Row],[20D EMA]]</f>
        <v>8.501457162638627E-3</v>
      </c>
      <c r="T99" s="1">
        <f>(Table2[[#This Row],[Close Price]]-Table2[[#This Row],[50D EMA]])/Table2[[#This Row],[50D EMA]]</f>
        <v>1.679439497947675E-2</v>
      </c>
      <c r="U99" s="1">
        <f>(Table2[[#This Row],[Close Price]]-Table2[[#This Row],[200D EMA]])/Table2[[#This Row],[200D EMA]]</f>
        <v>0.14585705460188664</v>
      </c>
      <c r="V99">
        <v>0.447413571743905</v>
      </c>
      <c r="W99">
        <v>616.4</v>
      </c>
      <c r="X99">
        <v>628.79999999999995</v>
      </c>
      <c r="Y99">
        <v>616.4</v>
      </c>
      <c r="Z99">
        <v>639.15</v>
      </c>
      <c r="AA99">
        <v>604.20000000000005</v>
      </c>
      <c r="AB99">
        <v>651.70000000000005</v>
      </c>
      <c r="AC99" s="1">
        <f>(Table2[[#This Row],[Close Price]]/Table2[[#This Row],[Day Low]])-1</f>
        <v>1.6142115509409471E-2</v>
      </c>
      <c r="AD99" s="1">
        <f>(Table2[[#This Row],[Day High]]/Table2[[#This Row],[Close Price]])-1</f>
        <v>3.911551049732509E-3</v>
      </c>
      <c r="AE99" s="1">
        <f>(Table2[[#This Row],[Close Price]]/Table2[[#This Row],[Current Week Low]])-1</f>
        <v>1.6142115509409471E-2</v>
      </c>
      <c r="AF99" s="1">
        <f>(Table2[[#This Row],[Current Week High]]/Table2[[#This Row],[Close Price]])-1</f>
        <v>2.043585854554153E-2</v>
      </c>
      <c r="AG99" s="1">
        <f>(Table2[[#This Row],[Close Price]]/Table2[[#This Row],[Current Month Low]])-1</f>
        <v>3.6660046342270824E-2</v>
      </c>
      <c r="AH99" s="1">
        <f>(Table2[[#This Row],[Current Month High]]/Table2[[#This Row],[Close Price]])-1</f>
        <v>4.0472579228865602E-2</v>
      </c>
      <c r="AI99">
        <v>14.432825097788699</v>
      </c>
      <c r="AJ99">
        <v>80.986780322184501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-0.08</v>
      </c>
      <c r="AM99" t="s">
        <v>3224</v>
      </c>
      <c r="AN99">
        <v>0.79</v>
      </c>
      <c r="AO99" t="s">
        <v>3225</v>
      </c>
      <c r="AP99">
        <v>0.200976954582162</v>
      </c>
      <c r="AQ99">
        <f>(Table2[[#This Row],[Sharpe Ratio]]-AVERAGE(Table2[Sharpe Ratio]))/_xlfn.STDEV.P(Table2[Sharpe Ratio])</f>
        <v>1.5747977672453144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1.6162909820001075</v>
      </c>
      <c r="AS99">
        <f>_xlfn.RANK.AVG(Table2[[#This Row],[1Y Return vs Nifty Z-Score]],Table2[1Y Return vs Nifty Z-Score])</f>
        <v>231</v>
      </c>
      <c r="AT99">
        <f>_xlfn.RANK.AVG(Table2[[#This Row],[6M Return vs Nifty Z-Score]],Table2[6M Return vs Nifty Z-Score])</f>
        <v>192</v>
      </c>
      <c r="AU99">
        <f>_xlfn.RANK.AVG(Table2[[#This Row],[Sharpe Ratio Z-Score]],Table2[Sharpe Ratio Z-Score])</f>
        <v>40</v>
      </c>
      <c r="AV99">
        <f>(Table2[[#This Row],[Rank 1Y]]+Table2[[#This Row],[Rank 6M]]+Table2[[#This Row],[Rank Sharpe]])/3</f>
        <v>154.33333333333334</v>
      </c>
    </row>
    <row r="100" spans="1:48" x14ac:dyDescent="0.3">
      <c r="A100" t="s">
        <v>122</v>
      </c>
      <c r="B100" t="s">
        <v>123</v>
      </c>
      <c r="C100" t="s">
        <v>3187</v>
      </c>
      <c r="D100" t="s">
        <v>124</v>
      </c>
      <c r="E100">
        <v>235720.9568595</v>
      </c>
      <c r="F100">
        <v>270.75</v>
      </c>
      <c r="G100">
        <v>141.27406382285201</v>
      </c>
      <c r="H100">
        <f>(Table2[[#This Row],[1Y Return vs Nifty]]-AVERAGE(Table2[1Y Return vs Nifty]))/_xlfn.STDEV.P(Table2[1Y Return vs Nifty])</f>
        <v>1.8790629301631221</v>
      </c>
      <c r="I100">
        <v>-3.3225119989470802</v>
      </c>
      <c r="J100">
        <f>(Table2[[#This Row],[1M Return vs Nifty]]-AVERAGE(Table2[1M Return vs Nifty]))/_xlfn.STDEV.P(Table2[1M Return vs Nifty])</f>
        <v>-0.42658860157381784</v>
      </c>
      <c r="K100">
        <v>55.673682489751201</v>
      </c>
      <c r="L100">
        <f>(Table2[[#This Row],[6M Return vs Nifty]]-AVERAGE(Table2[6M Return vs Nifty]))/_xlfn.STDEV.P(Table2[6M Return vs Nifty])</f>
        <v>1.1501691645168681</v>
      </c>
      <c r="M100">
        <v>3.0090498852554699</v>
      </c>
      <c r="N100">
        <f>(Table2[[#This Row],[1W Return vs Nifty]]-AVERAGE(Table2[1W Return vs Nifty]))/_xlfn.STDEV.P(Table2[1W Return vs Nifty])</f>
        <v>0.66273085819547006</v>
      </c>
      <c r="O100">
        <v>262.61</v>
      </c>
      <c r="P100">
        <v>246.60512672888601</v>
      </c>
      <c r="Q100">
        <v>191.661399687406</v>
      </c>
      <c r="R100">
        <v>56.048041151824002</v>
      </c>
      <c r="S100" s="1">
        <f>(Table2[[#This Row],[Close Price]]-Table2[[#This Row],[20D EMA]])/Table2[[#This Row],[20D EMA]]</f>
        <v>3.0996534785423198E-2</v>
      </c>
      <c r="T100" s="1">
        <f>(Table2[[#This Row],[Close Price]]-Table2[[#This Row],[50D EMA]])/Table2[[#This Row],[50D EMA]]</f>
        <v>9.7909048329147291E-2</v>
      </c>
      <c r="U100" s="1">
        <f>(Table2[[#This Row],[Close Price]]-Table2[[#This Row],[200D EMA]])/Table2[[#This Row],[200D EMA]]</f>
        <v>0.41264751505303171</v>
      </c>
      <c r="V100">
        <v>1.21195026699416</v>
      </c>
      <c r="W100">
        <v>270</v>
      </c>
      <c r="X100">
        <v>278</v>
      </c>
      <c r="Y100">
        <v>269.2</v>
      </c>
      <c r="Z100">
        <v>282</v>
      </c>
      <c r="AA100">
        <v>240.4</v>
      </c>
      <c r="AB100">
        <v>286.45</v>
      </c>
      <c r="AC100" s="1">
        <f>(Table2[[#This Row],[Close Price]]/Table2[[#This Row],[Day Low]])-1</f>
        <v>2.7777777777777679E-3</v>
      </c>
      <c r="AD100" s="1">
        <f>(Table2[[#This Row],[Day High]]/Table2[[#This Row],[Close Price]])-1</f>
        <v>2.6777469990766356E-2</v>
      </c>
      <c r="AE100" s="1">
        <f>(Table2[[#This Row],[Close Price]]/Table2[[#This Row],[Current Week Low]])-1</f>
        <v>5.7578008915304402E-3</v>
      </c>
      <c r="AF100" s="1">
        <f>(Table2[[#This Row],[Current Week High]]/Table2[[#This Row],[Close Price]])-1</f>
        <v>4.1551246537396169E-2</v>
      </c>
      <c r="AG100" s="1">
        <f>(Table2[[#This Row],[Close Price]]/Table2[[#This Row],[Current Month Low]])-1</f>
        <v>0.12624792013311148</v>
      </c>
      <c r="AH100" s="1">
        <f>(Table2[[#This Row],[Current Month High]]/Table2[[#This Row],[Close Price]])-1</f>
        <v>5.7987072945521634E-2</v>
      </c>
      <c r="AI100">
        <v>5.7987072945521598</v>
      </c>
      <c r="AJ100">
        <v>176.9820971867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0.12</v>
      </c>
      <c r="AM100" t="s">
        <v>3225</v>
      </c>
      <c r="AN100">
        <v>8.07</v>
      </c>
      <c r="AO100" t="s">
        <v>3225</v>
      </c>
      <c r="AP100">
        <v>7.0474659546793994E-2</v>
      </c>
      <c r="AQ100">
        <f>(Table2[[#This Row],[Sharpe Ratio]]-AVERAGE(Table2[Sharpe Ratio]))/_xlfn.STDEV.P(Table2[Sharpe Ratio])</f>
        <v>5.9114498192564438E-2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3.3244888494942071</v>
      </c>
      <c r="AS100">
        <f>_xlfn.RANK.AVG(Table2[[#This Row],[1Y Return vs Nifty Z-Score]],Table2[1Y Return vs Nifty Z-Score])</f>
        <v>46</v>
      </c>
      <c r="AT100">
        <f>_xlfn.RANK.AVG(Table2[[#This Row],[6M Return vs Nifty Z-Score]],Table2[6M Return vs Nifty Z-Score])</f>
        <v>86</v>
      </c>
      <c r="AU100">
        <f>_xlfn.RANK.AVG(Table2[[#This Row],[Sharpe Ratio Z-Score]],Table2[Sharpe Ratio Z-Score])</f>
        <v>334</v>
      </c>
      <c r="AV100">
        <f>(Table2[[#This Row],[Rank 1Y]]+Table2[[#This Row],[Rank 6M]]+Table2[[#This Row],[Rank Sharpe]])/3</f>
        <v>155.33333333333334</v>
      </c>
    </row>
    <row r="101" spans="1:48" x14ac:dyDescent="0.3">
      <c r="A101" t="s">
        <v>1650</v>
      </c>
      <c r="B101" t="s">
        <v>1651</v>
      </c>
      <c r="C101" t="s">
        <v>3188</v>
      </c>
      <c r="D101" t="s">
        <v>144</v>
      </c>
      <c r="E101">
        <v>5467.65</v>
      </c>
      <c r="F101">
        <v>9112.75</v>
      </c>
      <c r="G101">
        <v>68.741232337933297</v>
      </c>
      <c r="H101">
        <f>(Table2[[#This Row],[1Y Return vs Nifty]]-AVERAGE(Table2[1Y Return vs Nifty]))/_xlfn.STDEV.P(Table2[1Y Return vs Nifty])</f>
        <v>0.67741033342792933</v>
      </c>
      <c r="I101">
        <v>8.3445899191175297</v>
      </c>
      <c r="J101">
        <f>(Table2[[#This Row],[1M Return vs Nifty]]-AVERAGE(Table2[1M Return vs Nifty]))/_xlfn.STDEV.P(Table2[1M Return vs Nifty])</f>
        <v>0.67526529045658856</v>
      </c>
      <c r="K101">
        <v>37.530883380235103</v>
      </c>
      <c r="L101">
        <f>(Table2[[#This Row],[6M Return vs Nifty]]-AVERAGE(Table2[6M Return vs Nifty]))/_xlfn.STDEV.P(Table2[6M Return vs Nifty])</f>
        <v>0.61482776195400346</v>
      </c>
      <c r="M101">
        <v>10.6868715856937</v>
      </c>
      <c r="N101">
        <f>(Table2[[#This Row],[1W Return vs Nifty]]-AVERAGE(Table2[1W Return vs Nifty]))/_xlfn.STDEV.P(Table2[1W Return vs Nifty])</f>
        <v>2.4085036540998019</v>
      </c>
      <c r="O101">
        <v>8020.15</v>
      </c>
      <c r="P101">
        <v>7659.3383088882001</v>
      </c>
      <c r="Q101">
        <v>6773.6106694725104</v>
      </c>
      <c r="R101">
        <v>80.6143929573485</v>
      </c>
      <c r="S101" s="1">
        <f>(Table2[[#This Row],[Close Price]]-Table2[[#This Row],[20D EMA]])/Table2[[#This Row],[20D EMA]]</f>
        <v>0.13623186598754392</v>
      </c>
      <c r="T101" s="1">
        <f>(Table2[[#This Row],[Close Price]]-Table2[[#This Row],[50D EMA]])/Table2[[#This Row],[50D EMA]]</f>
        <v>0.1897568213464606</v>
      </c>
      <c r="U101" s="1">
        <f>(Table2[[#This Row],[Close Price]]-Table2[[#This Row],[200D EMA]])/Table2[[#This Row],[200D EMA]]</f>
        <v>0.3453312339118611</v>
      </c>
      <c r="V101">
        <v>1.05710858437455</v>
      </c>
      <c r="W101">
        <v>8441.15</v>
      </c>
      <c r="X101">
        <v>9250</v>
      </c>
      <c r="Y101">
        <v>8247.25</v>
      </c>
      <c r="Z101">
        <v>9250</v>
      </c>
      <c r="AA101">
        <v>7645.05</v>
      </c>
      <c r="AB101">
        <v>9250</v>
      </c>
      <c r="AC101" s="1">
        <f>(Table2[[#This Row],[Close Price]]/Table2[[#This Row],[Day Low]])-1</f>
        <v>7.9562618837480725E-2</v>
      </c>
      <c r="AD101" s="1">
        <f>(Table2[[#This Row],[Day High]]/Table2[[#This Row],[Close Price]])-1</f>
        <v>1.5061315190255442E-2</v>
      </c>
      <c r="AE101" s="1">
        <f>(Table2[[#This Row],[Close Price]]/Table2[[#This Row],[Current Week Low]])-1</f>
        <v>0.10494407226651314</v>
      </c>
      <c r="AF101" s="1">
        <f>(Table2[[#This Row],[Current Week High]]/Table2[[#This Row],[Close Price]])-1</f>
        <v>1.5061315190255442E-2</v>
      </c>
      <c r="AG101" s="1">
        <f>(Table2[[#This Row],[Close Price]]/Table2[[#This Row],[Current Month Low]])-1</f>
        <v>0.19198043178265678</v>
      </c>
      <c r="AH101" s="1">
        <f>(Table2[[#This Row],[Current Month High]]/Table2[[#This Row],[Close Price]])-1</f>
        <v>1.5061315190255442E-2</v>
      </c>
      <c r="AI101">
        <v>1.50613151902554</v>
      </c>
      <c r="AJ101">
        <v>101.987121942569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0.34</v>
      </c>
      <c r="AM101" t="s">
        <v>3225</v>
      </c>
      <c r="AN101">
        <v>11.45</v>
      </c>
      <c r="AO101" t="s">
        <v>3225</v>
      </c>
      <c r="AP101">
        <v>0.12177400324457301</v>
      </c>
      <c r="AQ101">
        <f>(Table2[[#This Row],[Sharpe Ratio]]-AVERAGE(Table2[Sharpe Ratio]))/_xlfn.STDEV.P(Table2[Sharpe Ratio])</f>
        <v>0.65491671711168731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5.0309237570500107</v>
      </c>
      <c r="AS101">
        <f>_xlfn.RANK.AVG(Table2[[#This Row],[1Y Return vs Nifty Z-Score]],Table2[1Y Return vs Nifty Z-Score])</f>
        <v>132</v>
      </c>
      <c r="AT101">
        <f>_xlfn.RANK.AVG(Table2[[#This Row],[6M Return vs Nifty Z-Score]],Table2[6M Return vs Nifty Z-Score])</f>
        <v>155</v>
      </c>
      <c r="AU101">
        <f>_xlfn.RANK.AVG(Table2[[#This Row],[Sharpe Ratio Z-Score]],Table2[Sharpe Ratio Z-Score])</f>
        <v>182</v>
      </c>
      <c r="AV101">
        <f>(Table2[[#This Row],[Rank 1Y]]+Table2[[#This Row],[Rank 6M]]+Table2[[#This Row],[Rank Sharpe]])/3</f>
        <v>156.33333333333334</v>
      </c>
    </row>
    <row r="102" spans="1:48" x14ac:dyDescent="0.3">
      <c r="A102" t="s">
        <v>263</v>
      </c>
      <c r="B102" t="s">
        <v>264</v>
      </c>
      <c r="C102" t="s">
        <v>3179</v>
      </c>
      <c r="D102" t="s">
        <v>265</v>
      </c>
      <c r="E102">
        <v>106511.586116844</v>
      </c>
      <c r="F102">
        <v>12280.45</v>
      </c>
      <c r="G102">
        <v>162.80816620297699</v>
      </c>
      <c r="H102">
        <f>(Table2[[#This Row],[1Y Return vs Nifty]]-AVERAGE(Table2[1Y Return vs Nifty]))/_xlfn.STDEV.P(Table2[1Y Return vs Nifty])</f>
        <v>2.2358187538871555</v>
      </c>
      <c r="I102">
        <v>8.0475334363238797</v>
      </c>
      <c r="J102">
        <f>(Table2[[#This Row],[1M Return vs Nifty]]-AVERAGE(Table2[1M Return vs Nifty]))/_xlfn.STDEV.P(Table2[1M Return vs Nifty])</f>
        <v>0.6472109506541518</v>
      </c>
      <c r="K102">
        <v>27.145829637893801</v>
      </c>
      <c r="L102">
        <f>(Table2[[#This Row],[6M Return vs Nifty]]-AVERAGE(Table2[6M Return vs Nifty]))/_xlfn.STDEV.P(Table2[6M Return vs Nifty])</f>
        <v>0.30839493411104546</v>
      </c>
      <c r="M102">
        <v>6.8032975063332097</v>
      </c>
      <c r="N102">
        <f>(Table2[[#This Row],[1W Return vs Nifty]]-AVERAGE(Table2[1W Return vs Nifty]))/_xlfn.STDEV.P(Table2[1W Return vs Nifty])</f>
        <v>1.525461791035988</v>
      </c>
      <c r="O102">
        <v>11376.63</v>
      </c>
      <c r="P102">
        <v>10805.8405576062</v>
      </c>
      <c r="Q102">
        <v>8503.3698671581205</v>
      </c>
      <c r="R102">
        <v>78.295225539858194</v>
      </c>
      <c r="S102" s="1">
        <f>(Table2[[#This Row],[Close Price]]-Table2[[#This Row],[20D EMA]])/Table2[[#This Row],[20D EMA]]</f>
        <v>7.9445319044392018E-2</v>
      </c>
      <c r="T102" s="1">
        <f>(Table2[[#This Row],[Close Price]]-Table2[[#This Row],[50D EMA]])/Table2[[#This Row],[50D EMA]]</f>
        <v>0.13646411258176744</v>
      </c>
      <c r="U102" s="1">
        <f>(Table2[[#This Row],[Close Price]]-Table2[[#This Row],[200D EMA]])/Table2[[#This Row],[200D EMA]]</f>
        <v>0.44418626872033312</v>
      </c>
      <c r="V102">
        <v>0.88476408633312198</v>
      </c>
      <c r="W102">
        <v>12219.25</v>
      </c>
      <c r="X102">
        <v>12619</v>
      </c>
      <c r="Y102">
        <v>11982.15</v>
      </c>
      <c r="Z102">
        <v>12619</v>
      </c>
      <c r="AA102">
        <v>10720.75</v>
      </c>
      <c r="AB102">
        <v>12619</v>
      </c>
      <c r="AC102" s="1">
        <f>(Table2[[#This Row],[Close Price]]/Table2[[#This Row],[Day Low]])-1</f>
        <v>5.0084907011478386E-3</v>
      </c>
      <c r="AD102" s="1">
        <f>(Table2[[#This Row],[Day High]]/Table2[[#This Row],[Close Price]])-1</f>
        <v>2.7568208005406936E-2</v>
      </c>
      <c r="AE102" s="1">
        <f>(Table2[[#This Row],[Close Price]]/Table2[[#This Row],[Current Week Low]])-1</f>
        <v>2.4895365189052221E-2</v>
      </c>
      <c r="AF102" s="1">
        <f>(Table2[[#This Row],[Current Week High]]/Table2[[#This Row],[Close Price]])-1</f>
        <v>2.7568208005406936E-2</v>
      </c>
      <c r="AG102" s="1">
        <f>(Table2[[#This Row],[Close Price]]/Table2[[#This Row],[Current Month Low]])-1</f>
        <v>0.14548422451787424</v>
      </c>
      <c r="AH102" s="1">
        <f>(Table2[[#This Row],[Current Month High]]/Table2[[#This Row],[Close Price]])-1</f>
        <v>2.7568208005406936E-2</v>
      </c>
      <c r="AI102">
        <v>2.75682080054069</v>
      </c>
      <c r="AJ102">
        <v>217.422715053763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0.03</v>
      </c>
      <c r="AM102" t="s">
        <v>3225</v>
      </c>
      <c r="AN102">
        <v>11.76</v>
      </c>
      <c r="AO102" t="s">
        <v>3225</v>
      </c>
      <c r="AP102">
        <v>0.10457465512811299</v>
      </c>
      <c r="AQ102">
        <f>(Table2[[#This Row],[Sharpe Ratio]]-AVERAGE(Table2[Sharpe Ratio]))/_xlfn.STDEV.P(Table2[Sharpe Ratio])</f>
        <v>0.4551595850883205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5.1720460147766607</v>
      </c>
      <c r="AS102">
        <f>_xlfn.RANK.AVG(Table2[[#This Row],[1Y Return vs Nifty Z-Score]],Table2[1Y Return vs Nifty Z-Score])</f>
        <v>34</v>
      </c>
      <c r="AT102">
        <f>_xlfn.RANK.AVG(Table2[[#This Row],[6M Return vs Nifty Z-Score]],Table2[6M Return vs Nifty Z-Score])</f>
        <v>222</v>
      </c>
      <c r="AU102">
        <f>_xlfn.RANK.AVG(Table2[[#This Row],[Sharpe Ratio Z-Score]],Table2[Sharpe Ratio Z-Score])</f>
        <v>224</v>
      </c>
      <c r="AV102">
        <f>(Table2[[#This Row],[Rank 1Y]]+Table2[[#This Row],[Rank 6M]]+Table2[[#This Row],[Rank Sharpe]])/3</f>
        <v>160</v>
      </c>
    </row>
    <row r="103" spans="1:48" x14ac:dyDescent="0.3">
      <c r="A103" t="s">
        <v>1654</v>
      </c>
      <c r="B103" t="s">
        <v>1655</v>
      </c>
      <c r="C103" t="s">
        <v>3181</v>
      </c>
      <c r="D103" t="s">
        <v>1006</v>
      </c>
      <c r="E103">
        <v>5439.9116217599903</v>
      </c>
      <c r="F103">
        <v>633.6</v>
      </c>
      <c r="G103">
        <v>75.228855668043096</v>
      </c>
      <c r="H103">
        <f>(Table2[[#This Row],[1Y Return vs Nifty]]-AVERAGE(Table2[1Y Return vs Nifty]))/_xlfn.STDEV.P(Table2[1Y Return vs Nifty])</f>
        <v>0.78489089446031091</v>
      </c>
      <c r="I103">
        <v>29.461037255960701</v>
      </c>
      <c r="J103">
        <f>(Table2[[#This Row],[1M Return vs Nifty]]-AVERAGE(Table2[1M Return vs Nifty]))/_xlfn.STDEV.P(Table2[1M Return vs Nifty])</f>
        <v>2.6695257201122362</v>
      </c>
      <c r="K103">
        <v>119.55489413588199</v>
      </c>
      <c r="L103">
        <f>(Table2[[#This Row],[6M Return vs Nifty]]-AVERAGE(Table2[6M Return vs Nifty]))/_xlfn.STDEV.P(Table2[6M Return vs Nifty])</f>
        <v>3.0351185173495021</v>
      </c>
      <c r="M103">
        <v>11.8806797636769</v>
      </c>
      <c r="N103">
        <f>(Table2[[#This Row],[1W Return vs Nifty]]-AVERAGE(Table2[1W Return vs Nifty]))/_xlfn.STDEV.P(Table2[1W Return vs Nifty])</f>
        <v>2.6799501557204679</v>
      </c>
      <c r="O103">
        <v>583.55999999999995</v>
      </c>
      <c r="P103">
        <v>512.60939080267201</v>
      </c>
      <c r="Q103">
        <v>376.72622735502603</v>
      </c>
      <c r="R103">
        <v>64.999096176388804</v>
      </c>
      <c r="S103" s="1">
        <f>(Table2[[#This Row],[Close Price]]-Table2[[#This Row],[20D EMA]])/Table2[[#This Row],[20D EMA]]</f>
        <v>8.5749537322640484E-2</v>
      </c>
      <c r="T103" s="1">
        <f>(Table2[[#This Row],[Close Price]]-Table2[[#This Row],[50D EMA]])/Table2[[#This Row],[50D EMA]]</f>
        <v>0.23602885816795954</v>
      </c>
      <c r="U103" s="1">
        <f>(Table2[[#This Row],[Close Price]]-Table2[[#This Row],[200D EMA]])/Table2[[#This Row],[200D EMA]]</f>
        <v>0.68185794880401751</v>
      </c>
      <c r="V103">
        <v>0.55931996490288205</v>
      </c>
      <c r="W103">
        <v>628.25</v>
      </c>
      <c r="X103">
        <v>669.8</v>
      </c>
      <c r="Y103">
        <v>628.25</v>
      </c>
      <c r="Z103">
        <v>683.8</v>
      </c>
      <c r="AA103">
        <v>549.9</v>
      </c>
      <c r="AB103">
        <v>683.8</v>
      </c>
      <c r="AC103" s="1">
        <f>(Table2[[#This Row],[Close Price]]/Table2[[#This Row],[Day Low]])-1</f>
        <v>8.5157182650219543E-3</v>
      </c>
      <c r="AD103" s="1">
        <f>(Table2[[#This Row],[Day High]]/Table2[[#This Row],[Close Price]])-1</f>
        <v>5.7133838383838231E-2</v>
      </c>
      <c r="AE103" s="1">
        <f>(Table2[[#This Row],[Close Price]]/Table2[[#This Row],[Current Week Low]])-1</f>
        <v>8.5157182650219543E-3</v>
      </c>
      <c r="AF103" s="1">
        <f>(Table2[[#This Row],[Current Week High]]/Table2[[#This Row],[Close Price]])-1</f>
        <v>7.9229797979797789E-2</v>
      </c>
      <c r="AG103" s="1">
        <f>(Table2[[#This Row],[Close Price]]/Table2[[#This Row],[Current Month Low]])-1</f>
        <v>0.15220949263502459</v>
      </c>
      <c r="AH103" s="1">
        <f>(Table2[[#This Row],[Current Month High]]/Table2[[#This Row],[Close Price]])-1</f>
        <v>7.9229797979797789E-2</v>
      </c>
      <c r="AI103">
        <v>7.92297979797977</v>
      </c>
      <c r="AJ103">
        <v>193.60518999073199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0.86</v>
      </c>
      <c r="AM103" t="s">
        <v>3225</v>
      </c>
      <c r="AN103">
        <v>8.09</v>
      </c>
      <c r="AO103" t="s">
        <v>3225</v>
      </c>
      <c r="AP103">
        <v>6.4655336750359005E-2</v>
      </c>
      <c r="AQ103">
        <f>(Table2[[#This Row],[Sharpe Ratio]]-AVERAGE(Table2[Sharpe Ratio]))/_xlfn.STDEV.P(Table2[Sharpe Ratio])</f>
        <v>-8.4724373274841589E-3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9.1610128503150321</v>
      </c>
      <c r="AS103">
        <f>_xlfn.RANK.AVG(Table2[[#This Row],[1Y Return vs Nifty Z-Score]],Table2[1Y Return vs Nifty Z-Score])</f>
        <v>119</v>
      </c>
      <c r="AT103">
        <f>_xlfn.RANK.AVG(Table2[[#This Row],[6M Return vs Nifty Z-Score]],Table2[6M Return vs Nifty Z-Score])</f>
        <v>9</v>
      </c>
      <c r="AU103">
        <f>_xlfn.RANK.AVG(Table2[[#This Row],[Sharpe Ratio Z-Score]],Table2[Sharpe Ratio Z-Score])</f>
        <v>354</v>
      </c>
      <c r="AV103">
        <f>(Table2[[#This Row],[Rank 1Y]]+Table2[[#This Row],[Rank 6M]]+Table2[[#This Row],[Rank Sharpe]])/3</f>
        <v>160.66666666666666</v>
      </c>
    </row>
    <row r="104" spans="1:48" x14ac:dyDescent="0.3">
      <c r="A104" t="s">
        <v>868</v>
      </c>
      <c r="B104" t="s">
        <v>869</v>
      </c>
      <c r="C104" t="s">
        <v>3192</v>
      </c>
      <c r="D104" t="s">
        <v>161</v>
      </c>
      <c r="E104">
        <v>18562.841757225</v>
      </c>
      <c r="F104">
        <v>776.35</v>
      </c>
      <c r="G104">
        <v>98.561401670575194</v>
      </c>
      <c r="H104">
        <f>(Table2[[#This Row],[1Y Return vs Nifty]]-AVERAGE(Table2[1Y Return vs Nifty]))/_xlfn.STDEV.P(Table2[1Y Return vs Nifty])</f>
        <v>1.1714415628733552</v>
      </c>
      <c r="I104">
        <v>-8.88298587014806</v>
      </c>
      <c r="J104">
        <f>(Table2[[#This Row],[1M Return vs Nifty]]-AVERAGE(Table2[1M Return vs Nifty]))/_xlfn.STDEV.P(Table2[1M Return vs Nifty])</f>
        <v>-0.95172584812771832</v>
      </c>
      <c r="K104">
        <v>13.813764101796201</v>
      </c>
      <c r="L104">
        <f>(Table2[[#This Row],[6M Return vs Nifty]]-AVERAGE(Table2[6M Return vs Nifty]))/_xlfn.STDEV.P(Table2[6M Return vs Nifty])</f>
        <v>-8.4995667861225491E-2</v>
      </c>
      <c r="M104">
        <v>-2.4318502645801301</v>
      </c>
      <c r="N104">
        <f>(Table2[[#This Row],[1W Return vs Nifty]]-AVERAGE(Table2[1W Return vs Nifty]))/_xlfn.STDEV.P(Table2[1W Return vs Nifty])</f>
        <v>-0.57441371710414124</v>
      </c>
      <c r="O104">
        <v>806.72</v>
      </c>
      <c r="P104">
        <v>808.86280823435197</v>
      </c>
      <c r="Q104">
        <v>688.97186545580803</v>
      </c>
      <c r="R104">
        <v>34.148346107676097</v>
      </c>
      <c r="S104" s="1">
        <f>(Table2[[#This Row],[Close Price]]-Table2[[#This Row],[20D EMA]])/Table2[[#This Row],[20D EMA]]</f>
        <v>-3.7646271320904409E-2</v>
      </c>
      <c r="T104" s="1">
        <f>(Table2[[#This Row],[Close Price]]-Table2[[#This Row],[50D EMA]])/Table2[[#This Row],[50D EMA]]</f>
        <v>-4.0195701796851571E-2</v>
      </c>
      <c r="U104" s="1">
        <f>(Table2[[#This Row],[Close Price]]-Table2[[#This Row],[200D EMA]])/Table2[[#This Row],[200D EMA]]</f>
        <v>0.12682395163753837</v>
      </c>
      <c r="V104">
        <v>0.86537004934197004</v>
      </c>
      <c r="W104">
        <v>757.95</v>
      </c>
      <c r="X104">
        <v>798</v>
      </c>
      <c r="Y104">
        <v>757.95</v>
      </c>
      <c r="Z104">
        <v>817.95</v>
      </c>
      <c r="AA104">
        <v>757.95</v>
      </c>
      <c r="AB104">
        <v>854</v>
      </c>
      <c r="AC104" s="1">
        <f>(Table2[[#This Row],[Close Price]]/Table2[[#This Row],[Day Low]])-1</f>
        <v>2.4276007652219711E-2</v>
      </c>
      <c r="AD104" s="1">
        <f>(Table2[[#This Row],[Day High]]/Table2[[#This Row],[Close Price]])-1</f>
        <v>2.788690667868865E-2</v>
      </c>
      <c r="AE104" s="1">
        <f>(Table2[[#This Row],[Close Price]]/Table2[[#This Row],[Current Week Low]])-1</f>
        <v>2.4276007652219711E-2</v>
      </c>
      <c r="AF104" s="1">
        <f>(Table2[[#This Row],[Current Week High]]/Table2[[#This Row],[Close Price]])-1</f>
        <v>5.3584079345655899E-2</v>
      </c>
      <c r="AG104" s="1">
        <f>(Table2[[#This Row],[Close Price]]/Table2[[#This Row],[Current Month Low]])-1</f>
        <v>2.4276007652219711E-2</v>
      </c>
      <c r="AH104" s="1">
        <f>(Table2[[#This Row],[Current Month High]]/Table2[[#This Row],[Close Price]])-1</f>
        <v>0.10001932118245627</v>
      </c>
      <c r="AI104">
        <v>26.2317253815933</v>
      </c>
      <c r="AJ104">
        <v>158.78333333333299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-0.13</v>
      </c>
      <c r="AM104" t="s">
        <v>3224</v>
      </c>
      <c r="AN104">
        <v>-6.42</v>
      </c>
      <c r="AO104" t="s">
        <v>3224</v>
      </c>
      <c r="AP104">
        <v>0.184560337649434</v>
      </c>
      <c r="AQ104">
        <f>(Table2[[#This Row],[Sharpe Ratio]]-AVERAGE(Table2[Sharpe Ratio]))/_xlfn.STDEV.P(Table2[Sharpe Ratio])</f>
        <v>1.3841314528127566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78</v>
      </c>
      <c r="AT104">
        <f>_xlfn.RANK.AVG(Table2[[#This Row],[6M Return vs Nifty Z-Score]],Table2[6M Return vs Nifty Z-Score])</f>
        <v>343</v>
      </c>
      <c r="AU104">
        <f>_xlfn.RANK.AVG(Table2[[#This Row],[Sharpe Ratio Z-Score]],Table2[Sharpe Ratio Z-Score])</f>
        <v>61</v>
      </c>
      <c r="AV104">
        <f>(Table2[[#This Row],[Rank 1Y]]+Table2[[#This Row],[Rank 6M]]+Table2[[#This Row],[Rank Sharpe]])/3</f>
        <v>160.66666666666666</v>
      </c>
    </row>
    <row r="105" spans="1:48" x14ac:dyDescent="0.3">
      <c r="A105" t="s">
        <v>1383</v>
      </c>
      <c r="B105" t="s">
        <v>1384</v>
      </c>
      <c r="C105" t="s">
        <v>3190</v>
      </c>
      <c r="D105" t="s">
        <v>81</v>
      </c>
      <c r="E105">
        <v>8256.7638150399998</v>
      </c>
      <c r="F105">
        <v>3372.8</v>
      </c>
      <c r="G105">
        <v>71.161795406505107</v>
      </c>
      <c r="H105">
        <f>(Table2[[#This Row],[1Y Return vs Nifty]]-AVERAGE(Table2[1Y Return vs Nifty]))/_xlfn.STDEV.P(Table2[1Y Return vs Nifty])</f>
        <v>0.71751184108126564</v>
      </c>
      <c r="I105">
        <v>-4.11219388528834</v>
      </c>
      <c r="J105">
        <f>(Table2[[#This Row],[1M Return vs Nifty]]-AVERAGE(Table2[1M Return vs Nifty]))/_xlfn.STDEV.P(Table2[1M Return vs Nifty])</f>
        <v>-0.50116702439395278</v>
      </c>
      <c r="K105">
        <v>16.746644500775002</v>
      </c>
      <c r="L105">
        <f>(Table2[[#This Row],[6M Return vs Nifty]]-AVERAGE(Table2[6M Return vs Nifty]))/_xlfn.STDEV.P(Table2[6M Return vs Nifty])</f>
        <v>1.5451297775972155E-3</v>
      </c>
      <c r="M105">
        <v>-1.86299344080471</v>
      </c>
      <c r="N105">
        <f>(Table2[[#This Row],[1W Return vs Nifty]]-AVERAGE(Table2[1W Return vs Nifty]))/_xlfn.STDEV.P(Table2[1W Return vs Nifty])</f>
        <v>-0.4450678158239656</v>
      </c>
      <c r="O105">
        <v>3289.23</v>
      </c>
      <c r="P105">
        <v>3135.5916978263199</v>
      </c>
      <c r="Q105">
        <v>2612.1317878059099</v>
      </c>
      <c r="R105">
        <v>58.727744405038997</v>
      </c>
      <c r="S105" s="1">
        <f>(Table2[[#This Row],[Close Price]]-Table2[[#This Row],[20D EMA]])/Table2[[#This Row],[20D EMA]]</f>
        <v>2.5407162162573053E-2</v>
      </c>
      <c r="T105" s="1">
        <f>(Table2[[#This Row],[Close Price]]-Table2[[#This Row],[50D EMA]])/Table2[[#This Row],[50D EMA]]</f>
        <v>7.5650252020414435E-2</v>
      </c>
      <c r="U105" s="1">
        <f>(Table2[[#This Row],[Close Price]]-Table2[[#This Row],[200D EMA]])/Table2[[#This Row],[200D EMA]]</f>
        <v>0.29120590919075423</v>
      </c>
      <c r="V105">
        <v>0.76825603849489399</v>
      </c>
      <c r="W105">
        <v>3325.2</v>
      </c>
      <c r="X105">
        <v>3419.85</v>
      </c>
      <c r="Y105">
        <v>3325.2</v>
      </c>
      <c r="Z105">
        <v>3419.85</v>
      </c>
      <c r="AA105">
        <v>3210</v>
      </c>
      <c r="AB105">
        <v>3524.95</v>
      </c>
      <c r="AC105" s="1">
        <f>(Table2[[#This Row],[Close Price]]/Table2[[#This Row],[Day Low]])-1</f>
        <v>1.4314928425358087E-2</v>
      </c>
      <c r="AD105" s="1">
        <f>(Table2[[#This Row],[Day High]]/Table2[[#This Row],[Close Price]])-1</f>
        <v>1.3949833965844372E-2</v>
      </c>
      <c r="AE105" s="1">
        <f>(Table2[[#This Row],[Close Price]]/Table2[[#This Row],[Current Week Low]])-1</f>
        <v>1.4314928425358087E-2</v>
      </c>
      <c r="AF105" s="1">
        <f>(Table2[[#This Row],[Current Week High]]/Table2[[#This Row],[Close Price]])-1</f>
        <v>1.3949833965844372E-2</v>
      </c>
      <c r="AG105" s="1">
        <f>(Table2[[#This Row],[Close Price]]/Table2[[#This Row],[Current Month Low]])-1</f>
        <v>5.0716510903426881E-2</v>
      </c>
      <c r="AH105" s="1">
        <f>(Table2[[#This Row],[Current Month High]]/Table2[[#This Row],[Close Price]])-1</f>
        <v>4.5110887096774022E-2</v>
      </c>
      <c r="AI105">
        <v>4.5110887096774004</v>
      </c>
      <c r="AJ105">
        <v>117.45269333677101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7.0000000000000007E-2</v>
      </c>
      <c r="AM105" t="s">
        <v>3225</v>
      </c>
      <c r="AN105">
        <v>3.03</v>
      </c>
      <c r="AO105" t="s">
        <v>3225</v>
      </c>
      <c r="AP105">
        <v>0.19141110669152001</v>
      </c>
      <c r="AQ105">
        <f>(Table2[[#This Row],[Sharpe Ratio]]-AVERAGE(Table2[Sharpe Ratio]))/_xlfn.STDEV.P(Table2[Sharpe Ratio])</f>
        <v>1.463697839092938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1.2365199697338825</v>
      </c>
      <c r="AS105">
        <f>_xlfn.RANK.AVG(Table2[[#This Row],[1Y Return vs Nifty Z-Score]],Table2[1Y Return vs Nifty Z-Score])</f>
        <v>126</v>
      </c>
      <c r="AT105">
        <f>_xlfn.RANK.AVG(Table2[[#This Row],[6M Return vs Nifty Z-Score]],Table2[6M Return vs Nifty Z-Score])</f>
        <v>310</v>
      </c>
      <c r="AU105">
        <f>_xlfn.RANK.AVG(Table2[[#This Row],[Sharpe Ratio Z-Score]],Table2[Sharpe Ratio Z-Score])</f>
        <v>51</v>
      </c>
      <c r="AV105">
        <f>(Table2[[#This Row],[Rank 1Y]]+Table2[[#This Row],[Rank 6M]]+Table2[[#This Row],[Rank Sharpe]])/3</f>
        <v>162.33333333333334</v>
      </c>
    </row>
    <row r="106" spans="1:48" x14ac:dyDescent="0.3">
      <c r="A106" t="s">
        <v>801</v>
      </c>
      <c r="B106" t="s">
        <v>802</v>
      </c>
      <c r="C106" t="s">
        <v>3193</v>
      </c>
      <c r="D106" t="s">
        <v>132</v>
      </c>
      <c r="E106">
        <v>20949.915183960002</v>
      </c>
      <c r="F106">
        <v>1848.2</v>
      </c>
      <c r="G106">
        <v>156.93481347890199</v>
      </c>
      <c r="H106">
        <f>(Table2[[#This Row],[1Y Return vs Nifty]]-AVERAGE(Table2[1Y Return vs Nifty]))/_xlfn.STDEV.P(Table2[1Y Return vs Nifty])</f>
        <v>2.1385148239572462</v>
      </c>
      <c r="I106">
        <v>-1.3571528367913099</v>
      </c>
      <c r="J106">
        <f>(Table2[[#This Row],[1M Return vs Nifty]]-AVERAGE(Table2[1M Return vs Nifty]))/_xlfn.STDEV.P(Table2[1M Return vs Nifty])</f>
        <v>-0.24097792830919415</v>
      </c>
      <c r="K106">
        <v>33.558420660724302</v>
      </c>
      <c r="L106">
        <f>(Table2[[#This Row],[6M Return vs Nifty]]-AVERAGE(Table2[6M Return vs Nifty]))/_xlfn.STDEV.P(Table2[6M Return vs Nifty])</f>
        <v>0.49761190396789118</v>
      </c>
      <c r="M106">
        <v>4.2239680239157904</v>
      </c>
      <c r="N106">
        <f>(Table2[[#This Row],[1W Return vs Nifty]]-AVERAGE(Table2[1W Return vs Nifty]))/_xlfn.STDEV.P(Table2[1W Return vs Nifty])</f>
        <v>0.93897731434889375</v>
      </c>
      <c r="O106">
        <v>1748.39</v>
      </c>
      <c r="P106">
        <v>1769.0160733293601</v>
      </c>
      <c r="Q106">
        <v>1549.92292082068</v>
      </c>
      <c r="R106">
        <v>72.776702742315905</v>
      </c>
      <c r="S106" s="1">
        <f>(Table2[[#This Row],[Close Price]]-Table2[[#This Row],[20D EMA]])/Table2[[#This Row],[20D EMA]]</f>
        <v>5.708680557541506E-2</v>
      </c>
      <c r="T106" s="1">
        <f>(Table2[[#This Row],[Close Price]]-Table2[[#This Row],[50D EMA]])/Table2[[#This Row],[50D EMA]]</f>
        <v>4.4761564275452047E-2</v>
      </c>
      <c r="U106" s="1">
        <f>(Table2[[#This Row],[Close Price]]-Table2[[#This Row],[200D EMA]])/Table2[[#This Row],[200D EMA]]</f>
        <v>0.19244639534808811</v>
      </c>
      <c r="V106">
        <v>0.90235949756070999</v>
      </c>
      <c r="W106">
        <v>1745</v>
      </c>
      <c r="X106">
        <v>1869.7</v>
      </c>
      <c r="Y106">
        <v>1745</v>
      </c>
      <c r="Z106">
        <v>1869.7</v>
      </c>
      <c r="AA106">
        <v>1653</v>
      </c>
      <c r="AB106">
        <v>1869.7</v>
      </c>
      <c r="AC106" s="1">
        <f>(Table2[[#This Row],[Close Price]]/Table2[[#This Row],[Day Low]])-1</f>
        <v>5.9140401146131838E-2</v>
      </c>
      <c r="AD106" s="1">
        <f>(Table2[[#This Row],[Day High]]/Table2[[#This Row],[Close Price]])-1</f>
        <v>1.1632940157991545E-2</v>
      </c>
      <c r="AE106" s="1">
        <f>(Table2[[#This Row],[Close Price]]/Table2[[#This Row],[Current Week Low]])-1</f>
        <v>5.9140401146131838E-2</v>
      </c>
      <c r="AF106" s="1">
        <f>(Table2[[#This Row],[Current Week High]]/Table2[[#This Row],[Close Price]])-1</f>
        <v>1.1632940157991545E-2</v>
      </c>
      <c r="AG106" s="1">
        <f>(Table2[[#This Row],[Close Price]]/Table2[[#This Row],[Current Month Low]])-1</f>
        <v>0.11808832425892324</v>
      </c>
      <c r="AH106" s="1">
        <f>(Table2[[#This Row],[Current Month High]]/Table2[[#This Row],[Close Price]])-1</f>
        <v>1.1632940157991545E-2</v>
      </c>
      <c r="AI106">
        <v>16.913938614435502</v>
      </c>
      <c r="AJ106">
        <v>195.72225771734099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-0.02</v>
      </c>
      <c r="AM106" t="s">
        <v>3224</v>
      </c>
      <c r="AN106">
        <v>9.3800000000000008</v>
      </c>
      <c r="AO106" t="s">
        <v>3225</v>
      </c>
      <c r="AP106">
        <v>8.9715006332873007E-2</v>
      </c>
      <c r="AQ106">
        <f>(Table2[[#This Row],[Sharpe Ratio]]-AVERAGE(Table2[Sharpe Ratio]))/_xlfn.STDEV.P(Table2[Sharpe Ratio])</f>
        <v>0.28257625192286789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38</v>
      </c>
      <c r="AT106">
        <f>_xlfn.RANK.AVG(Table2[[#This Row],[6M Return vs Nifty Z-Score]],Table2[6M Return vs Nifty Z-Score])</f>
        <v>183</v>
      </c>
      <c r="AU106">
        <f>_xlfn.RANK.AVG(Table2[[#This Row],[Sharpe Ratio Z-Score]],Table2[Sharpe Ratio Z-Score])</f>
        <v>267</v>
      </c>
      <c r="AV106">
        <f>(Table2[[#This Row],[Rank 1Y]]+Table2[[#This Row],[Rank 6M]]+Table2[[#This Row],[Rank Sharpe]])/3</f>
        <v>162.66666666666666</v>
      </c>
    </row>
    <row r="107" spans="1:48" x14ac:dyDescent="0.3">
      <c r="A107" t="s">
        <v>709</v>
      </c>
      <c r="B107" t="s">
        <v>710</v>
      </c>
      <c r="C107" t="s">
        <v>3186</v>
      </c>
      <c r="D107" t="s">
        <v>527</v>
      </c>
      <c r="E107">
        <v>25623.55096</v>
      </c>
      <c r="F107">
        <v>1400</v>
      </c>
      <c r="G107">
        <v>89.452843605928507</v>
      </c>
      <c r="H107">
        <f>(Table2[[#This Row],[1Y Return vs Nifty]]-AVERAGE(Table2[1Y Return vs Nifty]))/_xlfn.STDEV.P(Table2[1Y Return vs Nifty])</f>
        <v>1.0205399335446868</v>
      </c>
      <c r="I107">
        <v>-14.228872533693901</v>
      </c>
      <c r="J107">
        <f>(Table2[[#This Row],[1M Return vs Nifty]]-AVERAGE(Table2[1M Return vs Nifty]))/_xlfn.STDEV.P(Table2[1M Return vs Nifty])</f>
        <v>-1.4565972436077839</v>
      </c>
      <c r="K107">
        <v>62.102179444322601</v>
      </c>
      <c r="L107">
        <f>(Table2[[#This Row],[6M Return vs Nifty]]-AVERAGE(Table2[6M Return vs Nifty]))/_xlfn.STDEV.P(Table2[6M Return vs Nifty])</f>
        <v>1.3398554723053</v>
      </c>
      <c r="M107">
        <v>-2.3435957806185201</v>
      </c>
      <c r="N107">
        <f>(Table2[[#This Row],[1W Return vs Nifty]]-AVERAGE(Table2[1W Return vs Nifty]))/_xlfn.STDEV.P(Table2[1W Return vs Nifty])</f>
        <v>-0.55434653096357744</v>
      </c>
      <c r="O107">
        <v>1460.8</v>
      </c>
      <c r="P107">
        <v>1479.5929380881</v>
      </c>
      <c r="Q107">
        <v>1197.32357230464</v>
      </c>
      <c r="R107">
        <v>27.094921000446199</v>
      </c>
      <c r="S107" s="1">
        <f>(Table2[[#This Row],[Close Price]]-Table2[[#This Row],[20D EMA]])/Table2[[#This Row],[20D EMA]]</f>
        <v>-4.1621029572836775E-2</v>
      </c>
      <c r="T107" s="1">
        <f>(Table2[[#This Row],[Close Price]]-Table2[[#This Row],[50D EMA]])/Table2[[#This Row],[50D EMA]]</f>
        <v>-5.3793807769147918E-2</v>
      </c>
      <c r="U107" s="1">
        <f>(Table2[[#This Row],[Close Price]]-Table2[[#This Row],[200D EMA]])/Table2[[#This Row],[200D EMA]]</f>
        <v>0.16927456569258301</v>
      </c>
      <c r="V107">
        <v>0.33148494518052302</v>
      </c>
      <c r="W107">
        <v>1397</v>
      </c>
      <c r="X107">
        <v>1420</v>
      </c>
      <c r="Y107">
        <v>1397</v>
      </c>
      <c r="Z107">
        <v>1434</v>
      </c>
      <c r="AA107">
        <v>1383.25</v>
      </c>
      <c r="AB107">
        <v>1530</v>
      </c>
      <c r="AC107" s="1">
        <f>(Table2[[#This Row],[Close Price]]/Table2[[#This Row],[Day Low]])-1</f>
        <v>2.1474588403722628E-3</v>
      </c>
      <c r="AD107" s="1">
        <f>(Table2[[#This Row],[Day High]]/Table2[[#This Row],[Close Price]])-1</f>
        <v>1.4285714285714235E-2</v>
      </c>
      <c r="AE107" s="1">
        <f>(Table2[[#This Row],[Close Price]]/Table2[[#This Row],[Current Week Low]])-1</f>
        <v>2.1474588403722628E-3</v>
      </c>
      <c r="AF107" s="1">
        <f>(Table2[[#This Row],[Current Week High]]/Table2[[#This Row],[Close Price]])-1</f>
        <v>2.4285714285714244E-2</v>
      </c>
      <c r="AG107" s="1">
        <f>(Table2[[#This Row],[Close Price]]/Table2[[#This Row],[Current Month Low]])-1</f>
        <v>1.2109163202602469E-2</v>
      </c>
      <c r="AH107" s="1">
        <f>(Table2[[#This Row],[Current Month High]]/Table2[[#This Row],[Close Price]])-1</f>
        <v>9.2857142857142749E-2</v>
      </c>
      <c r="AI107">
        <v>26.853571428571399</v>
      </c>
      <c r="AJ107">
        <v>133.72287145242001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-0.18</v>
      </c>
      <c r="AM107" t="s">
        <v>3224</v>
      </c>
      <c r="AN107">
        <v>-7.97</v>
      </c>
      <c r="AO107" t="s">
        <v>3224</v>
      </c>
      <c r="AP107">
        <v>7.1127221650134007E-2</v>
      </c>
      <c r="AQ107">
        <f>(Table2[[#This Row],[Sharpe Ratio]]-AVERAGE(Table2[Sharpe Ratio]))/_xlfn.STDEV.P(Table2[Sharpe Ratio])</f>
        <v>6.6693502544804176E-2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92</v>
      </c>
      <c r="AT107">
        <f>_xlfn.RANK.AVG(Table2[[#This Row],[6M Return vs Nifty Z-Score]],Table2[6M Return vs Nifty Z-Score])</f>
        <v>69</v>
      </c>
      <c r="AU107">
        <f>_xlfn.RANK.AVG(Table2[[#This Row],[Sharpe Ratio Z-Score]],Table2[Sharpe Ratio Z-Score])</f>
        <v>330</v>
      </c>
      <c r="AV107">
        <f>(Table2[[#This Row],[Rank 1Y]]+Table2[[#This Row],[Rank 6M]]+Table2[[#This Row],[Rank Sharpe]])/3</f>
        <v>163.66666666666666</v>
      </c>
    </row>
    <row r="108" spans="1:48" x14ac:dyDescent="0.3">
      <c r="A108" t="s">
        <v>523</v>
      </c>
      <c r="B108" t="s">
        <v>524</v>
      </c>
      <c r="C108" t="s">
        <v>3195</v>
      </c>
      <c r="D108" t="s">
        <v>164</v>
      </c>
      <c r="E108">
        <v>41329.583882970001</v>
      </c>
      <c r="F108">
        <v>1227.3</v>
      </c>
      <c r="G108">
        <v>87.394487061394202</v>
      </c>
      <c r="H108">
        <f>(Table2[[#This Row],[1Y Return vs Nifty]]-AVERAGE(Table2[1Y Return vs Nifty]))/_xlfn.STDEV.P(Table2[1Y Return vs Nifty])</f>
        <v>0.98643910725527317</v>
      </c>
      <c r="I108">
        <v>30.340826013863101</v>
      </c>
      <c r="J108">
        <f>(Table2[[#This Row],[1M Return vs Nifty]]-AVERAGE(Table2[1M Return vs Nifty]))/_xlfn.STDEV.P(Table2[1M Return vs Nifty])</f>
        <v>2.7526139346377647</v>
      </c>
      <c r="K108">
        <v>49.932237319357</v>
      </c>
      <c r="L108">
        <f>(Table2[[#This Row],[6M Return vs Nifty]]-AVERAGE(Table2[6M Return vs Nifty]))/_xlfn.STDEV.P(Table2[6M Return vs Nifty])</f>
        <v>0.98075576299579503</v>
      </c>
      <c r="M108">
        <v>-1.74003201413451</v>
      </c>
      <c r="N108">
        <f>(Table2[[#This Row],[1W Return vs Nifty]]-AVERAGE(Table2[1W Return vs Nifty]))/_xlfn.STDEV.P(Table2[1W Return vs Nifty])</f>
        <v>-0.41710901162118397</v>
      </c>
      <c r="O108">
        <v>1126.44</v>
      </c>
      <c r="P108">
        <v>1019.0714408438</v>
      </c>
      <c r="Q108">
        <v>851.37409100117998</v>
      </c>
      <c r="R108">
        <v>87.531381037321196</v>
      </c>
      <c r="S108" s="1">
        <f>(Table2[[#This Row],[Close Price]]-Table2[[#This Row],[20D EMA]])/Table2[[#This Row],[20D EMA]]</f>
        <v>8.953872376691159E-2</v>
      </c>
      <c r="T108" s="1">
        <f>(Table2[[#This Row],[Close Price]]-Table2[[#This Row],[50D EMA]])/Table2[[#This Row],[50D EMA]]</f>
        <v>0.20433165999018171</v>
      </c>
      <c r="U108" s="1">
        <f>(Table2[[#This Row],[Close Price]]-Table2[[#This Row],[200D EMA]])/Table2[[#This Row],[200D EMA]]</f>
        <v>0.44155197224377241</v>
      </c>
      <c r="V108">
        <v>2.2538364175810099</v>
      </c>
      <c r="W108">
        <v>1216</v>
      </c>
      <c r="X108">
        <v>1237.95</v>
      </c>
      <c r="Y108">
        <v>1202.05</v>
      </c>
      <c r="Z108">
        <v>1244.5</v>
      </c>
      <c r="AA108">
        <v>1015</v>
      </c>
      <c r="AB108">
        <v>1314</v>
      </c>
      <c r="AC108" s="1">
        <f>(Table2[[#This Row],[Close Price]]/Table2[[#This Row],[Day Low]])-1</f>
        <v>9.2927631578947345E-3</v>
      </c>
      <c r="AD108" s="1">
        <f>(Table2[[#This Row],[Day High]]/Table2[[#This Row],[Close Price]])-1</f>
        <v>8.6775849425568818E-3</v>
      </c>
      <c r="AE108" s="1">
        <f>(Table2[[#This Row],[Close Price]]/Table2[[#This Row],[Current Week Low]])-1</f>
        <v>2.1005781789443123E-2</v>
      </c>
      <c r="AF108" s="1">
        <f>(Table2[[#This Row],[Current Week High]]/Table2[[#This Row],[Close Price]])-1</f>
        <v>1.4014503381406307E-2</v>
      </c>
      <c r="AG108" s="1">
        <f>(Table2[[#This Row],[Close Price]]/Table2[[#This Row],[Current Month Low]])-1</f>
        <v>0.2091625615763546</v>
      </c>
      <c r="AH108" s="1">
        <f>(Table2[[#This Row],[Current Month High]]/Table2[[#This Row],[Close Price]])-1</f>
        <v>7.0642874602786732E-2</v>
      </c>
      <c r="AI108">
        <v>7.0642874602786696</v>
      </c>
      <c r="AJ108">
        <v>123.95985401459799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0.41</v>
      </c>
      <c r="AM108" t="s">
        <v>3225</v>
      </c>
      <c r="AN108">
        <v>21.08</v>
      </c>
      <c r="AO108" t="s">
        <v>3225</v>
      </c>
      <c r="AP108">
        <v>8.2728707446592997E-2</v>
      </c>
      <c r="AQ108">
        <f>(Table2[[#This Row],[Sharpe Ratio]]-AVERAGE(Table2[Sharpe Ratio]))/_xlfn.STDEV.P(Table2[Sharpe Ratio])</f>
        <v>0.20143579127681802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4.5041355845444668</v>
      </c>
      <c r="AS108">
        <f>_xlfn.RANK.AVG(Table2[[#This Row],[1Y Return vs Nifty Z-Score]],Table2[1Y Return vs Nifty Z-Score])</f>
        <v>96</v>
      </c>
      <c r="AT108">
        <f>_xlfn.RANK.AVG(Table2[[#This Row],[6M Return vs Nifty Z-Score]],Table2[6M Return vs Nifty Z-Score])</f>
        <v>104</v>
      </c>
      <c r="AU108">
        <f>_xlfn.RANK.AVG(Table2[[#This Row],[Sharpe Ratio Z-Score]],Table2[Sharpe Ratio Z-Score])</f>
        <v>295</v>
      </c>
      <c r="AV108">
        <f>(Table2[[#This Row],[Rank 1Y]]+Table2[[#This Row],[Rank 6M]]+Table2[[#This Row],[Rank Sharpe]])/3</f>
        <v>165</v>
      </c>
    </row>
    <row r="109" spans="1:48" x14ac:dyDescent="0.3">
      <c r="A109" t="s">
        <v>1444</v>
      </c>
      <c r="B109" t="s">
        <v>1445</v>
      </c>
      <c r="C109" t="s">
        <v>3186</v>
      </c>
      <c r="D109" t="s">
        <v>206</v>
      </c>
      <c r="E109">
        <v>7529.0971151000003</v>
      </c>
      <c r="F109">
        <v>524.15</v>
      </c>
      <c r="G109">
        <v>40.382790047251802</v>
      </c>
      <c r="H109">
        <f>(Table2[[#This Row],[1Y Return vs Nifty]]-AVERAGE(Table2[1Y Return vs Nifty]))/_xlfn.STDEV.P(Table2[1Y Return vs Nifty])</f>
        <v>0.20759555961687343</v>
      </c>
      <c r="I109">
        <v>4.4466030102477996</v>
      </c>
      <c r="J109">
        <f>(Table2[[#This Row],[1M Return vs Nifty]]-AVERAGE(Table2[1M Return vs Nifty]))/_xlfn.STDEV.P(Table2[1M Return vs Nifty])</f>
        <v>0.30713513467458098</v>
      </c>
      <c r="K109">
        <v>43.633855093351798</v>
      </c>
      <c r="L109">
        <f>(Table2[[#This Row],[6M Return vs Nifty]]-AVERAGE(Table2[6M Return vs Nifty]))/_xlfn.STDEV.P(Table2[6M Return vs Nifty])</f>
        <v>0.79490876362191654</v>
      </c>
      <c r="M109">
        <v>3.3264852733102002</v>
      </c>
      <c r="N109">
        <f>(Table2[[#This Row],[1W Return vs Nifty]]-AVERAGE(Table2[1W Return vs Nifty]))/_xlfn.STDEV.P(Table2[1W Return vs Nifty])</f>
        <v>0.73490889078662192</v>
      </c>
      <c r="O109">
        <v>522.33000000000004</v>
      </c>
      <c r="P109">
        <v>502.29376643217699</v>
      </c>
      <c r="Q109">
        <v>417.701547051744</v>
      </c>
      <c r="R109">
        <v>50.015348545283501</v>
      </c>
      <c r="S109" s="1">
        <f>(Table2[[#This Row],[Close Price]]-Table2[[#This Row],[20D EMA]])/Table2[[#This Row],[20D EMA]]</f>
        <v>3.484387264755875E-3</v>
      </c>
      <c r="T109" s="1">
        <f>(Table2[[#This Row],[Close Price]]-Table2[[#This Row],[50D EMA]])/Table2[[#This Row],[50D EMA]]</f>
        <v>4.3512850503937432E-2</v>
      </c>
      <c r="U109" s="1">
        <f>(Table2[[#This Row],[Close Price]]-Table2[[#This Row],[200D EMA]])/Table2[[#This Row],[200D EMA]]</f>
        <v>0.25484332940492882</v>
      </c>
      <c r="V109">
        <v>0.54079057151919097</v>
      </c>
      <c r="W109">
        <v>522.04999999999995</v>
      </c>
      <c r="X109">
        <v>537.25</v>
      </c>
      <c r="Y109">
        <v>522.04999999999995</v>
      </c>
      <c r="Z109">
        <v>551.85</v>
      </c>
      <c r="AA109">
        <v>502.6</v>
      </c>
      <c r="AB109">
        <v>559.54999999999995</v>
      </c>
      <c r="AC109" s="1">
        <f>(Table2[[#This Row],[Close Price]]/Table2[[#This Row],[Day Low]])-1</f>
        <v>4.0226031989274436E-3</v>
      </c>
      <c r="AD109" s="1">
        <f>(Table2[[#This Row],[Day High]]/Table2[[#This Row],[Close Price]])-1</f>
        <v>2.4992845559477228E-2</v>
      </c>
      <c r="AE109" s="1">
        <f>(Table2[[#This Row],[Close Price]]/Table2[[#This Row],[Current Week Low]])-1</f>
        <v>4.0226031989274436E-3</v>
      </c>
      <c r="AF109" s="1">
        <f>(Table2[[#This Row],[Current Week High]]/Table2[[#This Row],[Close Price]])-1</f>
        <v>5.2847467328055009E-2</v>
      </c>
      <c r="AG109" s="1">
        <f>(Table2[[#This Row],[Close Price]]/Table2[[#This Row],[Current Month Low]])-1</f>
        <v>4.28770393951452E-2</v>
      </c>
      <c r="AH109" s="1">
        <f>(Table2[[#This Row],[Current Month High]]/Table2[[#This Row],[Close Price]])-1</f>
        <v>6.7537918534770647E-2</v>
      </c>
      <c r="AI109">
        <v>6.7537918534770602</v>
      </c>
      <c r="AJ109">
        <v>93.021542993923703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0.05</v>
      </c>
      <c r="AM109" t="s">
        <v>3225</v>
      </c>
      <c r="AN109">
        <v>-4.41</v>
      </c>
      <c r="AO109" t="s">
        <v>3224</v>
      </c>
      <c r="AP109">
        <v>0.148446764553126</v>
      </c>
      <c r="AQ109">
        <f>(Table2[[#This Row],[Sharpe Ratio]]-AVERAGE(Table2[Sharpe Ratio]))/_xlfn.STDEV.P(Table2[Sharpe Ratio])</f>
        <v>0.96470021972254083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3.0092485684225334</v>
      </c>
      <c r="AS109">
        <f>_xlfn.RANK.AVG(Table2[[#This Row],[1Y Return vs Nifty Z-Score]],Table2[1Y Return vs Nifty Z-Score])</f>
        <v>245</v>
      </c>
      <c r="AT109">
        <f>_xlfn.RANK.AVG(Table2[[#This Row],[6M Return vs Nifty Z-Score]],Table2[6M Return vs Nifty Z-Score])</f>
        <v>128</v>
      </c>
      <c r="AU109">
        <f>_xlfn.RANK.AVG(Table2[[#This Row],[Sharpe Ratio Z-Score]],Table2[Sharpe Ratio Z-Score])</f>
        <v>122</v>
      </c>
      <c r="AV109">
        <f>(Table2[[#This Row],[Rank 1Y]]+Table2[[#This Row],[Rank 6M]]+Table2[[#This Row],[Rank Sharpe]])/3</f>
        <v>165</v>
      </c>
    </row>
    <row r="110" spans="1:48" x14ac:dyDescent="0.3">
      <c r="A110" t="s">
        <v>149</v>
      </c>
      <c r="B110" t="s">
        <v>150</v>
      </c>
      <c r="C110" t="s">
        <v>3191</v>
      </c>
      <c r="D110" t="s">
        <v>151</v>
      </c>
      <c r="E110">
        <v>190571.623990375</v>
      </c>
      <c r="F110">
        <v>4933.75</v>
      </c>
      <c r="G110">
        <v>79.643737896055498</v>
      </c>
      <c r="H110">
        <f>(Table2[[#This Row],[1Y Return vs Nifty]]-AVERAGE(Table2[1Y Return vs Nifty]))/_xlfn.STDEV.P(Table2[1Y Return vs Nifty])</f>
        <v>0.85803232000460705</v>
      </c>
      <c r="I110">
        <v>12.005828034422899</v>
      </c>
      <c r="J110">
        <f>(Table2[[#This Row],[1M Return vs Nifty]]-AVERAGE(Table2[1M Return vs Nifty]))/_xlfn.STDEV.P(Table2[1M Return vs Nifty])</f>
        <v>1.0210366307028813</v>
      </c>
      <c r="K110">
        <v>36.428704651969198</v>
      </c>
      <c r="L110">
        <f>(Table2[[#This Row],[6M Return vs Nifty]]-AVERAGE(Table2[6M Return vs Nifty]))/_xlfn.STDEV.P(Table2[6M Return vs Nifty])</f>
        <v>0.58230566309245901</v>
      </c>
      <c r="M110">
        <v>1.1285428104936599</v>
      </c>
      <c r="N110">
        <f>(Table2[[#This Row],[1W Return vs Nifty]]-AVERAGE(Table2[1W Return vs Nifty]))/_xlfn.STDEV.P(Table2[1W Return vs Nifty])</f>
        <v>0.23514368285934323</v>
      </c>
      <c r="O110">
        <v>4777.12</v>
      </c>
      <c r="P110">
        <v>4567.7497052953304</v>
      </c>
      <c r="Q110">
        <v>3861.5330832476802</v>
      </c>
      <c r="R110">
        <v>67.459050664712393</v>
      </c>
      <c r="S110" s="1">
        <f>(Table2[[#This Row],[Close Price]]-Table2[[#This Row],[20D EMA]])/Table2[[#This Row],[20D EMA]]</f>
        <v>3.2787537260943855E-2</v>
      </c>
      <c r="T110" s="1">
        <f>(Table2[[#This Row],[Close Price]]-Table2[[#This Row],[50D EMA]])/Table2[[#This Row],[50D EMA]]</f>
        <v>8.0127046865192814E-2</v>
      </c>
      <c r="U110" s="1">
        <f>(Table2[[#This Row],[Close Price]]-Table2[[#This Row],[200D EMA]])/Table2[[#This Row],[200D EMA]]</f>
        <v>0.27766612214300879</v>
      </c>
      <c r="V110">
        <v>0.91952626576621099</v>
      </c>
      <c r="W110">
        <v>4910.2</v>
      </c>
      <c r="X110">
        <v>4969.3</v>
      </c>
      <c r="Y110">
        <v>4910.2</v>
      </c>
      <c r="Z110">
        <v>4993</v>
      </c>
      <c r="AA110">
        <v>4718.3999999999996</v>
      </c>
      <c r="AB110">
        <v>5035</v>
      </c>
      <c r="AC110" s="1">
        <f>(Table2[[#This Row],[Close Price]]/Table2[[#This Row],[Day Low]])-1</f>
        <v>4.7961386501569336E-3</v>
      </c>
      <c r="AD110" s="1">
        <f>(Table2[[#This Row],[Day High]]/Table2[[#This Row],[Close Price]])-1</f>
        <v>7.205472510767752E-3</v>
      </c>
      <c r="AE110" s="1">
        <f>(Table2[[#This Row],[Close Price]]/Table2[[#This Row],[Current Week Low]])-1</f>
        <v>4.7961386501569336E-3</v>
      </c>
      <c r="AF110" s="1">
        <f>(Table2[[#This Row],[Current Week High]]/Table2[[#This Row],[Close Price]])-1</f>
        <v>1.2009120851279365E-2</v>
      </c>
      <c r="AG110" s="1">
        <f>(Table2[[#This Row],[Close Price]]/Table2[[#This Row],[Current Month Low]])-1</f>
        <v>4.5640471346219069E-2</v>
      </c>
      <c r="AH110" s="1">
        <f>(Table2[[#This Row],[Current Month High]]/Table2[[#This Row],[Close Price]])-1</f>
        <v>2.0521915378768796E-2</v>
      </c>
      <c r="AI110">
        <v>2.0521915378768698</v>
      </c>
      <c r="AJ110">
        <v>111.444918250583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0.14000000000000001</v>
      </c>
      <c r="AM110" t="s">
        <v>3225</v>
      </c>
      <c r="AN110">
        <v>2.15</v>
      </c>
      <c r="AO110" t="s">
        <v>3225</v>
      </c>
      <c r="AP110">
        <v>0.105948729811635</v>
      </c>
      <c r="AQ110">
        <f>(Table2[[#This Row],[Sharpe Ratio]]-AVERAGE(Table2[Sharpe Ratio]))/_xlfn.STDEV.P(Table2[Sharpe Ratio])</f>
        <v>0.47111840027757695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3.1676366969368672</v>
      </c>
      <c r="AS110">
        <f>_xlfn.RANK.AVG(Table2[[#This Row],[1Y Return vs Nifty Z-Score]],Table2[1Y Return vs Nifty Z-Score])</f>
        <v>111</v>
      </c>
      <c r="AT110">
        <f>_xlfn.RANK.AVG(Table2[[#This Row],[6M Return vs Nifty Z-Score]],Table2[6M Return vs Nifty Z-Score])</f>
        <v>163</v>
      </c>
      <c r="AU110">
        <f>_xlfn.RANK.AVG(Table2[[#This Row],[Sharpe Ratio Z-Score]],Table2[Sharpe Ratio Z-Score])</f>
        <v>222</v>
      </c>
      <c r="AV110">
        <f>(Table2[[#This Row],[Rank 1Y]]+Table2[[#This Row],[Rank 6M]]+Table2[[#This Row],[Rank Sharpe]])/3</f>
        <v>165.33333333333334</v>
      </c>
    </row>
    <row r="111" spans="1:48" x14ac:dyDescent="0.3">
      <c r="A111" t="s">
        <v>396</v>
      </c>
      <c r="B111" t="s">
        <v>397</v>
      </c>
      <c r="C111" t="s">
        <v>3186</v>
      </c>
      <c r="D111" t="s">
        <v>206</v>
      </c>
      <c r="E111">
        <v>60427.873867025002</v>
      </c>
      <c r="F111">
        <v>1052.45</v>
      </c>
      <c r="G111">
        <v>46.588777665981198</v>
      </c>
      <c r="H111">
        <f>(Table2[[#This Row],[1Y Return vs Nifty]]-AVERAGE(Table2[1Y Return vs Nifty]))/_xlfn.STDEV.P(Table2[1Y Return vs Nifty])</f>
        <v>0.31041025724663862</v>
      </c>
      <c r="I111">
        <v>-11.9870779339458</v>
      </c>
      <c r="J111">
        <f>(Table2[[#This Row],[1M Return vs Nifty]]-AVERAGE(Table2[1M Return vs Nifty]))/_xlfn.STDEV.P(Table2[1M Return vs Nifty])</f>
        <v>-1.2448797046497504</v>
      </c>
      <c r="K111">
        <v>49.363657015910299</v>
      </c>
      <c r="L111">
        <f>(Table2[[#This Row],[6M Return vs Nifty]]-AVERAGE(Table2[6M Return vs Nifty]))/_xlfn.STDEV.P(Table2[6M Return vs Nifty])</f>
        <v>0.96397860665517709</v>
      </c>
      <c r="M111">
        <v>-2.3597137834581599</v>
      </c>
      <c r="N111">
        <f>(Table2[[#This Row],[1W Return vs Nifty]]-AVERAGE(Table2[1W Return vs Nifty]))/_xlfn.STDEV.P(Table2[1W Return vs Nifty])</f>
        <v>-0.55801142082161437</v>
      </c>
      <c r="O111">
        <v>1083.67</v>
      </c>
      <c r="P111">
        <v>1060.2116637080201</v>
      </c>
      <c r="Q111">
        <v>872.08157083794401</v>
      </c>
      <c r="R111">
        <v>38.551228099309903</v>
      </c>
      <c r="S111" s="1">
        <f>(Table2[[#This Row],[Close Price]]-Table2[[#This Row],[20D EMA]])/Table2[[#This Row],[20D EMA]]</f>
        <v>-2.8809508429688029E-2</v>
      </c>
      <c r="T111" s="1">
        <f>(Table2[[#This Row],[Close Price]]-Table2[[#This Row],[50D EMA]])/Table2[[#This Row],[50D EMA]]</f>
        <v>-7.320862402960291E-3</v>
      </c>
      <c r="U111" s="1">
        <f>(Table2[[#This Row],[Close Price]]-Table2[[#This Row],[200D EMA]])/Table2[[#This Row],[200D EMA]]</f>
        <v>0.20682518148932802</v>
      </c>
      <c r="V111">
        <v>0.82710866092975499</v>
      </c>
      <c r="W111">
        <v>1038.1500000000001</v>
      </c>
      <c r="X111">
        <v>1080</v>
      </c>
      <c r="Y111">
        <v>1038.1500000000001</v>
      </c>
      <c r="Z111">
        <v>1081.3499999999999</v>
      </c>
      <c r="AA111">
        <v>1006.75</v>
      </c>
      <c r="AB111">
        <v>1255</v>
      </c>
      <c r="AC111" s="1">
        <f>(Table2[[#This Row],[Close Price]]/Table2[[#This Row],[Day Low]])-1</f>
        <v>1.3774502721186632E-2</v>
      </c>
      <c r="AD111" s="1">
        <f>(Table2[[#This Row],[Day High]]/Table2[[#This Row],[Close Price]])-1</f>
        <v>2.6177015535179704E-2</v>
      </c>
      <c r="AE111" s="1">
        <f>(Table2[[#This Row],[Close Price]]/Table2[[#This Row],[Current Week Low]])-1</f>
        <v>1.3774502721186632E-2</v>
      </c>
      <c r="AF111" s="1">
        <f>(Table2[[#This Row],[Current Week High]]/Table2[[#This Row],[Close Price]])-1</f>
        <v>2.7459736804598567E-2</v>
      </c>
      <c r="AG111" s="1">
        <f>(Table2[[#This Row],[Close Price]]/Table2[[#This Row],[Current Month Low]])-1</f>
        <v>4.5393593245592223E-2</v>
      </c>
      <c r="AH111" s="1">
        <f>(Table2[[#This Row],[Current Month High]]/Table2[[#This Row],[Close Price]])-1</f>
        <v>0.19245569860800993</v>
      </c>
      <c r="AI111">
        <v>19.245569860800899</v>
      </c>
      <c r="AJ111">
        <v>91.842872767043303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-0.06</v>
      </c>
      <c r="AM111" t="s">
        <v>3224</v>
      </c>
      <c r="AN111">
        <v>-10.35</v>
      </c>
      <c r="AO111" t="s">
        <v>3224</v>
      </c>
      <c r="AP111">
        <v>0.121351525230978</v>
      </c>
      <c r="AQ111">
        <f>(Table2[[#This Row],[Sharpe Ratio]]-AVERAGE(Table2[Sharpe Ratio]))/_xlfn.STDEV.P(Table2[Sharpe Ratio])</f>
        <v>0.65000996159006952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0.12150770002052047</v>
      </c>
      <c r="AS111">
        <f>_xlfn.RANK.AVG(Table2[[#This Row],[1Y Return vs Nifty Z-Score]],Table2[1Y Return vs Nifty Z-Score])</f>
        <v>205</v>
      </c>
      <c r="AT111">
        <f>_xlfn.RANK.AVG(Table2[[#This Row],[6M Return vs Nifty Z-Score]],Table2[6M Return vs Nifty Z-Score])</f>
        <v>106</v>
      </c>
      <c r="AU111">
        <f>_xlfn.RANK.AVG(Table2[[#This Row],[Sharpe Ratio Z-Score]],Table2[Sharpe Ratio Z-Score])</f>
        <v>185</v>
      </c>
      <c r="AV111">
        <f>(Table2[[#This Row],[Rank 1Y]]+Table2[[#This Row],[Rank 6M]]+Table2[[#This Row],[Rank Sharpe]])/3</f>
        <v>165.33333333333334</v>
      </c>
    </row>
    <row r="112" spans="1:48" x14ac:dyDescent="0.3">
      <c r="A112" t="s">
        <v>721</v>
      </c>
      <c r="B112" t="s">
        <v>722</v>
      </c>
      <c r="C112" t="s">
        <v>3192</v>
      </c>
      <c r="D112" t="s">
        <v>127</v>
      </c>
      <c r="E112">
        <v>24803.820562069999</v>
      </c>
      <c r="F112">
        <v>892.1</v>
      </c>
      <c r="G112">
        <v>77.491909269203205</v>
      </c>
      <c r="H112">
        <f>(Table2[[#This Row],[1Y Return vs Nifty]]-AVERAGE(Table2[1Y Return vs Nifty]))/_xlfn.STDEV.P(Table2[1Y Return vs Nifty])</f>
        <v>0.82238294020997127</v>
      </c>
      <c r="I112">
        <v>23.120561218585699</v>
      </c>
      <c r="J112">
        <f>(Table2[[#This Row],[1M Return vs Nifty]]-AVERAGE(Table2[1M Return vs Nifty]))/_xlfn.STDEV.P(Table2[1M Return vs Nifty])</f>
        <v>2.0707242141195561</v>
      </c>
      <c r="K112">
        <v>38.5665469803942</v>
      </c>
      <c r="L112">
        <f>(Table2[[#This Row],[6M Return vs Nifty]]-AVERAGE(Table2[6M Return vs Nifty]))/_xlfn.STDEV.P(Table2[6M Return vs Nifty])</f>
        <v>0.64538719222414687</v>
      </c>
      <c r="M112">
        <v>8.3168323907075692</v>
      </c>
      <c r="N112">
        <f>(Table2[[#This Row],[1W Return vs Nifty]]-AVERAGE(Table2[1W Return vs Nifty]))/_xlfn.STDEV.P(Table2[1W Return vs Nifty])</f>
        <v>1.8696073221365803</v>
      </c>
      <c r="O112">
        <v>821.35</v>
      </c>
      <c r="P112">
        <v>767.87091100627003</v>
      </c>
      <c r="Q112">
        <v>650.32583359131195</v>
      </c>
      <c r="R112">
        <v>76.338156548406403</v>
      </c>
      <c r="S112" s="1">
        <f>(Table2[[#This Row],[Close Price]]-Table2[[#This Row],[20D EMA]])/Table2[[#This Row],[20D EMA]]</f>
        <v>8.6138674134047605E-2</v>
      </c>
      <c r="T112" s="1">
        <f>(Table2[[#This Row],[Close Price]]-Table2[[#This Row],[50D EMA]])/Table2[[#This Row],[50D EMA]]</f>
        <v>0.16178381966694347</v>
      </c>
      <c r="U112" s="1">
        <f>(Table2[[#This Row],[Close Price]]-Table2[[#This Row],[200D EMA]])/Table2[[#This Row],[200D EMA]]</f>
        <v>0.37177389228647439</v>
      </c>
      <c r="V112">
        <v>0.86093744084219204</v>
      </c>
      <c r="W112">
        <v>877.55</v>
      </c>
      <c r="X112">
        <v>908.9</v>
      </c>
      <c r="Y112">
        <v>872.6</v>
      </c>
      <c r="Z112">
        <v>908.9</v>
      </c>
      <c r="AA112">
        <v>781.1</v>
      </c>
      <c r="AB112">
        <v>908.9</v>
      </c>
      <c r="AC112" s="1">
        <f>(Table2[[#This Row],[Close Price]]/Table2[[#This Row],[Day Low]])-1</f>
        <v>1.6580251837502225E-2</v>
      </c>
      <c r="AD112" s="1">
        <f>(Table2[[#This Row],[Day High]]/Table2[[#This Row],[Close Price]])-1</f>
        <v>1.8831969510144653E-2</v>
      </c>
      <c r="AE112" s="1">
        <f>(Table2[[#This Row],[Close Price]]/Table2[[#This Row],[Current Week Low]])-1</f>
        <v>2.2347008938803592E-2</v>
      </c>
      <c r="AF112" s="1">
        <f>(Table2[[#This Row],[Current Week High]]/Table2[[#This Row],[Close Price]])-1</f>
        <v>1.8831969510144653E-2</v>
      </c>
      <c r="AG112" s="1">
        <f>(Table2[[#This Row],[Close Price]]/Table2[[#This Row],[Current Month Low]])-1</f>
        <v>0.14210728459864286</v>
      </c>
      <c r="AH112" s="1">
        <f>(Table2[[#This Row],[Current Month High]]/Table2[[#This Row],[Close Price]])-1</f>
        <v>1.8831969510144653E-2</v>
      </c>
      <c r="AI112">
        <v>1.8831969510144599</v>
      </c>
      <c r="AJ112">
        <v>112.303664921465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0.39</v>
      </c>
      <c r="AM112" t="s">
        <v>3225</v>
      </c>
      <c r="AN112">
        <v>11.88</v>
      </c>
      <c r="AO112" t="s">
        <v>3225</v>
      </c>
      <c r="AP112">
        <v>0.10183884065290599</v>
      </c>
      <c r="AQ112">
        <f>(Table2[[#This Row],[Sharpe Ratio]]-AVERAGE(Table2[Sharpe Ratio]))/_xlfn.STDEV.P(Table2[Sharpe Ratio])</f>
        <v>0.4233852149427243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5.8314868836329783</v>
      </c>
      <c r="AS112">
        <f>_xlfn.RANK.AVG(Table2[[#This Row],[1Y Return vs Nifty Z-Score]],Table2[1Y Return vs Nifty Z-Score])</f>
        <v>113</v>
      </c>
      <c r="AT112">
        <f>_xlfn.RANK.AVG(Table2[[#This Row],[6M Return vs Nifty Z-Score]],Table2[6M Return vs Nifty Z-Score])</f>
        <v>152</v>
      </c>
      <c r="AU112">
        <f>_xlfn.RANK.AVG(Table2[[#This Row],[Sharpe Ratio Z-Score]],Table2[Sharpe Ratio Z-Score])</f>
        <v>234</v>
      </c>
      <c r="AV112">
        <f>(Table2[[#This Row],[Rank 1Y]]+Table2[[#This Row],[Rank 6M]]+Table2[[#This Row],[Rank Sharpe]])/3</f>
        <v>166.33333333333334</v>
      </c>
    </row>
    <row r="113" spans="1:48" x14ac:dyDescent="0.3">
      <c r="A113" t="s">
        <v>773</v>
      </c>
      <c r="B113" t="s">
        <v>774</v>
      </c>
      <c r="C113" t="s">
        <v>3181</v>
      </c>
      <c r="D113" t="s">
        <v>681</v>
      </c>
      <c r="E113">
        <v>22150.150820856001</v>
      </c>
      <c r="F113">
        <v>153.63</v>
      </c>
      <c r="G113">
        <v>81.585847972084593</v>
      </c>
      <c r="H113">
        <f>(Table2[[#This Row],[1Y Return vs Nifty]]-AVERAGE(Table2[1Y Return vs Nifty]))/_xlfn.STDEV.P(Table2[1Y Return vs Nifty])</f>
        <v>0.8902072891631071</v>
      </c>
      <c r="I113">
        <v>9.4478956940361005</v>
      </c>
      <c r="J113">
        <f>(Table2[[#This Row],[1M Return vs Nifty]]-AVERAGE(Table2[1M Return vs Nifty]))/_xlfn.STDEV.P(Table2[1M Return vs Nifty])</f>
        <v>0.77946269703888349</v>
      </c>
      <c r="K113">
        <v>55.0941789365639</v>
      </c>
      <c r="L113">
        <f>(Table2[[#This Row],[6M Return vs Nifty]]-AVERAGE(Table2[6M Return vs Nifty]))/_xlfn.STDEV.P(Table2[6M Return vs Nifty])</f>
        <v>1.1330696947448231</v>
      </c>
      <c r="M113">
        <v>-4.95337255639493</v>
      </c>
      <c r="N113">
        <f>(Table2[[#This Row],[1W Return vs Nifty]]-AVERAGE(Table2[1W Return vs Nifty]))/_xlfn.STDEV.P(Table2[1W Return vs Nifty])</f>
        <v>-1.1477540723595083</v>
      </c>
      <c r="O113">
        <v>148.32</v>
      </c>
      <c r="P113">
        <v>138.23647826476699</v>
      </c>
      <c r="Q113">
        <v>111.091856000102</v>
      </c>
      <c r="R113">
        <v>59.503211888660402</v>
      </c>
      <c r="S113" s="1">
        <f>(Table2[[#This Row],[Close Price]]-Table2[[#This Row],[20D EMA]])/Table2[[#This Row],[20D EMA]]</f>
        <v>3.5800970873786427E-2</v>
      </c>
      <c r="T113" s="1">
        <f>(Table2[[#This Row],[Close Price]]-Table2[[#This Row],[50D EMA]])/Table2[[#This Row],[50D EMA]]</f>
        <v>0.11135643737790758</v>
      </c>
      <c r="U113" s="1">
        <f>(Table2[[#This Row],[Close Price]]-Table2[[#This Row],[200D EMA]])/Table2[[#This Row],[200D EMA]]</f>
        <v>0.38290965270990651</v>
      </c>
      <c r="V113">
        <v>0.77704384745683397</v>
      </c>
      <c r="W113">
        <v>148.94999999999999</v>
      </c>
      <c r="X113">
        <v>155.32</v>
      </c>
      <c r="Y113">
        <v>148.55000000000001</v>
      </c>
      <c r="Z113">
        <v>155.32</v>
      </c>
      <c r="AA113">
        <v>146.01</v>
      </c>
      <c r="AB113">
        <v>160.66</v>
      </c>
      <c r="AC113" s="1">
        <f>(Table2[[#This Row],[Close Price]]/Table2[[#This Row],[Day Low]])-1</f>
        <v>3.1419939577039369E-2</v>
      </c>
      <c r="AD113" s="1">
        <f>(Table2[[#This Row],[Day High]]/Table2[[#This Row],[Close Price]])-1</f>
        <v>1.1000455640174378E-2</v>
      </c>
      <c r="AE113" s="1">
        <f>(Table2[[#This Row],[Close Price]]/Table2[[#This Row],[Current Week Low]])-1</f>
        <v>3.4197239986536454E-2</v>
      </c>
      <c r="AF113" s="1">
        <f>(Table2[[#This Row],[Current Week High]]/Table2[[#This Row],[Close Price]])-1</f>
        <v>1.1000455640174378E-2</v>
      </c>
      <c r="AG113" s="1">
        <f>(Table2[[#This Row],[Close Price]]/Table2[[#This Row],[Current Month Low]])-1</f>
        <v>5.2188206287240524E-2</v>
      </c>
      <c r="AH113" s="1">
        <f>(Table2[[#This Row],[Current Month High]]/Table2[[#This Row],[Close Price]])-1</f>
        <v>4.5759291804986058E-2</v>
      </c>
      <c r="AI113">
        <v>4.5759291804986004</v>
      </c>
      <c r="AJ113">
        <v>149.80487804878001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0.26</v>
      </c>
      <c r="AM113" t="s">
        <v>3225</v>
      </c>
      <c r="AN113">
        <v>2.68</v>
      </c>
      <c r="AO113" t="s">
        <v>3225</v>
      </c>
      <c r="AP113">
        <v>8.0015052076709003E-2</v>
      </c>
      <c r="AQ113">
        <f>(Table2[[#This Row],[Sharpe Ratio]]-AVERAGE(Table2[Sharpe Ratio]))/_xlfn.STDEV.P(Table2[Sharpe Ratio])</f>
        <v>0.16991878200894553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1.8249043905962508</v>
      </c>
      <c r="AS113">
        <f>_xlfn.RANK.AVG(Table2[[#This Row],[1Y Return vs Nifty Z-Score]],Table2[1Y Return vs Nifty Z-Score])</f>
        <v>107</v>
      </c>
      <c r="AT113">
        <f>_xlfn.RANK.AVG(Table2[[#This Row],[6M Return vs Nifty Z-Score]],Table2[6M Return vs Nifty Z-Score])</f>
        <v>90</v>
      </c>
      <c r="AU113">
        <f>_xlfn.RANK.AVG(Table2[[#This Row],[Sharpe Ratio Z-Score]],Table2[Sharpe Ratio Z-Score])</f>
        <v>302</v>
      </c>
      <c r="AV113">
        <f>(Table2[[#This Row],[Rank 1Y]]+Table2[[#This Row],[Rank 6M]]+Table2[[#This Row],[Rank Sharpe]])/3</f>
        <v>166.33333333333334</v>
      </c>
    </row>
    <row r="114" spans="1:48" x14ac:dyDescent="0.3">
      <c r="A114" t="s">
        <v>407</v>
      </c>
      <c r="B114" t="s">
        <v>408</v>
      </c>
      <c r="C114" t="s">
        <v>3192</v>
      </c>
      <c r="D114" t="s">
        <v>260</v>
      </c>
      <c r="E114">
        <v>58905.069415065002</v>
      </c>
      <c r="F114">
        <v>5230.3500000000004</v>
      </c>
      <c r="G114">
        <v>61.730238631674403</v>
      </c>
      <c r="H114">
        <f>(Table2[[#This Row],[1Y Return vs Nifty]]-AVERAGE(Table2[1Y Return vs Nifty]))/_xlfn.STDEV.P(Table2[1Y Return vs Nifty])</f>
        <v>0.56125908687729931</v>
      </c>
      <c r="I114">
        <v>9.0161896406251394</v>
      </c>
      <c r="J114">
        <f>(Table2[[#This Row],[1M Return vs Nifty]]-AVERAGE(Table2[1M Return vs Nifty]))/_xlfn.STDEV.P(Table2[1M Return vs Nifty])</f>
        <v>0.73869190421436504</v>
      </c>
      <c r="K114">
        <v>26.3083336467182</v>
      </c>
      <c r="L114">
        <f>(Table2[[#This Row],[6M Return vs Nifty]]-AVERAGE(Table2[6M Return vs Nifty]))/_xlfn.STDEV.P(Table2[6M Return vs Nifty])</f>
        <v>0.28368285545932515</v>
      </c>
      <c r="M114">
        <v>14.373321368362699</v>
      </c>
      <c r="N114">
        <f>(Table2[[#This Row],[1W Return vs Nifty]]-AVERAGE(Table2[1W Return vs Nifty]))/_xlfn.STDEV.P(Table2[1W Return vs Nifty])</f>
        <v>3.2467236590894522</v>
      </c>
      <c r="O114">
        <v>4594.68</v>
      </c>
      <c r="P114">
        <v>4661.1713385352496</v>
      </c>
      <c r="Q114">
        <v>4247.6108463385099</v>
      </c>
      <c r="R114">
        <v>90.673963045925305</v>
      </c>
      <c r="S114" s="1">
        <f>(Table2[[#This Row],[Close Price]]-Table2[[#This Row],[20D EMA]])/Table2[[#This Row],[20D EMA]]</f>
        <v>0.13834913421609341</v>
      </c>
      <c r="T114" s="1">
        <f>(Table2[[#This Row],[Close Price]]-Table2[[#This Row],[50D EMA]])/Table2[[#This Row],[50D EMA]]</f>
        <v>0.12211064990449641</v>
      </c>
      <c r="U114" s="1">
        <f>(Table2[[#This Row],[Close Price]]-Table2[[#This Row],[200D EMA]])/Table2[[#This Row],[200D EMA]]</f>
        <v>0.23136280351779945</v>
      </c>
      <c r="V114">
        <v>1.2482484315567901</v>
      </c>
      <c r="W114">
        <v>4991.25</v>
      </c>
      <c r="X114">
        <v>5250</v>
      </c>
      <c r="Y114">
        <v>4767.05</v>
      </c>
      <c r="Z114">
        <v>5250</v>
      </c>
      <c r="AA114">
        <v>4265</v>
      </c>
      <c r="AB114">
        <v>5250</v>
      </c>
      <c r="AC114" s="1">
        <f>(Table2[[#This Row],[Close Price]]/Table2[[#This Row],[Day Low]])-1</f>
        <v>4.7903831705484734E-2</v>
      </c>
      <c r="AD114" s="1">
        <f>(Table2[[#This Row],[Day High]]/Table2[[#This Row],[Close Price]])-1</f>
        <v>3.7569187530470671E-3</v>
      </c>
      <c r="AE114" s="1">
        <f>(Table2[[#This Row],[Close Price]]/Table2[[#This Row],[Current Week Low]])-1</f>
        <v>9.7187988378556911E-2</v>
      </c>
      <c r="AF114" s="1">
        <f>(Table2[[#This Row],[Current Week High]]/Table2[[#This Row],[Close Price]])-1</f>
        <v>3.7569187530470671E-3</v>
      </c>
      <c r="AG114" s="1">
        <f>(Table2[[#This Row],[Close Price]]/Table2[[#This Row],[Current Month Low]])-1</f>
        <v>0.22634232121922637</v>
      </c>
      <c r="AH114" s="1">
        <f>(Table2[[#This Row],[Current Month High]]/Table2[[#This Row],[Close Price]])-1</f>
        <v>3.7569187530470671E-3</v>
      </c>
      <c r="AI114">
        <v>11.6550517651782</v>
      </c>
      <c r="AJ114">
        <v>109.19308069193001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-0.05</v>
      </c>
      <c r="AM114" t="s">
        <v>3224</v>
      </c>
      <c r="AN114">
        <v>19.61</v>
      </c>
      <c r="AO114" t="s">
        <v>3225</v>
      </c>
      <c r="AP114">
        <v>0.14961038467809601</v>
      </c>
      <c r="AQ114">
        <f>(Table2[[#This Row],[Sharpe Ratio]]-AVERAGE(Table2[Sharpe Ratio]))/_xlfn.STDEV.P(Table2[Sharpe Ratio])</f>
        <v>0.97821476791092432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151</v>
      </c>
      <c r="AT114">
        <f>_xlfn.RANK.AVG(Table2[[#This Row],[6M Return vs Nifty Z-Score]],Table2[6M Return vs Nifty Z-Score])</f>
        <v>232</v>
      </c>
      <c r="AU114">
        <f>_xlfn.RANK.AVG(Table2[[#This Row],[Sharpe Ratio Z-Score]],Table2[Sharpe Ratio Z-Score])</f>
        <v>119</v>
      </c>
      <c r="AV114">
        <f>(Table2[[#This Row],[Rank 1Y]]+Table2[[#This Row],[Rank 6M]]+Table2[[#This Row],[Rank Sharpe]])/3</f>
        <v>167.33333333333334</v>
      </c>
    </row>
    <row r="115" spans="1:48" x14ac:dyDescent="0.3">
      <c r="A115" t="s">
        <v>293</v>
      </c>
      <c r="B115" t="s">
        <v>294</v>
      </c>
      <c r="C115" t="s">
        <v>3194</v>
      </c>
      <c r="D115" t="s">
        <v>295</v>
      </c>
      <c r="E115">
        <v>97660.034507924996</v>
      </c>
      <c r="F115">
        <v>10792.35</v>
      </c>
      <c r="G115">
        <v>108.055298289652</v>
      </c>
      <c r="H115">
        <f>(Table2[[#This Row],[1Y Return vs Nifty]]-AVERAGE(Table2[1Y Return vs Nifty]))/_xlfn.STDEV.P(Table2[1Y Return vs Nifty])</f>
        <v>1.3287271022889948</v>
      </c>
      <c r="I115">
        <v>-1.8174015426932899</v>
      </c>
      <c r="J115">
        <f>(Table2[[#This Row],[1M Return vs Nifty]]-AVERAGE(Table2[1M Return vs Nifty]))/_xlfn.STDEV.P(Table2[1M Return vs Nifty])</f>
        <v>-0.28444432051708696</v>
      </c>
      <c r="K115">
        <v>10.8963753923783</v>
      </c>
      <c r="L115">
        <f>(Table2[[#This Row],[6M Return vs Nifty]]-AVERAGE(Table2[6M Return vs Nifty]))/_xlfn.STDEV.P(Table2[6M Return vs Nifty])</f>
        <v>-0.1710793506542331</v>
      </c>
      <c r="M115">
        <v>-2.81529629816538</v>
      </c>
      <c r="N115">
        <f>(Table2[[#This Row],[1W Return vs Nifty]]-AVERAGE(Table2[1W Return vs Nifty]))/_xlfn.STDEV.P(Table2[1W Return vs Nifty])</f>
        <v>-0.66160116170087369</v>
      </c>
      <c r="O115">
        <v>10803.98</v>
      </c>
      <c r="P115">
        <v>10617.622233117499</v>
      </c>
      <c r="Q115">
        <v>8916.77869950688</v>
      </c>
      <c r="R115">
        <v>46.887944363823799</v>
      </c>
      <c r="S115" s="1">
        <f>(Table2[[#This Row],[Close Price]]-Table2[[#This Row],[20D EMA]])/Table2[[#This Row],[20D EMA]]</f>
        <v>-1.0764551581916293E-3</v>
      </c>
      <c r="T115" s="1">
        <f>(Table2[[#This Row],[Close Price]]-Table2[[#This Row],[50D EMA]])/Table2[[#This Row],[50D EMA]]</f>
        <v>1.6456393253237649E-2</v>
      </c>
      <c r="U115" s="1">
        <f>(Table2[[#This Row],[Close Price]]-Table2[[#This Row],[200D EMA]])/Table2[[#This Row],[200D EMA]]</f>
        <v>0.21034180209012523</v>
      </c>
      <c r="V115">
        <v>0.52029086584218198</v>
      </c>
      <c r="W115">
        <v>10717.1</v>
      </c>
      <c r="X115">
        <v>10914.95</v>
      </c>
      <c r="Y115">
        <v>10679</v>
      </c>
      <c r="Z115">
        <v>11195.4</v>
      </c>
      <c r="AA115">
        <v>10627.5</v>
      </c>
      <c r="AB115">
        <v>11298.85</v>
      </c>
      <c r="AC115" s="1">
        <f>(Table2[[#This Row],[Close Price]]/Table2[[#This Row],[Day Low]])-1</f>
        <v>7.0214890222168869E-3</v>
      </c>
      <c r="AD115" s="1">
        <f>(Table2[[#This Row],[Day High]]/Table2[[#This Row],[Close Price]])-1</f>
        <v>1.1359898446584804E-2</v>
      </c>
      <c r="AE115" s="1">
        <f>(Table2[[#This Row],[Close Price]]/Table2[[#This Row],[Current Week Low]])-1</f>
        <v>1.0614289727502557E-2</v>
      </c>
      <c r="AF115" s="1">
        <f>(Table2[[#This Row],[Current Week High]]/Table2[[#This Row],[Close Price]])-1</f>
        <v>3.7345897788711335E-2</v>
      </c>
      <c r="AG115" s="1">
        <f>(Table2[[#This Row],[Close Price]]/Table2[[#This Row],[Current Month Low]])-1</f>
        <v>1.5511644318983775E-2</v>
      </c>
      <c r="AH115" s="1">
        <f>(Table2[[#This Row],[Current Month High]]/Table2[[#This Row],[Close Price]])-1</f>
        <v>4.693139121692691E-2</v>
      </c>
      <c r="AI115">
        <v>23.216908272989599</v>
      </c>
      <c r="AJ115">
        <v>137.71696035242201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0.06</v>
      </c>
      <c r="AM115" t="s">
        <v>3225</v>
      </c>
      <c r="AN115">
        <v>0.59</v>
      </c>
      <c r="AO115" t="s">
        <v>3225</v>
      </c>
      <c r="AP115">
        <v>0.18072292233229001</v>
      </c>
      <c r="AQ115">
        <f>(Table2[[#This Row],[Sharpe Ratio]]-AVERAGE(Table2[Sharpe Ratio]))/_xlfn.STDEV.P(Table2[Sharpe Ratio])</f>
        <v>1.3395628405057809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1.5511651099225823</v>
      </c>
      <c r="AS115">
        <f>_xlfn.RANK.AVG(Table2[[#This Row],[1Y Return vs Nifty Z-Score]],Table2[1Y Return vs Nifty Z-Score])</f>
        <v>71</v>
      </c>
      <c r="AT115">
        <f>_xlfn.RANK.AVG(Table2[[#This Row],[6M Return vs Nifty Z-Score]],Table2[6M Return vs Nifty Z-Score])</f>
        <v>363</v>
      </c>
      <c r="AU115">
        <f>_xlfn.RANK.AVG(Table2[[#This Row],[Sharpe Ratio Z-Score]],Table2[Sharpe Ratio Z-Score])</f>
        <v>72</v>
      </c>
      <c r="AV115">
        <f>(Table2[[#This Row],[Rank 1Y]]+Table2[[#This Row],[Rank 6M]]+Table2[[#This Row],[Rank Sharpe]])/3</f>
        <v>168.66666666666666</v>
      </c>
    </row>
    <row r="116" spans="1:48" x14ac:dyDescent="0.3">
      <c r="A116" t="s">
        <v>159</v>
      </c>
      <c r="B116" t="s">
        <v>160</v>
      </c>
      <c r="C116" t="s">
        <v>3192</v>
      </c>
      <c r="D116" t="s">
        <v>161</v>
      </c>
      <c r="E116">
        <v>166849.23768187501</v>
      </c>
      <c r="F116">
        <v>7873.65</v>
      </c>
      <c r="G116">
        <v>56.3656814679672</v>
      </c>
      <c r="H116">
        <f>(Table2[[#This Row],[1Y Return vs Nifty]]-AVERAGE(Table2[1Y Return vs Nifty]))/_xlfn.STDEV.P(Table2[1Y Return vs Nifty])</f>
        <v>0.47238438125597687</v>
      </c>
      <c r="I116">
        <v>-5.9144891243942501</v>
      </c>
      <c r="J116">
        <f>(Table2[[#This Row],[1M Return vs Nifty]]-AVERAGE(Table2[1M Return vs Nifty]))/_xlfn.STDEV.P(Table2[1M Return vs Nifty])</f>
        <v>-0.67137776205125632</v>
      </c>
      <c r="K116">
        <v>21.1189452797651</v>
      </c>
      <c r="L116">
        <f>(Table2[[#This Row],[6M Return vs Nifty]]-AVERAGE(Table2[6M Return vs Nifty]))/_xlfn.STDEV.P(Table2[6M Return vs Nifty])</f>
        <v>0.13055904969823148</v>
      </c>
      <c r="M116">
        <v>0.75920949349714595</v>
      </c>
      <c r="N116">
        <f>(Table2[[#This Row],[1W Return vs Nifty]]-AVERAGE(Table2[1W Return vs Nifty]))/_xlfn.STDEV.P(Table2[1W Return vs Nifty])</f>
        <v>0.15116516882367301</v>
      </c>
      <c r="O116">
        <v>7736.09</v>
      </c>
      <c r="P116">
        <v>7799.6521320840402</v>
      </c>
      <c r="Q116">
        <v>6800.4586677453099</v>
      </c>
      <c r="R116">
        <v>63.358806459827797</v>
      </c>
      <c r="S116" s="1">
        <f>(Table2[[#This Row],[Close Price]]-Table2[[#This Row],[20D EMA]])/Table2[[#This Row],[20D EMA]]</f>
        <v>1.7781592509911272E-2</v>
      </c>
      <c r="T116" s="1">
        <f>(Table2[[#This Row],[Close Price]]-Table2[[#This Row],[50D EMA]])/Table2[[#This Row],[50D EMA]]</f>
        <v>9.4873292632587525E-3</v>
      </c>
      <c r="U116" s="1">
        <f>(Table2[[#This Row],[Close Price]]-Table2[[#This Row],[200D EMA]])/Table2[[#This Row],[200D EMA]]</f>
        <v>0.15781161017048076</v>
      </c>
      <c r="V116">
        <v>0.65591990177512904</v>
      </c>
      <c r="W116">
        <v>7762.55</v>
      </c>
      <c r="X116">
        <v>7883.65</v>
      </c>
      <c r="Y116">
        <v>7699.1</v>
      </c>
      <c r="Z116">
        <v>7897</v>
      </c>
      <c r="AA116">
        <v>7431.55</v>
      </c>
      <c r="AB116">
        <v>7947.35</v>
      </c>
      <c r="AC116" s="1">
        <f>(Table2[[#This Row],[Close Price]]/Table2[[#This Row],[Day Low]])-1</f>
        <v>1.4312307167103633E-2</v>
      </c>
      <c r="AD116" s="1">
        <f>(Table2[[#This Row],[Day High]]/Table2[[#This Row],[Close Price]])-1</f>
        <v>1.270058994240264E-3</v>
      </c>
      <c r="AE116" s="1">
        <f>(Table2[[#This Row],[Close Price]]/Table2[[#This Row],[Current Week Low]])-1</f>
        <v>2.2671481082204403E-2</v>
      </c>
      <c r="AF116" s="1">
        <f>(Table2[[#This Row],[Current Week High]]/Table2[[#This Row],[Close Price]])-1</f>
        <v>2.9655877515510909E-3</v>
      </c>
      <c r="AG116" s="1">
        <f>(Table2[[#This Row],[Close Price]]/Table2[[#This Row],[Current Month Low]])-1</f>
        <v>5.9489608493517476E-2</v>
      </c>
      <c r="AH116" s="1">
        <f>(Table2[[#This Row],[Current Month High]]/Table2[[#This Row],[Close Price]])-1</f>
        <v>9.3603347875510501E-3</v>
      </c>
      <c r="AI116">
        <v>16.209762943488698</v>
      </c>
      <c r="AJ116">
        <v>104.510389610389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-0.1</v>
      </c>
      <c r="AM116" t="s">
        <v>3224</v>
      </c>
      <c r="AN116">
        <v>-0.79</v>
      </c>
      <c r="AO116" t="s">
        <v>3224</v>
      </c>
      <c r="AP116">
        <v>0.177573232443068</v>
      </c>
      <c r="AQ116">
        <f>(Table2[[#This Row],[Sharpe Ratio]]-AVERAGE(Table2[Sharpe Ratio]))/_xlfn.STDEV.P(Table2[Sharpe Ratio])</f>
        <v>1.3029816273822521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6">
        <f>_xlfn.RANK.AVG(Table2[[#This Row],[1Y Return vs Nifty Z-Score]],Table2[1Y Return vs Nifty Z-Score])</f>
        <v>167</v>
      </c>
      <c r="AT116">
        <f>_xlfn.RANK.AVG(Table2[[#This Row],[6M Return vs Nifty Z-Score]],Table2[6M Return vs Nifty Z-Score])</f>
        <v>265</v>
      </c>
      <c r="AU116">
        <f>_xlfn.RANK.AVG(Table2[[#This Row],[Sharpe Ratio Z-Score]],Table2[Sharpe Ratio Z-Score])</f>
        <v>75</v>
      </c>
      <c r="AV116">
        <f>(Table2[[#This Row],[Rank 1Y]]+Table2[[#This Row],[Rank 6M]]+Table2[[#This Row],[Rank Sharpe]])/3</f>
        <v>169</v>
      </c>
    </row>
    <row r="117" spans="1:48" x14ac:dyDescent="0.3">
      <c r="A117" t="s">
        <v>167</v>
      </c>
      <c r="B117" t="s">
        <v>168</v>
      </c>
      <c r="C117" t="s">
        <v>3180</v>
      </c>
      <c r="D117" t="s">
        <v>138</v>
      </c>
      <c r="E117">
        <v>159213.4094112</v>
      </c>
      <c r="F117">
        <v>482.45</v>
      </c>
      <c r="G117">
        <v>83.970030508659903</v>
      </c>
      <c r="H117">
        <f>(Table2[[#This Row],[1Y Return vs Nifty]]-AVERAGE(Table2[1Y Return vs Nifty]))/_xlfn.STDEV.P(Table2[1Y Return vs Nifty])</f>
        <v>0.92970607995224253</v>
      </c>
      <c r="I117">
        <v>-6.7593678451587298</v>
      </c>
      <c r="J117">
        <f>(Table2[[#This Row],[1M Return vs Nifty]]-AVERAGE(Table2[1M Return vs Nifty]))/_xlfn.STDEV.P(Table2[1M Return vs Nifty])</f>
        <v>-0.75116903440884297</v>
      </c>
      <c r="K117">
        <v>13.2884503558234</v>
      </c>
      <c r="L117">
        <f>(Table2[[#This Row],[6M Return vs Nifty]]-AVERAGE(Table2[6M Return vs Nifty]))/_xlfn.STDEV.P(Table2[6M Return vs Nifty])</f>
        <v>-0.10049615352813271</v>
      </c>
      <c r="M117">
        <v>-8.4878106916192593</v>
      </c>
      <c r="N117">
        <f>(Table2[[#This Row],[1W Return vs Nifty]]-AVERAGE(Table2[1W Return vs Nifty]))/_xlfn.STDEV.P(Table2[1W Return vs Nifty])</f>
        <v>-1.9514098729271723</v>
      </c>
      <c r="O117">
        <v>517.25</v>
      </c>
      <c r="P117">
        <v>515.92970429253899</v>
      </c>
      <c r="Q117">
        <v>442.46447888956601</v>
      </c>
      <c r="R117">
        <v>22.755484357055298</v>
      </c>
      <c r="S117" s="1">
        <f>(Table2[[#This Row],[Close Price]]-Table2[[#This Row],[20D EMA]])/Table2[[#This Row],[20D EMA]]</f>
        <v>-6.7278878685355273E-2</v>
      </c>
      <c r="T117" s="1">
        <f>(Table2[[#This Row],[Close Price]]-Table2[[#This Row],[50D EMA]])/Table2[[#This Row],[50D EMA]]</f>
        <v>-6.4891988218525917E-2</v>
      </c>
      <c r="U117" s="1">
        <f>(Table2[[#This Row],[Close Price]]-Table2[[#This Row],[200D EMA]])/Table2[[#This Row],[200D EMA]]</f>
        <v>9.037001390661667E-2</v>
      </c>
      <c r="V117">
        <v>0.84748918789902306</v>
      </c>
      <c r="W117">
        <v>476.85</v>
      </c>
      <c r="X117">
        <v>490.45</v>
      </c>
      <c r="Y117">
        <v>476.85</v>
      </c>
      <c r="Z117">
        <v>503.2</v>
      </c>
      <c r="AA117">
        <v>476.85</v>
      </c>
      <c r="AB117">
        <v>566.4</v>
      </c>
      <c r="AC117" s="1">
        <f>(Table2[[#This Row],[Close Price]]/Table2[[#This Row],[Day Low]])-1</f>
        <v>1.1743734927125882E-2</v>
      </c>
      <c r="AD117" s="1">
        <f>(Table2[[#This Row],[Day High]]/Table2[[#This Row],[Close Price]])-1</f>
        <v>1.6582029225826522E-2</v>
      </c>
      <c r="AE117" s="1">
        <f>(Table2[[#This Row],[Close Price]]/Table2[[#This Row],[Current Week Low]])-1</f>
        <v>1.1743734927125882E-2</v>
      </c>
      <c r="AF117" s="1">
        <f>(Table2[[#This Row],[Current Week High]]/Table2[[#This Row],[Close Price]])-1</f>
        <v>4.3009638304487563E-2</v>
      </c>
      <c r="AG117" s="1">
        <f>(Table2[[#This Row],[Close Price]]/Table2[[#This Row],[Current Month Low]])-1</f>
        <v>1.1743734927125882E-2</v>
      </c>
      <c r="AH117" s="1">
        <f>(Table2[[#This Row],[Current Month High]]/Table2[[#This Row],[Close Price]])-1</f>
        <v>0.17400766918851684</v>
      </c>
      <c r="AI117">
        <v>20.219711887242202</v>
      </c>
      <c r="AJ117">
        <v>116.296794440708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-0.03</v>
      </c>
      <c r="AM117" t="s">
        <v>3224</v>
      </c>
      <c r="AN117">
        <v>-12.21</v>
      </c>
      <c r="AO117" t="s">
        <v>3224</v>
      </c>
      <c r="AP117">
        <v>0.184176187099137</v>
      </c>
      <c r="AQ117">
        <f>(Table2[[#This Row],[Sharpe Ratio]]-AVERAGE(Table2[Sharpe Ratio]))/_xlfn.STDEV.P(Table2[Sharpe Ratio])</f>
        <v>1.3796698411474233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-0.49369913976448188</v>
      </c>
      <c r="AS117">
        <f>_xlfn.RANK.AVG(Table2[[#This Row],[1Y Return vs Nifty Z-Score]],Table2[1Y Return vs Nifty Z-Score])</f>
        <v>100</v>
      </c>
      <c r="AT117">
        <f>_xlfn.RANK.AVG(Table2[[#This Row],[6M Return vs Nifty Z-Score]],Table2[6M Return vs Nifty Z-Score])</f>
        <v>346</v>
      </c>
      <c r="AU117">
        <f>_xlfn.RANK.AVG(Table2[[#This Row],[Sharpe Ratio Z-Score]],Table2[Sharpe Ratio Z-Score])</f>
        <v>63</v>
      </c>
      <c r="AV117">
        <f>(Table2[[#This Row],[Rank 1Y]]+Table2[[#This Row],[Rank 6M]]+Table2[[#This Row],[Rank Sharpe]])/3</f>
        <v>169.66666666666666</v>
      </c>
    </row>
    <row r="118" spans="1:48" x14ac:dyDescent="0.3">
      <c r="A118" t="s">
        <v>117</v>
      </c>
      <c r="B118" t="s">
        <v>118</v>
      </c>
      <c r="C118" t="s">
        <v>3192</v>
      </c>
      <c r="D118" t="s">
        <v>119</v>
      </c>
      <c r="E118">
        <v>240876.17927945001</v>
      </c>
      <c r="F118">
        <v>6763.9</v>
      </c>
      <c r="G118">
        <v>53.116266909678203</v>
      </c>
      <c r="H118">
        <f>(Table2[[#This Row],[1Y Return vs Nifty]]-AVERAGE(Table2[1Y Return vs Nifty]))/_xlfn.STDEV.P(Table2[1Y Return vs Nifty])</f>
        <v>0.41855127751661736</v>
      </c>
      <c r="I118">
        <v>-10.9056262727944</v>
      </c>
      <c r="J118">
        <f>(Table2[[#This Row],[1M Return vs Nifty]]-AVERAGE(Table2[1M Return vs Nifty]))/_xlfn.STDEV.P(Table2[1M Return vs Nifty])</f>
        <v>-1.1427462245232576</v>
      </c>
      <c r="K118">
        <v>24.4955166121897</v>
      </c>
      <c r="L118">
        <f>(Table2[[#This Row],[6M Return vs Nifty]]-AVERAGE(Table2[6M Return vs Nifty]))/_xlfn.STDEV.P(Table2[6M Return vs Nifty])</f>
        <v>0.23019188044514916</v>
      </c>
      <c r="M118">
        <v>0.201768946397576</v>
      </c>
      <c r="N118">
        <f>(Table2[[#This Row],[1W Return vs Nifty]]-AVERAGE(Table2[1W Return vs Nifty]))/_xlfn.STDEV.P(Table2[1W Return vs Nifty])</f>
        <v>2.4415085215335131E-2</v>
      </c>
      <c r="O118">
        <v>6776.54</v>
      </c>
      <c r="P118">
        <v>6889.0347737818402</v>
      </c>
      <c r="Q118">
        <v>5979.4546010284103</v>
      </c>
      <c r="R118">
        <v>54.930390147241702</v>
      </c>
      <c r="S118" s="1">
        <f>(Table2[[#This Row],[Close Price]]-Table2[[#This Row],[20D EMA]])/Table2[[#This Row],[20D EMA]]</f>
        <v>-1.865258671829625E-3</v>
      </c>
      <c r="T118" s="1">
        <f>(Table2[[#This Row],[Close Price]]-Table2[[#This Row],[50D EMA]])/Table2[[#This Row],[50D EMA]]</f>
        <v>-1.8164340563075122E-2</v>
      </c>
      <c r="U118" s="1">
        <f>(Table2[[#This Row],[Close Price]]-Table2[[#This Row],[200D EMA]])/Table2[[#This Row],[200D EMA]]</f>
        <v>0.13119012540653324</v>
      </c>
      <c r="V118">
        <v>0.56365146585451598</v>
      </c>
      <c r="W118">
        <v>6692.25</v>
      </c>
      <c r="X118">
        <v>6775</v>
      </c>
      <c r="Y118">
        <v>6692.25</v>
      </c>
      <c r="Z118">
        <v>6775</v>
      </c>
      <c r="AA118">
        <v>6502.75</v>
      </c>
      <c r="AB118">
        <v>6945</v>
      </c>
      <c r="AC118" s="1">
        <f>(Table2[[#This Row],[Close Price]]/Table2[[#This Row],[Day Low]])-1</f>
        <v>1.0706414135754017E-2</v>
      </c>
      <c r="AD118" s="1">
        <f>(Table2[[#This Row],[Day High]]/Table2[[#This Row],[Close Price]])-1</f>
        <v>1.6410650660123594E-3</v>
      </c>
      <c r="AE118" s="1">
        <f>(Table2[[#This Row],[Close Price]]/Table2[[#This Row],[Current Week Low]])-1</f>
        <v>1.0706414135754017E-2</v>
      </c>
      <c r="AF118" s="1">
        <f>(Table2[[#This Row],[Current Week High]]/Table2[[#This Row],[Close Price]])-1</f>
        <v>1.6410650660123594E-3</v>
      </c>
      <c r="AG118" s="1">
        <f>(Table2[[#This Row],[Close Price]]/Table2[[#This Row],[Current Month Low]])-1</f>
        <v>4.0159932336319093E-2</v>
      </c>
      <c r="AH118" s="1">
        <f>(Table2[[#This Row],[Current Month High]]/Table2[[#This Row],[Close Price]])-1</f>
        <v>2.6774494004938143E-2</v>
      </c>
      <c r="AI118">
        <v>17.812208932716299</v>
      </c>
      <c r="AJ118">
        <v>108.37646333949399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-0.15</v>
      </c>
      <c r="AM118" t="s">
        <v>3224</v>
      </c>
      <c r="AN118">
        <v>-1.87</v>
      </c>
      <c r="AO118" t="s">
        <v>3224</v>
      </c>
      <c r="AP118">
        <v>0.16702735019646001</v>
      </c>
      <c r="AQ118">
        <f>(Table2[[#This Row],[Sharpe Ratio]]-AVERAGE(Table2[Sharpe Ratio]))/_xlfn.STDEV.P(Table2[Sharpe Ratio])</f>
        <v>1.1804993578232976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177</v>
      </c>
      <c r="AT118">
        <f>_xlfn.RANK.AVG(Table2[[#This Row],[6M Return vs Nifty Z-Score]],Table2[6M Return vs Nifty Z-Score])</f>
        <v>245</v>
      </c>
      <c r="AU118">
        <f>_xlfn.RANK.AVG(Table2[[#This Row],[Sharpe Ratio Z-Score]],Table2[Sharpe Ratio Z-Score])</f>
        <v>90</v>
      </c>
      <c r="AV118">
        <f>(Table2[[#This Row],[Rank 1Y]]+Table2[[#This Row],[Rank 6M]]+Table2[[#This Row],[Rank Sharpe]])/3</f>
        <v>170.66666666666666</v>
      </c>
    </row>
    <row r="119" spans="1:48" x14ac:dyDescent="0.3">
      <c r="A119" t="s">
        <v>1336</v>
      </c>
      <c r="B119" t="s">
        <v>1337</v>
      </c>
      <c r="C119" t="s">
        <v>3184</v>
      </c>
      <c r="D119" t="s">
        <v>54</v>
      </c>
      <c r="E119">
        <v>8611.4673584800003</v>
      </c>
      <c r="F119">
        <v>880.6</v>
      </c>
      <c r="G119">
        <v>119.239702384998</v>
      </c>
      <c r="H119">
        <f>(Table2[[#This Row],[1Y Return vs Nifty]]-AVERAGE(Table2[1Y Return vs Nifty]))/_xlfn.STDEV.P(Table2[1Y Return vs Nifty])</f>
        <v>1.5140193065083032</v>
      </c>
      <c r="I119">
        <v>28.1823829527759</v>
      </c>
      <c r="J119">
        <f>(Table2[[#This Row],[1M Return vs Nifty]]-AVERAGE(Table2[1M Return vs Nifty]))/_xlfn.STDEV.P(Table2[1M Return vs Nifty])</f>
        <v>2.5487682063423289</v>
      </c>
      <c r="K119">
        <v>76.205874243377906</v>
      </c>
      <c r="L119">
        <f>(Table2[[#This Row],[6M Return vs Nifty]]-AVERAGE(Table2[6M Return vs Nifty]))/_xlfn.STDEV.P(Table2[6M Return vs Nifty])</f>
        <v>1.7560146167387867</v>
      </c>
      <c r="M119">
        <v>5.41189409849214</v>
      </c>
      <c r="N119">
        <f>(Table2[[#This Row],[1W Return vs Nifty]]-AVERAGE(Table2[1W Return vs Nifty]))/_xlfn.STDEV.P(Table2[1W Return vs Nifty])</f>
        <v>1.2090863511897001</v>
      </c>
      <c r="O119">
        <v>810.59</v>
      </c>
      <c r="P119">
        <v>731.67972224987204</v>
      </c>
      <c r="Q119">
        <v>556.64038122982595</v>
      </c>
      <c r="R119">
        <v>70.860358229294604</v>
      </c>
      <c r="S119" s="1">
        <f>(Table2[[#This Row],[Close Price]]-Table2[[#This Row],[20D EMA]])/Table2[[#This Row],[20D EMA]]</f>
        <v>8.6369187875498077E-2</v>
      </c>
      <c r="T119" s="1">
        <f>(Table2[[#This Row],[Close Price]]-Table2[[#This Row],[50D EMA]])/Table2[[#This Row],[50D EMA]]</f>
        <v>0.20353205538101685</v>
      </c>
      <c r="U119" s="1">
        <f>(Table2[[#This Row],[Close Price]]-Table2[[#This Row],[200D EMA]])/Table2[[#This Row],[200D EMA]]</f>
        <v>0.58199086824140678</v>
      </c>
      <c r="V119">
        <v>1.03241120781227</v>
      </c>
      <c r="W119">
        <v>872.05</v>
      </c>
      <c r="X119">
        <v>901</v>
      </c>
      <c r="Y119">
        <v>872.05</v>
      </c>
      <c r="Z119">
        <v>924</v>
      </c>
      <c r="AA119">
        <v>746.05</v>
      </c>
      <c r="AB119">
        <v>924</v>
      </c>
      <c r="AC119" s="1">
        <f>(Table2[[#This Row],[Close Price]]/Table2[[#This Row],[Day Low]])-1</f>
        <v>9.804483687861909E-3</v>
      </c>
      <c r="AD119" s="1">
        <f>(Table2[[#This Row],[Day High]]/Table2[[#This Row],[Close Price]])-1</f>
        <v>2.316602316602312E-2</v>
      </c>
      <c r="AE119" s="1">
        <f>(Table2[[#This Row],[Close Price]]/Table2[[#This Row],[Current Week Low]])-1</f>
        <v>9.804483687861909E-3</v>
      </c>
      <c r="AF119" s="1">
        <f>(Table2[[#This Row],[Current Week High]]/Table2[[#This Row],[Close Price]])-1</f>
        <v>4.9284578696343395E-2</v>
      </c>
      <c r="AG119" s="1">
        <f>(Table2[[#This Row],[Close Price]]/Table2[[#This Row],[Current Month Low]])-1</f>
        <v>0.18034984250385366</v>
      </c>
      <c r="AH119" s="1">
        <f>(Table2[[#This Row],[Current Month High]]/Table2[[#This Row],[Close Price]])-1</f>
        <v>4.9284578696343395E-2</v>
      </c>
      <c r="AI119">
        <v>4.9284578696343297</v>
      </c>
      <c r="AJ119">
        <v>196.69811320754701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0.3</v>
      </c>
      <c r="AM119" t="s">
        <v>3225</v>
      </c>
      <c r="AN119">
        <v>14.75</v>
      </c>
      <c r="AO119" t="s">
        <v>3225</v>
      </c>
      <c r="AP119">
        <v>4.0637721837997999E-2</v>
      </c>
      <c r="AQ119">
        <f>(Table2[[#This Row],[Sharpe Ratio]]-AVERAGE(Table2[Sharpe Ratio]))/_xlfn.STDEV.P(Table2[Sharpe Ratio])</f>
        <v>-0.28741846716819802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6.7404700136109206</v>
      </c>
      <c r="AS119">
        <f>_xlfn.RANK.AVG(Table2[[#This Row],[1Y Return vs Nifty Z-Score]],Table2[1Y Return vs Nifty Z-Score])</f>
        <v>59</v>
      </c>
      <c r="AT119">
        <f>_xlfn.RANK.AVG(Table2[[#This Row],[6M Return vs Nifty Z-Score]],Table2[6M Return vs Nifty Z-Score])</f>
        <v>41</v>
      </c>
      <c r="AU119">
        <f>_xlfn.RANK.AVG(Table2[[#This Row],[Sharpe Ratio Z-Score]],Table2[Sharpe Ratio Z-Score])</f>
        <v>412</v>
      </c>
      <c r="AV119">
        <f>(Table2[[#This Row],[Rank 1Y]]+Table2[[#This Row],[Rank 6M]]+Table2[[#This Row],[Rank Sharpe]])/3</f>
        <v>170.66666666666666</v>
      </c>
    </row>
    <row r="120" spans="1:48" x14ac:dyDescent="0.3">
      <c r="A120" t="s">
        <v>1528</v>
      </c>
      <c r="B120" t="s">
        <v>1529</v>
      </c>
      <c r="C120" t="s">
        <v>3189</v>
      </c>
      <c r="D120" t="s">
        <v>406</v>
      </c>
      <c r="E120">
        <v>6795.1463007989996</v>
      </c>
      <c r="F120">
        <v>218.73</v>
      </c>
      <c r="G120">
        <v>119.46845370565499</v>
      </c>
      <c r="H120">
        <f>(Table2[[#This Row],[1Y Return vs Nifty]]-AVERAGE(Table2[1Y Return vs Nifty]))/_xlfn.STDEV.P(Table2[1Y Return vs Nifty])</f>
        <v>1.5178090333512599</v>
      </c>
      <c r="I120">
        <v>0.91547045268418303</v>
      </c>
      <c r="J120">
        <f>(Table2[[#This Row],[1M Return vs Nifty]]-AVERAGE(Table2[1M Return vs Nifty]))/_xlfn.STDEV.P(Table2[1M Return vs Nifty])</f>
        <v>-2.6348894105736386E-2</v>
      </c>
      <c r="K120">
        <v>19.394112754321601</v>
      </c>
      <c r="L120">
        <f>(Table2[[#This Row],[6M Return vs Nifty]]-AVERAGE(Table2[6M Return vs Nifty]))/_xlfn.STDEV.P(Table2[6M Return vs Nifty])</f>
        <v>7.9664242464619409E-2</v>
      </c>
      <c r="M120">
        <v>0.54849199079503097</v>
      </c>
      <c r="N120">
        <f>(Table2[[#This Row],[1W Return vs Nifty]]-AVERAGE(Table2[1W Return vs Nifty]))/_xlfn.STDEV.P(Table2[1W Return vs Nifty])</f>
        <v>0.10325250580660228</v>
      </c>
      <c r="O120">
        <v>214.05</v>
      </c>
      <c r="P120">
        <v>209.553638074291</v>
      </c>
      <c r="Q120">
        <v>178.72624710332099</v>
      </c>
      <c r="R120">
        <v>66.710852266735699</v>
      </c>
      <c r="S120" s="1">
        <f>(Table2[[#This Row],[Close Price]]-Table2[[#This Row],[20D EMA]])/Table2[[#This Row],[20D EMA]]</f>
        <v>2.1864050455500949E-2</v>
      </c>
      <c r="T120" s="1">
        <f>(Table2[[#This Row],[Close Price]]-Table2[[#This Row],[50D EMA]])/Table2[[#This Row],[50D EMA]]</f>
        <v>4.3790038722476311E-2</v>
      </c>
      <c r="U120" s="1">
        <f>(Table2[[#This Row],[Close Price]]-Table2[[#This Row],[200D EMA]])/Table2[[#This Row],[200D EMA]]</f>
        <v>0.22382696187624296</v>
      </c>
      <c r="V120">
        <v>0.80677025125166402</v>
      </c>
      <c r="W120">
        <v>217.76</v>
      </c>
      <c r="X120">
        <v>220.34</v>
      </c>
      <c r="Y120">
        <v>217.76</v>
      </c>
      <c r="Z120">
        <v>221.5</v>
      </c>
      <c r="AA120">
        <v>205.08</v>
      </c>
      <c r="AB120">
        <v>221.95</v>
      </c>
      <c r="AC120" s="1">
        <f>(Table2[[#This Row],[Close Price]]/Table2[[#This Row],[Day Low]])-1</f>
        <v>4.4544452608377139E-3</v>
      </c>
      <c r="AD120" s="1">
        <f>(Table2[[#This Row],[Day High]]/Table2[[#This Row],[Close Price]])-1</f>
        <v>7.3606729758148859E-3</v>
      </c>
      <c r="AE120" s="1">
        <f>(Table2[[#This Row],[Close Price]]/Table2[[#This Row],[Current Week Low]])-1</f>
        <v>4.4544452608377139E-3</v>
      </c>
      <c r="AF120" s="1">
        <f>(Table2[[#This Row],[Current Week High]]/Table2[[#This Row],[Close Price]])-1</f>
        <v>1.2664014995656725E-2</v>
      </c>
      <c r="AG120" s="1">
        <f>(Table2[[#This Row],[Close Price]]/Table2[[#This Row],[Current Month Low]])-1</f>
        <v>6.655939145699219E-2</v>
      </c>
      <c r="AH120" s="1">
        <f>(Table2[[#This Row],[Current Month High]]/Table2[[#This Row],[Close Price]])-1</f>
        <v>1.4721345951629772E-2</v>
      </c>
      <c r="AI120">
        <v>1.55899967997072</v>
      </c>
      <c r="AJ120">
        <v>206.77419354838699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0.01</v>
      </c>
      <c r="AM120" t="s">
        <v>3225</v>
      </c>
      <c r="AN120">
        <v>4.7300000000000004</v>
      </c>
      <c r="AO120" t="s">
        <v>3225</v>
      </c>
      <c r="AP120">
        <v>0.123530724159194</v>
      </c>
      <c r="AQ120">
        <f>(Table2[[#This Row],[Sharpe Ratio]]-AVERAGE(Table2[Sharpe Ratio]))/_xlfn.STDEV.P(Table2[Sharpe Ratio])</f>
        <v>0.67531967246174052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2.3496965599784856</v>
      </c>
      <c r="AS120">
        <f>_xlfn.RANK.AVG(Table2[[#This Row],[1Y Return vs Nifty Z-Score]],Table2[1Y Return vs Nifty Z-Score])</f>
        <v>58</v>
      </c>
      <c r="AT120">
        <f>_xlfn.RANK.AVG(Table2[[#This Row],[6M Return vs Nifty Z-Score]],Table2[6M Return vs Nifty Z-Score])</f>
        <v>279</v>
      </c>
      <c r="AU120">
        <f>_xlfn.RANK.AVG(Table2[[#This Row],[Sharpe Ratio Z-Score]],Table2[Sharpe Ratio Z-Score])</f>
        <v>178</v>
      </c>
      <c r="AV120">
        <f>(Table2[[#This Row],[Rank 1Y]]+Table2[[#This Row],[Rank 6M]]+Table2[[#This Row],[Rank Sharpe]])/3</f>
        <v>171.66666666666666</v>
      </c>
    </row>
    <row r="121" spans="1:48" x14ac:dyDescent="0.3">
      <c r="A121" t="s">
        <v>1611</v>
      </c>
      <c r="B121" t="s">
        <v>1612</v>
      </c>
      <c r="C121" t="s">
        <v>3182</v>
      </c>
      <c r="D121" t="s">
        <v>242</v>
      </c>
      <c r="E121">
        <v>5952.7041379000002</v>
      </c>
      <c r="F121">
        <v>308.5</v>
      </c>
      <c r="G121">
        <v>17.7064710470531</v>
      </c>
      <c r="H121">
        <f>(Table2[[#This Row],[1Y Return vs Nifty]]-AVERAGE(Table2[1Y Return vs Nifty]))/_xlfn.STDEV.P(Table2[1Y Return vs Nifty])</f>
        <v>-0.16808338539508405</v>
      </c>
      <c r="I121">
        <v>35.180238935109301</v>
      </c>
      <c r="J121">
        <f>(Table2[[#This Row],[1M Return vs Nifty]]-AVERAGE(Table2[1M Return vs Nifty]))/_xlfn.STDEV.P(Table2[1M Return vs Nifty])</f>
        <v>3.2096533948109145</v>
      </c>
      <c r="K121">
        <v>43.1139536986473</v>
      </c>
      <c r="L121">
        <f>(Table2[[#This Row],[6M Return vs Nifty]]-AVERAGE(Table2[6M Return vs Nifty]))/_xlfn.STDEV.P(Table2[6M Return vs Nifty])</f>
        <v>0.77956798074958067</v>
      </c>
      <c r="M121">
        <v>3.1189539675009299</v>
      </c>
      <c r="N121">
        <f>(Table2[[#This Row],[1W Return vs Nifty]]-AVERAGE(Table2[1W Return vs Nifty]))/_xlfn.STDEV.P(Table2[1W Return vs Nifty])</f>
        <v>0.68772070094370752</v>
      </c>
      <c r="O121">
        <v>291.67</v>
      </c>
      <c r="P121">
        <v>269.53335615438698</v>
      </c>
      <c r="Q121">
        <v>238.90972851524799</v>
      </c>
      <c r="R121">
        <v>58.277964790054597</v>
      </c>
      <c r="S121" s="1">
        <f>(Table2[[#This Row],[Close Price]]-Table2[[#This Row],[20D EMA]])/Table2[[#This Row],[20D EMA]]</f>
        <v>5.7702197689169211E-2</v>
      </c>
      <c r="T121" s="1">
        <f>(Table2[[#This Row],[Close Price]]-Table2[[#This Row],[50D EMA]])/Table2[[#This Row],[50D EMA]]</f>
        <v>0.14457076631099111</v>
      </c>
      <c r="U121" s="1">
        <f>(Table2[[#This Row],[Close Price]]-Table2[[#This Row],[200D EMA]])/Table2[[#This Row],[200D EMA]]</f>
        <v>0.29128270295745001</v>
      </c>
      <c r="V121">
        <v>2.4359444890253199</v>
      </c>
      <c r="W121">
        <v>305.8</v>
      </c>
      <c r="X121">
        <v>319.75</v>
      </c>
      <c r="Y121">
        <v>305.8</v>
      </c>
      <c r="Z121">
        <v>324.35000000000002</v>
      </c>
      <c r="AA121">
        <v>276.10000000000002</v>
      </c>
      <c r="AB121">
        <v>329.9</v>
      </c>
      <c r="AC121" s="1">
        <f>(Table2[[#This Row],[Close Price]]/Table2[[#This Row],[Day Low]])-1</f>
        <v>8.8293001962065354E-3</v>
      </c>
      <c r="AD121" s="1">
        <f>(Table2[[#This Row],[Day High]]/Table2[[#This Row],[Close Price]])-1</f>
        <v>3.646677471636961E-2</v>
      </c>
      <c r="AE121" s="1">
        <f>(Table2[[#This Row],[Close Price]]/Table2[[#This Row],[Current Week Low]])-1</f>
        <v>8.8293001962065354E-3</v>
      </c>
      <c r="AF121" s="1">
        <f>(Table2[[#This Row],[Current Week High]]/Table2[[#This Row],[Close Price]])-1</f>
        <v>5.1377633711507276E-2</v>
      </c>
      <c r="AG121" s="1">
        <f>(Table2[[#This Row],[Close Price]]/Table2[[#This Row],[Current Month Low]])-1</f>
        <v>0.11734878667149573</v>
      </c>
      <c r="AH121" s="1">
        <f>(Table2[[#This Row],[Current Month High]]/Table2[[#This Row],[Close Price]])-1</f>
        <v>6.9367909238249537E-2</v>
      </c>
      <c r="AI121">
        <v>6.9367909238249501</v>
      </c>
      <c r="AJ121">
        <v>74.293785310734407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0.09</v>
      </c>
      <c r="AM121" t="s">
        <v>3225</v>
      </c>
      <c r="AN121">
        <v>12.45</v>
      </c>
      <c r="AO121" t="s">
        <v>3225</v>
      </c>
      <c r="AP121">
        <v>0.200944805377514</v>
      </c>
      <c r="AQ121">
        <f>(Table2[[#This Row],[Sharpe Ratio]]-AVERAGE(Table2[Sharpe Ratio]))/_xlfn.STDEV.P(Table2[Sharpe Ratio])</f>
        <v>1.5744243790870056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6.0832830701961234</v>
      </c>
      <c r="AS121">
        <f>_xlfn.RANK.AVG(Table2[[#This Row],[1Y Return vs Nifty Z-Score]],Table2[1Y Return vs Nifty Z-Score])</f>
        <v>344</v>
      </c>
      <c r="AT121">
        <f>_xlfn.RANK.AVG(Table2[[#This Row],[6M Return vs Nifty Z-Score]],Table2[6M Return vs Nifty Z-Score])</f>
        <v>130</v>
      </c>
      <c r="AU121">
        <f>_xlfn.RANK.AVG(Table2[[#This Row],[Sharpe Ratio Z-Score]],Table2[Sharpe Ratio Z-Score])</f>
        <v>41</v>
      </c>
      <c r="AV121">
        <f>(Table2[[#This Row],[Rank 1Y]]+Table2[[#This Row],[Rank 6M]]+Table2[[#This Row],[Rank Sharpe]])/3</f>
        <v>171.66666666666666</v>
      </c>
    </row>
    <row r="122" spans="1:48" x14ac:dyDescent="0.3">
      <c r="A122" t="s">
        <v>1083</v>
      </c>
      <c r="B122" t="s">
        <v>1084</v>
      </c>
      <c r="C122" t="s">
        <v>3190</v>
      </c>
      <c r="D122" t="s">
        <v>460</v>
      </c>
      <c r="E122">
        <v>12546.0015047</v>
      </c>
      <c r="F122">
        <v>2566.6</v>
      </c>
      <c r="G122">
        <v>20.7346984799726</v>
      </c>
      <c r="H122">
        <f>(Table2[[#This Row],[1Y Return vs Nifty]]-AVERAGE(Table2[1Y Return vs Nifty]))/_xlfn.STDEV.P(Table2[1Y Return vs Nifty])</f>
        <v>-0.11791469235255377</v>
      </c>
      <c r="I122">
        <v>3.0474223260695799</v>
      </c>
      <c r="J122">
        <f>(Table2[[#This Row],[1M Return vs Nifty]]-AVERAGE(Table2[1M Return vs Nifty]))/_xlfn.STDEV.P(Table2[1M Return vs Nifty])</f>
        <v>0.17499497738937908</v>
      </c>
      <c r="K122">
        <v>36.6829565577629</v>
      </c>
      <c r="L122">
        <f>(Table2[[#This Row],[6M Return vs Nifty]]-AVERAGE(Table2[6M Return vs Nifty]))/_xlfn.STDEV.P(Table2[6M Return vs Nifty])</f>
        <v>0.58980789971153114</v>
      </c>
      <c r="M122">
        <v>2.3820222996017502</v>
      </c>
      <c r="N122">
        <f>(Table2[[#This Row],[1W Return vs Nifty]]-AVERAGE(Table2[1W Return vs Nifty]))/_xlfn.STDEV.P(Table2[1W Return vs Nifty])</f>
        <v>0.5201581671347546</v>
      </c>
      <c r="O122">
        <v>2451.5100000000002</v>
      </c>
      <c r="P122">
        <v>2328.9628511047299</v>
      </c>
      <c r="Q122">
        <v>2073.39282740413</v>
      </c>
      <c r="R122">
        <v>70.760396313658603</v>
      </c>
      <c r="S122" s="1">
        <f>(Table2[[#This Row],[Close Price]]-Table2[[#This Row],[20D EMA]])/Table2[[#This Row],[20D EMA]]</f>
        <v>4.694657578390448E-2</v>
      </c>
      <c r="T122" s="1">
        <f>(Table2[[#This Row],[Close Price]]-Table2[[#This Row],[50D EMA]])/Table2[[#This Row],[50D EMA]]</f>
        <v>0.10203561159532802</v>
      </c>
      <c r="U122" s="1">
        <f>(Table2[[#This Row],[Close Price]]-Table2[[#This Row],[200D EMA]])/Table2[[#This Row],[200D EMA]]</f>
        <v>0.23787444717524225</v>
      </c>
      <c r="V122">
        <v>0.52298838712566997</v>
      </c>
      <c r="W122">
        <v>2514.9</v>
      </c>
      <c r="X122">
        <v>2575</v>
      </c>
      <c r="Y122">
        <v>2514.9</v>
      </c>
      <c r="Z122">
        <v>2613.75</v>
      </c>
      <c r="AA122">
        <v>2416.5</v>
      </c>
      <c r="AB122">
        <v>2613.75</v>
      </c>
      <c r="AC122" s="1">
        <f>(Table2[[#This Row],[Close Price]]/Table2[[#This Row],[Day Low]])-1</f>
        <v>2.0557477434490323E-2</v>
      </c>
      <c r="AD122" s="1">
        <f>(Table2[[#This Row],[Day High]]/Table2[[#This Row],[Close Price]])-1</f>
        <v>3.2728122808385329E-3</v>
      </c>
      <c r="AE122" s="1">
        <f>(Table2[[#This Row],[Close Price]]/Table2[[#This Row],[Current Week Low]])-1</f>
        <v>2.0557477434490323E-2</v>
      </c>
      <c r="AF122" s="1">
        <f>(Table2[[#This Row],[Current Week High]]/Table2[[#This Row],[Close Price]])-1</f>
        <v>1.8370607028753927E-2</v>
      </c>
      <c r="AG122" s="1">
        <f>(Table2[[#This Row],[Close Price]]/Table2[[#This Row],[Current Month Low]])-1</f>
        <v>6.2114628595075549E-2</v>
      </c>
      <c r="AH122" s="1">
        <f>(Table2[[#This Row],[Current Month High]]/Table2[[#This Row],[Close Price]])-1</f>
        <v>1.8370607028753927E-2</v>
      </c>
      <c r="AI122">
        <v>1.83706070287539</v>
      </c>
      <c r="AJ122">
        <v>55.683610336042697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</v>
      </c>
      <c r="AM122" t="s">
        <v>3225</v>
      </c>
      <c r="AN122">
        <v>3.65</v>
      </c>
      <c r="AO122" t="s">
        <v>3225</v>
      </c>
      <c r="AP122">
        <v>0.210926906794592</v>
      </c>
      <c r="AQ122">
        <f>(Table2[[#This Row],[Sharpe Ratio]]-AVERAGE(Table2[Sharpe Ratio]))/_xlfn.STDEV.P(Table2[Sharpe Ratio])</f>
        <v>1.6903587701546303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2.8574051220377417</v>
      </c>
      <c r="AS122">
        <f>_xlfn.RANK.AVG(Table2[[#This Row],[1Y Return vs Nifty Z-Score]],Table2[1Y Return vs Nifty Z-Score])</f>
        <v>326</v>
      </c>
      <c r="AT122">
        <f>_xlfn.RANK.AVG(Table2[[#This Row],[6M Return vs Nifty Z-Score]],Table2[6M Return vs Nifty Z-Score])</f>
        <v>161</v>
      </c>
      <c r="AU122">
        <f>_xlfn.RANK.AVG(Table2[[#This Row],[Sharpe Ratio Z-Score]],Table2[Sharpe Ratio Z-Score])</f>
        <v>29</v>
      </c>
      <c r="AV122">
        <f>(Table2[[#This Row],[Rank 1Y]]+Table2[[#This Row],[Rank 6M]]+Table2[[#This Row],[Rank Sharpe]])/3</f>
        <v>172</v>
      </c>
    </row>
    <row r="123" spans="1:48" x14ac:dyDescent="0.3">
      <c r="A123" t="s">
        <v>541</v>
      </c>
      <c r="B123" t="s">
        <v>542</v>
      </c>
      <c r="C123" t="s">
        <v>3192</v>
      </c>
      <c r="D123" t="s">
        <v>543</v>
      </c>
      <c r="E123">
        <v>39932.738729379998</v>
      </c>
      <c r="F123">
        <v>4425.1000000000004</v>
      </c>
      <c r="G123">
        <v>42.561612489016703</v>
      </c>
      <c r="H123">
        <f>(Table2[[#This Row],[1Y Return vs Nifty]]-AVERAGE(Table2[1Y Return vs Nifty]))/_xlfn.STDEV.P(Table2[1Y Return vs Nifty])</f>
        <v>0.24369214638139383</v>
      </c>
      <c r="I123">
        <v>-1.0607486378267299</v>
      </c>
      <c r="J123">
        <f>(Table2[[#This Row],[1M Return vs Nifty]]-AVERAGE(Table2[1M Return vs Nifty]))/_xlfn.STDEV.P(Table2[1M Return vs Nifty])</f>
        <v>-0.21298519090646353</v>
      </c>
      <c r="K123">
        <v>23.556359371310499</v>
      </c>
      <c r="L123">
        <f>(Table2[[#This Row],[6M Return vs Nifty]]-AVERAGE(Table2[6M Return vs Nifty]))/_xlfn.STDEV.P(Table2[6M Return vs Nifty])</f>
        <v>0.20248007304848162</v>
      </c>
      <c r="M123">
        <v>0.22279774412834899</v>
      </c>
      <c r="N123">
        <f>(Table2[[#This Row],[1W Return vs Nifty]]-AVERAGE(Table2[1W Return vs Nifty]))/_xlfn.STDEV.P(Table2[1W Return vs Nifty])</f>
        <v>2.9196585026259738E-2</v>
      </c>
      <c r="O123">
        <v>4439.3900000000003</v>
      </c>
      <c r="P123">
        <v>4396.5707633253096</v>
      </c>
      <c r="Q123">
        <v>3835.1096257935801</v>
      </c>
      <c r="R123">
        <v>46.991017853840901</v>
      </c>
      <c r="S123" s="1">
        <f>(Table2[[#This Row],[Close Price]]-Table2[[#This Row],[20D EMA]])/Table2[[#This Row],[20D EMA]]</f>
        <v>-3.2189107062006181E-3</v>
      </c>
      <c r="T123" s="1">
        <f>(Table2[[#This Row],[Close Price]]-Table2[[#This Row],[50D EMA]])/Table2[[#This Row],[50D EMA]]</f>
        <v>6.488974751111003E-3</v>
      </c>
      <c r="U123" s="1">
        <f>(Table2[[#This Row],[Close Price]]-Table2[[#This Row],[200D EMA]])/Table2[[#This Row],[200D EMA]]</f>
        <v>0.1538392462730023</v>
      </c>
      <c r="V123">
        <v>0.66607753262841396</v>
      </c>
      <c r="W123">
        <v>4387.55</v>
      </c>
      <c r="X123">
        <v>4474.45</v>
      </c>
      <c r="Y123">
        <v>4387.55</v>
      </c>
      <c r="Z123">
        <v>4506</v>
      </c>
      <c r="AA123">
        <v>4311.5</v>
      </c>
      <c r="AB123">
        <v>4647.5</v>
      </c>
      <c r="AC123" s="1">
        <f>(Table2[[#This Row],[Close Price]]/Table2[[#This Row],[Day Low]])-1</f>
        <v>8.5583070278401063E-3</v>
      </c>
      <c r="AD123" s="1">
        <f>(Table2[[#This Row],[Day High]]/Table2[[#This Row],[Close Price]])-1</f>
        <v>1.1152290343720894E-2</v>
      </c>
      <c r="AE123" s="1">
        <f>(Table2[[#This Row],[Close Price]]/Table2[[#This Row],[Current Week Low]])-1</f>
        <v>8.5583070278401063E-3</v>
      </c>
      <c r="AF123" s="1">
        <f>(Table2[[#This Row],[Current Week High]]/Table2[[#This Row],[Close Price]])-1</f>
        <v>1.8282072721520271E-2</v>
      </c>
      <c r="AG123" s="1">
        <f>(Table2[[#This Row],[Close Price]]/Table2[[#This Row],[Current Month Low]])-1</f>
        <v>2.6348138698828905E-2</v>
      </c>
      <c r="AH123" s="1">
        <f>(Table2[[#This Row],[Current Month High]]/Table2[[#This Row],[Close Price]])-1</f>
        <v>5.0258751214661723E-2</v>
      </c>
      <c r="AI123">
        <v>13.888951662109299</v>
      </c>
      <c r="AJ123">
        <v>90.646676144931305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-0.11</v>
      </c>
      <c r="AM123" t="s">
        <v>3224</v>
      </c>
      <c r="AN123">
        <v>-4.01</v>
      </c>
      <c r="AO123" t="s">
        <v>3224</v>
      </c>
      <c r="AP123">
        <v>0.202370909820237</v>
      </c>
      <c r="AQ123">
        <f>(Table2[[#This Row],[Sharpe Ratio]]-AVERAGE(Table2[Sharpe Ratio]))/_xlfn.STDEV.P(Table2[Sharpe Ratio])</f>
        <v>1.5909874797065868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1.8533710932562586</v>
      </c>
      <c r="AS123">
        <f>_xlfn.RANK.AVG(Table2[[#This Row],[1Y Return vs Nifty Z-Score]],Table2[1Y Return vs Nifty Z-Score])</f>
        <v>228</v>
      </c>
      <c r="AT123">
        <f>_xlfn.RANK.AVG(Table2[[#This Row],[6M Return vs Nifty Z-Score]],Table2[6M Return vs Nifty Z-Score])</f>
        <v>253</v>
      </c>
      <c r="AU123">
        <f>_xlfn.RANK.AVG(Table2[[#This Row],[Sharpe Ratio Z-Score]],Table2[Sharpe Ratio Z-Score])</f>
        <v>37</v>
      </c>
      <c r="AV123">
        <f>(Table2[[#This Row],[Rank 1Y]]+Table2[[#This Row],[Rank 6M]]+Table2[[#This Row],[Rank Sharpe]])/3</f>
        <v>172.66666666666666</v>
      </c>
    </row>
    <row r="124" spans="1:48" x14ac:dyDescent="0.3">
      <c r="A124" t="s">
        <v>1213</v>
      </c>
      <c r="B124" t="s">
        <v>1214</v>
      </c>
      <c r="C124" t="s">
        <v>3187</v>
      </c>
      <c r="D124" t="s">
        <v>847</v>
      </c>
      <c r="E124">
        <v>10094.562655694001</v>
      </c>
      <c r="F124">
        <v>216.91</v>
      </c>
      <c r="G124">
        <v>53.382383705702097</v>
      </c>
      <c r="H124">
        <f>(Table2[[#This Row],[1Y Return vs Nifty]]-AVERAGE(Table2[1Y Return vs Nifty]))/_xlfn.STDEV.P(Table2[1Y Return vs Nifty])</f>
        <v>0.42296003879658273</v>
      </c>
      <c r="I124">
        <v>7.4882806779566202</v>
      </c>
      <c r="J124">
        <f>(Table2[[#This Row],[1M Return vs Nifty]]-AVERAGE(Table2[1M Return vs Nifty]))/_xlfn.STDEV.P(Table2[1M Return vs Nifty])</f>
        <v>0.59439450722516307</v>
      </c>
      <c r="K124">
        <v>31.6911291621713</v>
      </c>
      <c r="L124">
        <f>(Table2[[#This Row],[6M Return vs Nifty]]-AVERAGE(Table2[6M Return vs Nifty]))/_xlfn.STDEV.P(Table2[6M Return vs Nifty])</f>
        <v>0.44251354545138444</v>
      </c>
      <c r="M124">
        <v>-2.80119670460661</v>
      </c>
      <c r="N124">
        <f>(Table2[[#This Row],[1W Return vs Nifty]]-AVERAGE(Table2[1W Return vs Nifty]))/_xlfn.STDEV.P(Table2[1W Return vs Nifty])</f>
        <v>-0.65839521503675613</v>
      </c>
      <c r="O124">
        <v>216.5</v>
      </c>
      <c r="P124">
        <v>220.55814531280899</v>
      </c>
      <c r="Q124">
        <v>193.70574490782701</v>
      </c>
      <c r="R124">
        <v>52.533974065719498</v>
      </c>
      <c r="S124" s="1">
        <f>(Table2[[#This Row],[Close Price]]-Table2[[#This Row],[20D EMA]])/Table2[[#This Row],[20D EMA]]</f>
        <v>1.8937644341801229E-3</v>
      </c>
      <c r="T124" s="1">
        <f>(Table2[[#This Row],[Close Price]]-Table2[[#This Row],[50D EMA]])/Table2[[#This Row],[50D EMA]]</f>
        <v>-1.6540515008570511E-2</v>
      </c>
      <c r="U124" s="1">
        <f>(Table2[[#This Row],[Close Price]]-Table2[[#This Row],[200D EMA]])/Table2[[#This Row],[200D EMA]]</f>
        <v>0.11979125917620308</v>
      </c>
      <c r="V124">
        <v>0.89945592411155395</v>
      </c>
      <c r="W124">
        <v>212.11</v>
      </c>
      <c r="X124">
        <v>219.8</v>
      </c>
      <c r="Y124">
        <v>211.4</v>
      </c>
      <c r="Z124">
        <v>219.8</v>
      </c>
      <c r="AA124">
        <v>200.43</v>
      </c>
      <c r="AB124">
        <v>230</v>
      </c>
      <c r="AC124" s="1">
        <f>(Table2[[#This Row],[Close Price]]/Table2[[#This Row],[Day Low]])-1</f>
        <v>2.2629767573428827E-2</v>
      </c>
      <c r="AD124" s="1">
        <f>(Table2[[#This Row],[Day High]]/Table2[[#This Row],[Close Price]])-1</f>
        <v>1.3323498225070285E-2</v>
      </c>
      <c r="AE124" s="1">
        <f>(Table2[[#This Row],[Close Price]]/Table2[[#This Row],[Current Week Low]])-1</f>
        <v>2.6064333017975283E-2</v>
      </c>
      <c r="AF124" s="1">
        <f>(Table2[[#This Row],[Current Week High]]/Table2[[#This Row],[Close Price]])-1</f>
        <v>1.3323498225070285E-2</v>
      </c>
      <c r="AG124" s="1">
        <f>(Table2[[#This Row],[Close Price]]/Table2[[#This Row],[Current Month Low]])-1</f>
        <v>8.2223220076834691E-2</v>
      </c>
      <c r="AH124" s="1">
        <f>(Table2[[#This Row],[Current Month High]]/Table2[[#This Row],[Close Price]])-1</f>
        <v>6.0347609607671382E-2</v>
      </c>
      <c r="AI124">
        <v>21.709464754967399</v>
      </c>
      <c r="AJ124">
        <v>91.025979744605905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-0.16</v>
      </c>
      <c r="AM124" t="s">
        <v>3224</v>
      </c>
      <c r="AN124">
        <v>-5.73</v>
      </c>
      <c r="AO124" t="s">
        <v>3224</v>
      </c>
      <c r="AP124">
        <v>0.13262182535446401</v>
      </c>
      <c r="AQ124">
        <f>(Table2[[#This Row],[Sharpe Ratio]]-AVERAGE(Table2[Sharpe Ratio]))/_xlfn.STDEV.P(Table2[Sharpe Ratio])</f>
        <v>0.78090578476115902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174</v>
      </c>
      <c r="AT124">
        <f>_xlfn.RANK.AVG(Table2[[#This Row],[6M Return vs Nifty Z-Score]],Table2[6M Return vs Nifty Z-Score])</f>
        <v>197</v>
      </c>
      <c r="AU124">
        <f>_xlfn.RANK.AVG(Table2[[#This Row],[Sharpe Ratio Z-Score]],Table2[Sharpe Ratio Z-Score])</f>
        <v>151</v>
      </c>
      <c r="AV124">
        <f>(Table2[[#This Row],[Rank 1Y]]+Table2[[#This Row],[Rank 6M]]+Table2[[#This Row],[Rank Sharpe]])/3</f>
        <v>174</v>
      </c>
    </row>
    <row r="125" spans="1:48" x14ac:dyDescent="0.3">
      <c r="A125" t="s">
        <v>1186</v>
      </c>
      <c r="B125" t="s">
        <v>1187</v>
      </c>
      <c r="C125" t="s">
        <v>3183</v>
      </c>
      <c r="D125" t="s">
        <v>46</v>
      </c>
      <c r="E125">
        <v>10478.113413180001</v>
      </c>
      <c r="F125">
        <v>6628.3</v>
      </c>
      <c r="G125">
        <v>30.593369432139799</v>
      </c>
      <c r="H125">
        <f>(Table2[[#This Row],[1Y Return vs Nifty]]-AVERAGE(Table2[1Y Return vs Nifty]))/_xlfn.STDEV.P(Table2[1Y Return vs Nifty])</f>
        <v>4.5414069361274206E-2</v>
      </c>
      <c r="I125">
        <v>7.2329538977237302</v>
      </c>
      <c r="J125">
        <f>(Table2[[#This Row],[1M Return vs Nifty]]-AVERAGE(Table2[1M Return vs Nifty]))/_xlfn.STDEV.P(Table2[1M Return vs Nifty])</f>
        <v>0.57028116626740533</v>
      </c>
      <c r="K125">
        <v>26.870686444488602</v>
      </c>
      <c r="L125">
        <f>(Table2[[#This Row],[6M Return vs Nifty]]-AVERAGE(Table2[6M Return vs Nifty]))/_xlfn.STDEV.P(Table2[6M Return vs Nifty])</f>
        <v>0.30027625616206749</v>
      </c>
      <c r="M125">
        <v>4.7475765481593601</v>
      </c>
      <c r="N125">
        <f>(Table2[[#This Row],[1W Return vs Nifty]]-AVERAGE(Table2[1W Return vs Nifty]))/_xlfn.STDEV.P(Table2[1W Return vs Nifty])</f>
        <v>1.0580347179971008</v>
      </c>
      <c r="O125">
        <v>6455.03</v>
      </c>
      <c r="P125">
        <v>6132.6079531499599</v>
      </c>
      <c r="Q125">
        <v>5216.3042580767496</v>
      </c>
      <c r="R125">
        <v>58.154083970212099</v>
      </c>
      <c r="S125" s="1">
        <f>(Table2[[#This Row],[Close Price]]-Table2[[#This Row],[20D EMA]])/Table2[[#This Row],[20D EMA]]</f>
        <v>2.6842632799537792E-2</v>
      </c>
      <c r="T125" s="1">
        <f>(Table2[[#This Row],[Close Price]]-Table2[[#This Row],[50D EMA]])/Table2[[#This Row],[50D EMA]]</f>
        <v>8.0828914979871228E-2</v>
      </c>
      <c r="U125" s="1">
        <f>(Table2[[#This Row],[Close Price]]-Table2[[#This Row],[200D EMA]])/Table2[[#This Row],[200D EMA]]</f>
        <v>0.27068891538237322</v>
      </c>
      <c r="V125">
        <v>0.52468195569881004</v>
      </c>
      <c r="W125">
        <v>6598.2</v>
      </c>
      <c r="X125">
        <v>6699</v>
      </c>
      <c r="Y125">
        <v>6582.1</v>
      </c>
      <c r="Z125">
        <v>6699</v>
      </c>
      <c r="AA125">
        <v>6136</v>
      </c>
      <c r="AB125">
        <v>6849.95</v>
      </c>
      <c r="AC125" s="1">
        <f>(Table2[[#This Row],[Close Price]]/Table2[[#This Row],[Day Low]])-1</f>
        <v>4.5618502015700724E-3</v>
      </c>
      <c r="AD125" s="1">
        <f>(Table2[[#This Row],[Day High]]/Table2[[#This Row],[Close Price]])-1</f>
        <v>1.0666385045939419E-2</v>
      </c>
      <c r="AE125" s="1">
        <f>(Table2[[#This Row],[Close Price]]/Table2[[#This Row],[Current Week Low]])-1</f>
        <v>7.0190364777198422E-3</v>
      </c>
      <c r="AF125" s="1">
        <f>(Table2[[#This Row],[Current Week High]]/Table2[[#This Row],[Close Price]])-1</f>
        <v>1.0666385045939419E-2</v>
      </c>
      <c r="AG125" s="1">
        <f>(Table2[[#This Row],[Close Price]]/Table2[[#This Row],[Current Month Low]])-1</f>
        <v>8.0231421121251589E-2</v>
      </c>
      <c r="AH125" s="1">
        <f>(Table2[[#This Row],[Current Month High]]/Table2[[#This Row],[Close Price]])-1</f>
        <v>3.3439946894377126E-2</v>
      </c>
      <c r="AI125">
        <v>12.3968438362777</v>
      </c>
      <c r="AJ125">
        <v>96.980638642476094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0.31</v>
      </c>
      <c r="AM125" t="s">
        <v>3225</v>
      </c>
      <c r="AN125">
        <v>-2.2200000000000002</v>
      </c>
      <c r="AO125" t="s">
        <v>3224</v>
      </c>
      <c r="AP125">
        <v>0.22090870593189901</v>
      </c>
      <c r="AQ125">
        <f>(Table2[[#This Row],[Sharpe Ratio]]-AVERAGE(Table2[Sharpe Ratio]))/_xlfn.STDEV.P(Table2[Sharpe Ratio])</f>
        <v>1.806289650476399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3.7802958602642462</v>
      </c>
      <c r="AS125">
        <f>_xlfn.RANK.AVG(Table2[[#This Row],[1Y Return vs Nifty Z-Score]],Table2[1Y Return vs Nifty Z-Score])</f>
        <v>281</v>
      </c>
      <c r="AT125">
        <f>_xlfn.RANK.AVG(Table2[[#This Row],[6M Return vs Nifty Z-Score]],Table2[6M Return vs Nifty Z-Score])</f>
        <v>227</v>
      </c>
      <c r="AU125">
        <f>_xlfn.RANK.AVG(Table2[[#This Row],[Sharpe Ratio Z-Score]],Table2[Sharpe Ratio Z-Score])</f>
        <v>21</v>
      </c>
      <c r="AV125">
        <f>(Table2[[#This Row],[Rank 1Y]]+Table2[[#This Row],[Rank 6M]]+Table2[[#This Row],[Rank Sharpe]])/3</f>
        <v>176.33333333333334</v>
      </c>
    </row>
    <row r="126" spans="1:48" x14ac:dyDescent="0.3">
      <c r="A126" t="s">
        <v>191</v>
      </c>
      <c r="B126" t="s">
        <v>192</v>
      </c>
      <c r="C126" t="s">
        <v>3180</v>
      </c>
      <c r="D126" t="s">
        <v>138</v>
      </c>
      <c r="E126">
        <v>143471.20963999999</v>
      </c>
      <c r="F126">
        <v>544.85</v>
      </c>
      <c r="G126">
        <v>91.666333752642402</v>
      </c>
      <c r="H126">
        <f>(Table2[[#This Row],[1Y Return vs Nifty]]-AVERAGE(Table2[1Y Return vs Nifty]))/_xlfn.STDEV.P(Table2[1Y Return vs Nifty])</f>
        <v>1.0572108607399056</v>
      </c>
      <c r="I126">
        <v>-7.4826745930279701</v>
      </c>
      <c r="J126">
        <f>(Table2[[#This Row],[1M Return vs Nifty]]-AVERAGE(Table2[1M Return vs Nifty]))/_xlfn.STDEV.P(Table2[1M Return vs Nifty])</f>
        <v>-0.81947891640598103</v>
      </c>
      <c r="K126">
        <v>9.4776179044092501</v>
      </c>
      <c r="L126">
        <f>(Table2[[#This Row],[6M Return vs Nifty]]-AVERAGE(Table2[6M Return vs Nifty]))/_xlfn.STDEV.P(Table2[6M Return vs Nifty])</f>
        <v>-0.21294277089722863</v>
      </c>
      <c r="M126">
        <v>-7.2324165402469198</v>
      </c>
      <c r="N126">
        <f>(Table2[[#This Row],[1W Return vs Nifty]]-AVERAGE(Table2[1W Return vs Nifty]))/_xlfn.STDEV.P(Table2[1W Return vs Nifty])</f>
        <v>-1.6659600353152699</v>
      </c>
      <c r="O126">
        <v>587.11</v>
      </c>
      <c r="P126">
        <v>585.55963186404904</v>
      </c>
      <c r="Q126">
        <v>495.78390719480899</v>
      </c>
      <c r="R126">
        <v>23.532804839418802</v>
      </c>
      <c r="S126" s="1">
        <f>(Table2[[#This Row],[Close Price]]-Table2[[#This Row],[20D EMA]])/Table2[[#This Row],[20D EMA]]</f>
        <v>-7.1979697160668335E-2</v>
      </c>
      <c r="T126" s="1">
        <f>(Table2[[#This Row],[Close Price]]-Table2[[#This Row],[50D EMA]])/Table2[[#This Row],[50D EMA]]</f>
        <v>-6.9522606492622221E-2</v>
      </c>
      <c r="U126" s="1">
        <f>(Table2[[#This Row],[Close Price]]-Table2[[#This Row],[200D EMA]])/Table2[[#This Row],[200D EMA]]</f>
        <v>9.8966691119144037E-2</v>
      </c>
      <c r="V126">
        <v>0.65696405725929696</v>
      </c>
      <c r="W126">
        <v>542.54999999999995</v>
      </c>
      <c r="X126">
        <v>563</v>
      </c>
      <c r="Y126">
        <v>542.54999999999995</v>
      </c>
      <c r="Z126">
        <v>570.25</v>
      </c>
      <c r="AA126">
        <v>542.54999999999995</v>
      </c>
      <c r="AB126">
        <v>635.4</v>
      </c>
      <c r="AC126" s="1">
        <f>(Table2[[#This Row],[Close Price]]/Table2[[#This Row],[Day Low]])-1</f>
        <v>4.2392406229840862E-3</v>
      </c>
      <c r="AD126" s="1">
        <f>(Table2[[#This Row],[Day High]]/Table2[[#This Row],[Close Price]])-1</f>
        <v>3.3311920712122634E-2</v>
      </c>
      <c r="AE126" s="1">
        <f>(Table2[[#This Row],[Close Price]]/Table2[[#This Row],[Current Week Low]])-1</f>
        <v>4.2392406229840862E-3</v>
      </c>
      <c r="AF126" s="1">
        <f>(Table2[[#This Row],[Current Week High]]/Table2[[#This Row],[Close Price]])-1</f>
        <v>4.6618335321648052E-2</v>
      </c>
      <c r="AG126" s="1">
        <f>(Table2[[#This Row],[Close Price]]/Table2[[#This Row],[Current Month Low]])-1</f>
        <v>4.2392406229840862E-3</v>
      </c>
      <c r="AH126" s="1">
        <f>(Table2[[#This Row],[Current Month High]]/Table2[[#This Row],[Close Price]])-1</f>
        <v>0.16619253005414336</v>
      </c>
      <c r="AI126">
        <v>20.033036615582201</v>
      </c>
      <c r="AJ126">
        <v>127.39983305509099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0.01</v>
      </c>
      <c r="AM126" t="s">
        <v>3225</v>
      </c>
      <c r="AN126">
        <v>-12.09</v>
      </c>
      <c r="AO126" t="s">
        <v>3224</v>
      </c>
      <c r="AP126">
        <v>0.18795177739358701</v>
      </c>
      <c r="AQ126">
        <f>(Table2[[#This Row],[Sharpe Ratio]]-AVERAGE(Table2[Sharpe Ratio]))/_xlfn.STDEV.P(Table2[Sharpe Ratio])</f>
        <v>1.423520403611056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-0.21765045826751805</v>
      </c>
      <c r="AS126">
        <f>_xlfn.RANK.AVG(Table2[[#This Row],[1Y Return vs Nifty Z-Score]],Table2[1Y Return vs Nifty Z-Score])</f>
        <v>90</v>
      </c>
      <c r="AT126">
        <f>_xlfn.RANK.AVG(Table2[[#This Row],[6M Return vs Nifty Z-Score]],Table2[6M Return vs Nifty Z-Score])</f>
        <v>387</v>
      </c>
      <c r="AU126">
        <f>_xlfn.RANK.AVG(Table2[[#This Row],[Sharpe Ratio Z-Score]],Table2[Sharpe Ratio Z-Score])</f>
        <v>55</v>
      </c>
      <c r="AV126">
        <f>(Table2[[#This Row],[Rank 1Y]]+Table2[[#This Row],[Rank 6M]]+Table2[[#This Row],[Rank Sharpe]])/3</f>
        <v>177.33333333333334</v>
      </c>
    </row>
    <row r="127" spans="1:48" x14ac:dyDescent="0.3">
      <c r="A127" t="s">
        <v>991</v>
      </c>
      <c r="B127" t="s">
        <v>992</v>
      </c>
      <c r="C127" t="s">
        <v>3184</v>
      </c>
      <c r="D127" t="s">
        <v>54</v>
      </c>
      <c r="E127">
        <v>15262.008381359999</v>
      </c>
      <c r="F127">
        <v>2007.85</v>
      </c>
      <c r="G127">
        <v>66.4959988875448</v>
      </c>
      <c r="H127">
        <f>(Table2[[#This Row],[1Y Return vs Nifty]]-AVERAGE(Table2[1Y Return vs Nifty]))/_xlfn.STDEV.P(Table2[1Y Return vs Nifty])</f>
        <v>0.6402135144054012</v>
      </c>
      <c r="I127">
        <v>18.316504128599501</v>
      </c>
      <c r="J127">
        <f>(Table2[[#This Row],[1M Return vs Nifty]]-AVERAGE(Table2[1M Return vs Nifty]))/_xlfn.STDEV.P(Table2[1M Return vs Nifty])</f>
        <v>1.6170237973998187</v>
      </c>
      <c r="K127">
        <v>40.903460702676902</v>
      </c>
      <c r="L127">
        <f>(Table2[[#This Row],[6M Return vs Nifty]]-AVERAGE(Table2[6M Return vs Nifty]))/_xlfn.STDEV.P(Table2[6M Return vs Nifty])</f>
        <v>0.71434274104566464</v>
      </c>
      <c r="M127">
        <v>-4.29640384854941</v>
      </c>
      <c r="N127">
        <f>(Table2[[#This Row],[1W Return vs Nifty]]-AVERAGE(Table2[1W Return vs Nifty]))/_xlfn.STDEV.P(Table2[1W Return vs Nifty])</f>
        <v>-0.99837340911075556</v>
      </c>
      <c r="O127">
        <v>1904.18</v>
      </c>
      <c r="P127">
        <v>1745.2622203988101</v>
      </c>
      <c r="Q127">
        <v>1450.95089269545</v>
      </c>
      <c r="R127">
        <v>60.831341608230801</v>
      </c>
      <c r="S127" s="1">
        <f>(Table2[[#This Row],[Close Price]]-Table2[[#This Row],[20D EMA]])/Table2[[#This Row],[20D EMA]]</f>
        <v>5.4443382453339413E-2</v>
      </c>
      <c r="T127" s="1">
        <f>(Table2[[#This Row],[Close Price]]-Table2[[#This Row],[50D EMA]])/Table2[[#This Row],[50D EMA]]</f>
        <v>0.15045749374050271</v>
      </c>
      <c r="U127" s="1">
        <f>(Table2[[#This Row],[Close Price]]-Table2[[#This Row],[200D EMA]])/Table2[[#This Row],[200D EMA]]</f>
        <v>0.38381664748831806</v>
      </c>
      <c r="V127">
        <v>1.4575412118084801</v>
      </c>
      <c r="W127">
        <v>1925.55</v>
      </c>
      <c r="X127">
        <v>2025</v>
      </c>
      <c r="Y127">
        <v>1905</v>
      </c>
      <c r="Z127">
        <v>2025</v>
      </c>
      <c r="AA127">
        <v>1870</v>
      </c>
      <c r="AB127">
        <v>2158.8000000000002</v>
      </c>
      <c r="AC127" s="1">
        <f>(Table2[[#This Row],[Close Price]]/Table2[[#This Row],[Day Low]])-1</f>
        <v>4.2741035028952767E-2</v>
      </c>
      <c r="AD127" s="1">
        <f>(Table2[[#This Row],[Day High]]/Table2[[#This Row],[Close Price]])-1</f>
        <v>8.5414747117564804E-3</v>
      </c>
      <c r="AE127" s="1">
        <f>(Table2[[#This Row],[Close Price]]/Table2[[#This Row],[Current Week Low]])-1</f>
        <v>5.398950131233593E-2</v>
      </c>
      <c r="AF127" s="1">
        <f>(Table2[[#This Row],[Current Week High]]/Table2[[#This Row],[Close Price]])-1</f>
        <v>8.5414747117564804E-3</v>
      </c>
      <c r="AG127" s="1">
        <f>(Table2[[#This Row],[Close Price]]/Table2[[#This Row],[Current Month Low]])-1</f>
        <v>7.3716577540106965E-2</v>
      </c>
      <c r="AH127" s="1">
        <f>(Table2[[#This Row],[Current Month High]]/Table2[[#This Row],[Close Price]])-1</f>
        <v>7.5179918818637059E-2</v>
      </c>
      <c r="AI127">
        <v>7.5179918818636997</v>
      </c>
      <c r="AJ127">
        <v>110.46645702306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0.15</v>
      </c>
      <c r="AM127" t="s">
        <v>3225</v>
      </c>
      <c r="AN127">
        <v>5.4</v>
      </c>
      <c r="AO127" t="s">
        <v>3225</v>
      </c>
      <c r="AP127">
        <v>9.5337919193168003E-2</v>
      </c>
      <c r="AQ127">
        <f>(Table2[[#This Row],[Sharpe Ratio]]-AVERAGE(Table2[Sharpe Ratio]))/_xlfn.STDEV.P(Table2[Sharpe Ratio])</f>
        <v>0.34788203787384242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2.3210886816139715</v>
      </c>
      <c r="AS127">
        <f>_xlfn.RANK.AVG(Table2[[#This Row],[1Y Return vs Nifty Z-Score]],Table2[1Y Return vs Nifty Z-Score])</f>
        <v>138</v>
      </c>
      <c r="AT127">
        <f>_xlfn.RANK.AVG(Table2[[#This Row],[6M Return vs Nifty Z-Score]],Table2[6M Return vs Nifty Z-Score])</f>
        <v>143</v>
      </c>
      <c r="AU127">
        <f>_xlfn.RANK.AVG(Table2[[#This Row],[Sharpe Ratio Z-Score]],Table2[Sharpe Ratio Z-Score])</f>
        <v>251</v>
      </c>
      <c r="AV127">
        <f>(Table2[[#This Row],[Rank 1Y]]+Table2[[#This Row],[Rank 6M]]+Table2[[#This Row],[Rank Sharpe]])/3</f>
        <v>177.33333333333334</v>
      </c>
    </row>
    <row r="128" spans="1:48" x14ac:dyDescent="0.3">
      <c r="A128" t="s">
        <v>964</v>
      </c>
      <c r="B128" t="s">
        <v>965</v>
      </c>
      <c r="C128" t="s">
        <v>3184</v>
      </c>
      <c r="D128" t="s">
        <v>54</v>
      </c>
      <c r="E128">
        <v>16057.99510896</v>
      </c>
      <c r="F128">
        <v>1310.55</v>
      </c>
      <c r="G128">
        <v>77.351230967894494</v>
      </c>
      <c r="H128">
        <f>(Table2[[#This Row],[1Y Return vs Nifty]]-AVERAGE(Table2[1Y Return vs Nifty]))/_xlfn.STDEV.P(Table2[1Y Return vs Nifty])</f>
        <v>0.82005232050836685</v>
      </c>
      <c r="I128">
        <v>29.592192041117599</v>
      </c>
      <c r="J128">
        <f>(Table2[[#This Row],[1M Return vs Nifty]]-AVERAGE(Table2[1M Return vs Nifty]))/_xlfn.STDEV.P(Table2[1M Return vs Nifty])</f>
        <v>2.6819121217652282</v>
      </c>
      <c r="K128">
        <v>57.092520182604503</v>
      </c>
      <c r="L128">
        <f>(Table2[[#This Row],[6M Return vs Nifty]]-AVERAGE(Table2[6M Return vs Nifty]))/_xlfn.STDEV.P(Table2[6M Return vs Nifty])</f>
        <v>1.1920349513734698</v>
      </c>
      <c r="M128">
        <v>6.4389889727480298</v>
      </c>
      <c r="N128">
        <f>(Table2[[#This Row],[1W Return vs Nifty]]-AVERAGE(Table2[1W Return vs Nifty]))/_xlfn.STDEV.P(Table2[1W Return vs Nifty])</f>
        <v>1.4426258055099754</v>
      </c>
      <c r="O128">
        <v>1160.6199999999999</v>
      </c>
      <c r="P128">
        <v>1040.4278394215901</v>
      </c>
      <c r="Q128">
        <v>858.84012639539606</v>
      </c>
      <c r="R128">
        <v>86.080592272074099</v>
      </c>
      <c r="S128" s="1">
        <f>(Table2[[#This Row],[Close Price]]-Table2[[#This Row],[20D EMA]])/Table2[[#This Row],[20D EMA]]</f>
        <v>0.12918095500680676</v>
      </c>
      <c r="T128" s="1">
        <f>(Table2[[#This Row],[Close Price]]-Table2[[#This Row],[50D EMA]])/Table2[[#This Row],[50D EMA]]</f>
        <v>0.25962604069550865</v>
      </c>
      <c r="U128" s="1">
        <f>(Table2[[#This Row],[Close Price]]-Table2[[#This Row],[200D EMA]])/Table2[[#This Row],[200D EMA]]</f>
        <v>0.52595338727413399</v>
      </c>
      <c r="V128">
        <v>1.8509573575137399</v>
      </c>
      <c r="W128">
        <v>1275</v>
      </c>
      <c r="X128">
        <v>1326.45</v>
      </c>
      <c r="Y128">
        <v>1252.3499999999999</v>
      </c>
      <c r="Z128">
        <v>1335.1</v>
      </c>
      <c r="AA128">
        <v>1031.9000000000001</v>
      </c>
      <c r="AB128">
        <v>1335.1</v>
      </c>
      <c r="AC128" s="1">
        <f>(Table2[[#This Row],[Close Price]]/Table2[[#This Row],[Day Low]])-1</f>
        <v>2.7882352941176469E-2</v>
      </c>
      <c r="AD128" s="1">
        <f>(Table2[[#This Row],[Day High]]/Table2[[#This Row],[Close Price]])-1</f>
        <v>1.2132310861852069E-2</v>
      </c>
      <c r="AE128" s="1">
        <f>(Table2[[#This Row],[Close Price]]/Table2[[#This Row],[Current Week Low]])-1</f>
        <v>4.6472631452868729E-2</v>
      </c>
      <c r="AF128" s="1">
        <f>(Table2[[#This Row],[Current Week High]]/Table2[[#This Row],[Close Price]])-1</f>
        <v>1.8732593186066904E-2</v>
      </c>
      <c r="AG128" s="1">
        <f>(Table2[[#This Row],[Close Price]]/Table2[[#This Row],[Current Month Low]])-1</f>
        <v>0.27003585618761483</v>
      </c>
      <c r="AH128" s="1">
        <f>(Table2[[#This Row],[Current Month High]]/Table2[[#This Row],[Close Price]])-1</f>
        <v>1.8732593186066904E-2</v>
      </c>
      <c r="AI128">
        <v>1.8732593186066899</v>
      </c>
      <c r="AJ128">
        <v>114.422447643979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0.27</v>
      </c>
      <c r="AM128" t="s">
        <v>3225</v>
      </c>
      <c r="AN128">
        <v>24.5</v>
      </c>
      <c r="AO128" t="s">
        <v>3225</v>
      </c>
      <c r="AP128">
        <v>6.9423925965380995E-2</v>
      </c>
      <c r="AQ128">
        <f>(Table2[[#This Row],[Sharpe Ratio]]-AVERAGE(Table2[Sharpe Ratio]))/_xlfn.STDEV.P(Table2[Sharpe Ratio])</f>
        <v>4.691103993807208E-2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6.1835362390951127</v>
      </c>
      <c r="AS128">
        <f>_xlfn.RANK.AVG(Table2[[#This Row],[1Y Return vs Nifty Z-Score]],Table2[1Y Return vs Nifty Z-Score])</f>
        <v>114</v>
      </c>
      <c r="AT128">
        <f>_xlfn.RANK.AVG(Table2[[#This Row],[6M Return vs Nifty Z-Score]],Table2[6M Return vs Nifty Z-Score])</f>
        <v>83</v>
      </c>
      <c r="AU128">
        <f>_xlfn.RANK.AVG(Table2[[#This Row],[Sharpe Ratio Z-Score]],Table2[Sharpe Ratio Z-Score])</f>
        <v>337</v>
      </c>
      <c r="AV128">
        <f>(Table2[[#This Row],[Rank 1Y]]+Table2[[#This Row],[Rank 6M]]+Table2[[#This Row],[Rank Sharpe]])/3</f>
        <v>178</v>
      </c>
    </row>
    <row r="129" spans="1:48" x14ac:dyDescent="0.3">
      <c r="A129" t="s">
        <v>388</v>
      </c>
      <c r="B129" t="s">
        <v>389</v>
      </c>
      <c r="C129" t="s">
        <v>3193</v>
      </c>
      <c r="D129" t="s">
        <v>132</v>
      </c>
      <c r="E129">
        <v>62430.238557669902</v>
      </c>
      <c r="F129">
        <v>3492.7</v>
      </c>
      <c r="G129">
        <v>64.098611151162899</v>
      </c>
      <c r="H129">
        <f>(Table2[[#This Row],[1Y Return vs Nifty]]-AVERAGE(Table2[1Y Return vs Nifty]))/_xlfn.STDEV.P(Table2[1Y Return vs Nifty])</f>
        <v>0.60049595285669188</v>
      </c>
      <c r="I129">
        <v>0.470554963994678</v>
      </c>
      <c r="J129">
        <f>(Table2[[#This Row],[1M Return vs Nifty]]-AVERAGE(Table2[1M Return vs Nifty]))/_xlfn.STDEV.P(Table2[1M Return vs Nifty])</f>
        <v>-6.8367200475212525E-2</v>
      </c>
      <c r="K129">
        <v>17.166625207799001</v>
      </c>
      <c r="L129">
        <f>(Table2[[#This Row],[6M Return vs Nifty]]-AVERAGE(Table2[6M Return vs Nifty]))/_xlfn.STDEV.P(Table2[6M Return vs Nifty])</f>
        <v>1.3937542844092772E-2</v>
      </c>
      <c r="M129">
        <v>-1.69805380784733</v>
      </c>
      <c r="N129">
        <f>(Table2[[#This Row],[1W Return vs Nifty]]-AVERAGE(Table2[1W Return vs Nifty]))/_xlfn.STDEV.P(Table2[1W Return vs Nifty])</f>
        <v>-0.40756406340327522</v>
      </c>
      <c r="O129">
        <v>3529.61</v>
      </c>
      <c r="P129">
        <v>3530.98143343638</v>
      </c>
      <c r="Q129">
        <v>3058.1053022782999</v>
      </c>
      <c r="R129">
        <v>47.635658539869198</v>
      </c>
      <c r="S129" s="1">
        <f>(Table2[[#This Row],[Close Price]]-Table2[[#This Row],[20D EMA]])/Table2[[#This Row],[20D EMA]]</f>
        <v>-1.0457245984683948E-2</v>
      </c>
      <c r="T129" s="1">
        <f>(Table2[[#This Row],[Close Price]]-Table2[[#This Row],[50D EMA]])/Table2[[#This Row],[50D EMA]]</f>
        <v>-1.0841584459741666E-2</v>
      </c>
      <c r="U129" s="1">
        <f>(Table2[[#This Row],[Close Price]]-Table2[[#This Row],[200D EMA]])/Table2[[#This Row],[200D EMA]]</f>
        <v>0.14211240450023918</v>
      </c>
      <c r="V129">
        <v>0.93424980894277998</v>
      </c>
      <c r="W129">
        <v>3479.25</v>
      </c>
      <c r="X129">
        <v>3579.4</v>
      </c>
      <c r="Y129">
        <v>3295.6</v>
      </c>
      <c r="Z129">
        <v>3579.4</v>
      </c>
      <c r="AA129">
        <v>3290.4</v>
      </c>
      <c r="AB129">
        <v>3814.15</v>
      </c>
      <c r="AC129" s="1">
        <f>(Table2[[#This Row],[Close Price]]/Table2[[#This Row],[Day Low]])-1</f>
        <v>3.8657756700437584E-3</v>
      </c>
      <c r="AD129" s="1">
        <f>(Table2[[#This Row],[Day High]]/Table2[[#This Row],[Close Price]])-1</f>
        <v>2.4823202679875145E-2</v>
      </c>
      <c r="AE129" s="1">
        <f>(Table2[[#This Row],[Close Price]]/Table2[[#This Row],[Current Week Low]])-1</f>
        <v>5.9807015414492071E-2</v>
      </c>
      <c r="AF129" s="1">
        <f>(Table2[[#This Row],[Current Week High]]/Table2[[#This Row],[Close Price]])-1</f>
        <v>2.4823202679875145E-2</v>
      </c>
      <c r="AG129" s="1">
        <f>(Table2[[#This Row],[Close Price]]/Table2[[#This Row],[Current Month Low]])-1</f>
        <v>6.148188670070498E-2</v>
      </c>
      <c r="AH129" s="1">
        <f>(Table2[[#This Row],[Current Month High]]/Table2[[#This Row],[Close Price]])-1</f>
        <v>9.203481547227077E-2</v>
      </c>
      <c r="AI129">
        <v>18.447046697397401</v>
      </c>
      <c r="AJ129">
        <v>102.11799427099901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0.01</v>
      </c>
      <c r="AM129" t="s">
        <v>3225</v>
      </c>
      <c r="AN129">
        <v>-7.34</v>
      </c>
      <c r="AO129" t="s">
        <v>3224</v>
      </c>
      <c r="AP129">
        <v>0.17399129923442</v>
      </c>
      <c r="AQ129">
        <f>(Table2[[#This Row],[Sharpe Ratio]]-AVERAGE(Table2[Sharpe Ratio]))/_xlfn.STDEV.P(Table2[Sharpe Ratio])</f>
        <v>1.2613802422591718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146</v>
      </c>
      <c r="AT129">
        <f>_xlfn.RANK.AVG(Table2[[#This Row],[6M Return vs Nifty Z-Score]],Table2[6M Return vs Nifty Z-Score])</f>
        <v>308</v>
      </c>
      <c r="AU129">
        <f>_xlfn.RANK.AVG(Table2[[#This Row],[Sharpe Ratio Z-Score]],Table2[Sharpe Ratio Z-Score])</f>
        <v>82</v>
      </c>
      <c r="AV129">
        <f>(Table2[[#This Row],[Rank 1Y]]+Table2[[#This Row],[Rank 6M]]+Table2[[#This Row],[Rank Sharpe]])/3</f>
        <v>178.66666666666666</v>
      </c>
    </row>
    <row r="130" spans="1:48" x14ac:dyDescent="0.3">
      <c r="A130" t="s">
        <v>1195</v>
      </c>
      <c r="B130" t="s">
        <v>1196</v>
      </c>
      <c r="C130" t="s">
        <v>3183</v>
      </c>
      <c r="D130" t="s">
        <v>46</v>
      </c>
      <c r="E130">
        <v>10356.99296012</v>
      </c>
      <c r="F130">
        <v>1589.2</v>
      </c>
      <c r="G130">
        <v>37.439435720305603</v>
      </c>
      <c r="H130">
        <f>(Table2[[#This Row],[1Y Return vs Nifty]]-AVERAGE(Table2[1Y Return vs Nifty]))/_xlfn.STDEV.P(Table2[1Y Return vs Nifty])</f>
        <v>0.15883296069886391</v>
      </c>
      <c r="I130">
        <v>-0.29126340910031001</v>
      </c>
      <c r="J130">
        <f>(Table2[[#This Row],[1M Return vs Nifty]]-AVERAGE(Table2[1M Return vs Nifty]))/_xlfn.STDEV.P(Table2[1M Return vs Nifty])</f>
        <v>-0.14031416256656881</v>
      </c>
      <c r="K130">
        <v>62.3962225089737</v>
      </c>
      <c r="L130">
        <f>(Table2[[#This Row],[6M Return vs Nifty]]-AVERAGE(Table2[6M Return vs Nifty]))/_xlfn.STDEV.P(Table2[6M Return vs Nifty])</f>
        <v>1.3485318306607004</v>
      </c>
      <c r="M130">
        <v>4.3725120184648398</v>
      </c>
      <c r="N130">
        <f>(Table2[[#This Row],[1W Return vs Nifty]]-AVERAGE(Table2[1W Return vs Nifty]))/_xlfn.STDEV.P(Table2[1W Return vs Nifty])</f>
        <v>0.97275304850847844</v>
      </c>
      <c r="O130">
        <v>1552.25</v>
      </c>
      <c r="P130">
        <v>1564.94612763839</v>
      </c>
      <c r="Q130">
        <v>1325.1928964496799</v>
      </c>
      <c r="R130">
        <v>59.309172944080501</v>
      </c>
      <c r="S130" s="1">
        <f>(Table2[[#This Row],[Close Price]]-Table2[[#This Row],[20D EMA]])/Table2[[#This Row],[20D EMA]]</f>
        <v>2.380415525849576E-2</v>
      </c>
      <c r="T130" s="1">
        <f>(Table2[[#This Row],[Close Price]]-Table2[[#This Row],[50D EMA]])/Table2[[#This Row],[50D EMA]]</f>
        <v>1.5498215518901494E-2</v>
      </c>
      <c r="U130" s="1">
        <f>(Table2[[#This Row],[Close Price]]-Table2[[#This Row],[200D EMA]])/Table2[[#This Row],[200D EMA]]</f>
        <v>0.19922164105891357</v>
      </c>
      <c r="V130">
        <v>1.0505269964509001</v>
      </c>
      <c r="W130">
        <v>1570.7</v>
      </c>
      <c r="X130">
        <v>1620</v>
      </c>
      <c r="Y130">
        <v>1570.7</v>
      </c>
      <c r="Z130">
        <v>1643.75</v>
      </c>
      <c r="AA130">
        <v>1440</v>
      </c>
      <c r="AB130">
        <v>1643.75</v>
      </c>
      <c r="AC130" s="1">
        <f>(Table2[[#This Row],[Close Price]]/Table2[[#This Row],[Day Low]])-1</f>
        <v>1.1778188069013762E-2</v>
      </c>
      <c r="AD130" s="1">
        <f>(Table2[[#This Row],[Day High]]/Table2[[#This Row],[Close Price]])-1</f>
        <v>1.9380820538635657E-2</v>
      </c>
      <c r="AE130" s="1">
        <f>(Table2[[#This Row],[Close Price]]/Table2[[#This Row],[Current Week Low]])-1</f>
        <v>1.1778188069013762E-2</v>
      </c>
      <c r="AF130" s="1">
        <f>(Table2[[#This Row],[Current Week High]]/Table2[[#This Row],[Close Price]])-1</f>
        <v>3.4325446765668177E-2</v>
      </c>
      <c r="AG130" s="1">
        <f>(Table2[[#This Row],[Close Price]]/Table2[[#This Row],[Current Month Low]])-1</f>
        <v>0.1036111111111111</v>
      </c>
      <c r="AH130" s="1">
        <f>(Table2[[#This Row],[Current Month High]]/Table2[[#This Row],[Close Price]])-1</f>
        <v>3.4325446765668177E-2</v>
      </c>
      <c r="AI130">
        <v>18.2922225018877</v>
      </c>
      <c r="AJ130">
        <v>97.391628369146702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-0.12</v>
      </c>
      <c r="AM130" t="s">
        <v>3224</v>
      </c>
      <c r="AN130">
        <v>1.72</v>
      </c>
      <c r="AO130" t="s">
        <v>3225</v>
      </c>
      <c r="AP130">
        <v>0.10542499876271599</v>
      </c>
      <c r="AQ130">
        <f>(Table2[[#This Row],[Sharpe Ratio]]-AVERAGE(Table2[Sharpe Ratio]))/_xlfn.STDEV.P(Table2[Sharpe Ratio])</f>
        <v>0.46503566902664489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254</v>
      </c>
      <c r="AT130">
        <f>_xlfn.RANK.AVG(Table2[[#This Row],[6M Return vs Nifty Z-Score]],Table2[6M Return vs Nifty Z-Score])</f>
        <v>68</v>
      </c>
      <c r="AU130">
        <f>_xlfn.RANK.AVG(Table2[[#This Row],[Sharpe Ratio Z-Score]],Table2[Sharpe Ratio Z-Score])</f>
        <v>223</v>
      </c>
      <c r="AV130">
        <f>(Table2[[#This Row],[Rank 1Y]]+Table2[[#This Row],[Rank 6M]]+Table2[[#This Row],[Rank Sharpe]])/3</f>
        <v>181.66666666666666</v>
      </c>
    </row>
    <row r="131" spans="1:48" x14ac:dyDescent="0.3">
      <c r="A131" t="s">
        <v>209</v>
      </c>
      <c r="B131" t="s">
        <v>210</v>
      </c>
      <c r="C131" t="s">
        <v>3180</v>
      </c>
      <c r="D131" t="s">
        <v>51</v>
      </c>
      <c r="E131">
        <v>128761.28334944</v>
      </c>
      <c r="F131">
        <v>3424.6</v>
      </c>
      <c r="G131">
        <v>53.181973183366402</v>
      </c>
      <c r="H131">
        <f>(Table2[[#This Row],[1Y Return vs Nifty]]-AVERAGE(Table2[1Y Return vs Nifty]))/_xlfn.STDEV.P(Table2[1Y Return vs Nifty])</f>
        <v>0.41963983441950947</v>
      </c>
      <c r="I131">
        <v>9.2595521232627096</v>
      </c>
      <c r="J131">
        <f>(Table2[[#This Row],[1M Return vs Nifty]]-AVERAGE(Table2[1M Return vs Nifty]))/_xlfn.STDEV.P(Table2[1M Return vs Nifty])</f>
        <v>0.76167532379461256</v>
      </c>
      <c r="K131">
        <v>32.902134847355399</v>
      </c>
      <c r="L131">
        <f>(Table2[[#This Row],[6M Return vs Nifty]]-AVERAGE(Table2[6M Return vs Nifty]))/_xlfn.STDEV.P(Table2[6M Return vs Nifty])</f>
        <v>0.47824681230313593</v>
      </c>
      <c r="M131">
        <v>1.31824194708109</v>
      </c>
      <c r="N131">
        <f>(Table2[[#This Row],[1W Return vs Nifty]]-AVERAGE(Table2[1W Return vs Nifty]))/_xlfn.STDEV.P(Table2[1W Return vs Nifty])</f>
        <v>0.27827721799235799</v>
      </c>
      <c r="O131">
        <v>3252.42</v>
      </c>
      <c r="P131">
        <v>3071.5078738175598</v>
      </c>
      <c r="Q131">
        <v>2592.1159121737301</v>
      </c>
      <c r="R131">
        <v>74.233294757674898</v>
      </c>
      <c r="S131" s="1">
        <f>(Table2[[#This Row],[Close Price]]-Table2[[#This Row],[20D EMA]])/Table2[[#This Row],[20D EMA]]</f>
        <v>5.2939042313108343E-2</v>
      </c>
      <c r="T131" s="1">
        <f>(Table2[[#This Row],[Close Price]]-Table2[[#This Row],[50D EMA]])/Table2[[#This Row],[50D EMA]]</f>
        <v>0.11495725900372962</v>
      </c>
      <c r="U131" s="1">
        <f>(Table2[[#This Row],[Close Price]]-Table2[[#This Row],[200D EMA]])/Table2[[#This Row],[200D EMA]]</f>
        <v>0.32116005457802022</v>
      </c>
      <c r="V131">
        <v>0.74868279248528302</v>
      </c>
      <c r="W131">
        <v>3407.45</v>
      </c>
      <c r="X131">
        <v>3466.75</v>
      </c>
      <c r="Y131">
        <v>3362.6</v>
      </c>
      <c r="Z131">
        <v>3466.75</v>
      </c>
      <c r="AA131">
        <v>3190.05</v>
      </c>
      <c r="AB131">
        <v>3466.75</v>
      </c>
      <c r="AC131" s="1">
        <f>(Table2[[#This Row],[Close Price]]/Table2[[#This Row],[Day Low]])-1</f>
        <v>5.0330892602972188E-3</v>
      </c>
      <c r="AD131" s="1">
        <f>(Table2[[#This Row],[Day High]]/Table2[[#This Row],[Close Price]])-1</f>
        <v>1.2308006774513824E-2</v>
      </c>
      <c r="AE131" s="1">
        <f>(Table2[[#This Row],[Close Price]]/Table2[[#This Row],[Current Week Low]])-1</f>
        <v>1.8438113364658282E-2</v>
      </c>
      <c r="AF131" s="1">
        <f>(Table2[[#This Row],[Current Week High]]/Table2[[#This Row],[Close Price]])-1</f>
        <v>1.2308006774513824E-2</v>
      </c>
      <c r="AG131" s="1">
        <f>(Table2[[#This Row],[Close Price]]/Table2[[#This Row],[Current Month Low]])-1</f>
        <v>7.3525493330825364E-2</v>
      </c>
      <c r="AH131" s="1">
        <f>(Table2[[#This Row],[Current Month High]]/Table2[[#This Row],[Close Price]])-1</f>
        <v>1.2308006774513824E-2</v>
      </c>
      <c r="AI131">
        <v>1.23080067745138</v>
      </c>
      <c r="AJ131">
        <v>94.485617741431696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0.15</v>
      </c>
      <c r="AM131" t="s">
        <v>3225</v>
      </c>
      <c r="AN131">
        <v>6.87</v>
      </c>
      <c r="AO131" t="s">
        <v>3225</v>
      </c>
      <c r="AP131">
        <v>0.12098486583470699</v>
      </c>
      <c r="AQ131">
        <f>(Table2[[#This Row],[Sharpe Ratio]]-AVERAGE(Table2[Sharpe Ratio]))/_xlfn.STDEV.P(Table2[Sharpe Ratio])</f>
        <v>0.64575149615681149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2.5835906846664276</v>
      </c>
      <c r="AS131">
        <f>_xlfn.RANK.AVG(Table2[[#This Row],[1Y Return vs Nifty Z-Score]],Table2[1Y Return vs Nifty Z-Score])</f>
        <v>175</v>
      </c>
      <c r="AT131">
        <f>_xlfn.RANK.AVG(Table2[[#This Row],[6M Return vs Nifty Z-Score]],Table2[6M Return vs Nifty Z-Score])</f>
        <v>185</v>
      </c>
      <c r="AU131">
        <f>_xlfn.RANK.AVG(Table2[[#This Row],[Sharpe Ratio Z-Score]],Table2[Sharpe Ratio Z-Score])</f>
        <v>187</v>
      </c>
      <c r="AV131">
        <f>(Table2[[#This Row],[Rank 1Y]]+Table2[[#This Row],[Rank 6M]]+Table2[[#This Row],[Rank Sharpe]])/3</f>
        <v>182.33333333333334</v>
      </c>
    </row>
    <row r="132" spans="1:48" x14ac:dyDescent="0.3">
      <c r="A132" t="s">
        <v>561</v>
      </c>
      <c r="B132" t="s">
        <v>562</v>
      </c>
      <c r="C132" t="s">
        <v>3185</v>
      </c>
      <c r="D132" t="s">
        <v>158</v>
      </c>
      <c r="E132">
        <v>37695.716215665001</v>
      </c>
      <c r="F132">
        <v>271.85000000000002</v>
      </c>
      <c r="G132">
        <v>79.753321803500398</v>
      </c>
      <c r="H132">
        <f>(Table2[[#This Row],[1Y Return vs Nifty]]-AVERAGE(Table2[1Y Return vs Nifty]))/_xlfn.STDEV.P(Table2[1Y Return vs Nifty])</f>
        <v>0.85984779837827197</v>
      </c>
      <c r="I132">
        <v>-1.3508849794140401</v>
      </c>
      <c r="J132">
        <f>(Table2[[#This Row],[1M Return vs Nifty]]-AVERAGE(Table2[1M Return vs Nifty]))/_xlfn.STDEV.P(Table2[1M Return vs Nifty])</f>
        <v>-0.24038598498905026</v>
      </c>
      <c r="K132">
        <v>12.8450174978961</v>
      </c>
      <c r="L132">
        <f>(Table2[[#This Row],[6M Return vs Nifty]]-AVERAGE(Table2[6M Return vs Nifty]))/_xlfn.STDEV.P(Table2[6M Return vs Nifty])</f>
        <v>-0.113580571575883</v>
      </c>
      <c r="M132">
        <v>0.717012638067129</v>
      </c>
      <c r="N132">
        <f>(Table2[[#This Row],[1W Return vs Nifty]]-AVERAGE(Table2[1W Return vs Nifty]))/_xlfn.STDEV.P(Table2[1W Return vs Nifty])</f>
        <v>0.14157050445705627</v>
      </c>
      <c r="O132">
        <v>270.42</v>
      </c>
      <c r="P132">
        <v>266.94486913749898</v>
      </c>
      <c r="Q132">
        <v>232.51723146337201</v>
      </c>
      <c r="R132">
        <v>53.282822966234797</v>
      </c>
      <c r="S132" s="1">
        <f>(Table2[[#This Row],[Close Price]]-Table2[[#This Row],[20D EMA]])/Table2[[#This Row],[20D EMA]]</f>
        <v>5.2880704089934422E-3</v>
      </c>
      <c r="T132" s="1">
        <f>(Table2[[#This Row],[Close Price]]-Table2[[#This Row],[50D EMA]])/Table2[[#This Row],[50D EMA]]</f>
        <v>1.8375070771540044E-2</v>
      </c>
      <c r="U132" s="1">
        <f>(Table2[[#This Row],[Close Price]]-Table2[[#This Row],[200D EMA]])/Table2[[#This Row],[200D EMA]]</f>
        <v>0.16916066086407031</v>
      </c>
      <c r="V132">
        <v>0.47258821266114198</v>
      </c>
      <c r="W132">
        <v>268.39999999999998</v>
      </c>
      <c r="X132">
        <v>275.7</v>
      </c>
      <c r="Y132">
        <v>267.5</v>
      </c>
      <c r="Z132">
        <v>275.7</v>
      </c>
      <c r="AA132">
        <v>258.85000000000002</v>
      </c>
      <c r="AB132">
        <v>287.89999999999998</v>
      </c>
      <c r="AC132" s="1">
        <f>(Table2[[#This Row],[Close Price]]/Table2[[#This Row],[Day Low]])-1</f>
        <v>1.2853949329359349E-2</v>
      </c>
      <c r="AD132" s="1">
        <f>(Table2[[#This Row],[Day High]]/Table2[[#This Row],[Close Price]])-1</f>
        <v>1.416222181350002E-2</v>
      </c>
      <c r="AE132" s="1">
        <f>(Table2[[#This Row],[Close Price]]/Table2[[#This Row],[Current Week Low]])-1</f>
        <v>1.6261682242990849E-2</v>
      </c>
      <c r="AF132" s="1">
        <f>(Table2[[#This Row],[Current Week High]]/Table2[[#This Row],[Close Price]])-1</f>
        <v>1.416222181350002E-2</v>
      </c>
      <c r="AG132" s="1">
        <f>(Table2[[#This Row],[Close Price]]/Table2[[#This Row],[Current Month Low]])-1</f>
        <v>5.0222136372416459E-2</v>
      </c>
      <c r="AH132" s="1">
        <f>(Table2[[#This Row],[Current Month High]]/Table2[[#This Row],[Close Price]])-1</f>
        <v>5.9039911716019633E-2</v>
      </c>
      <c r="AI132">
        <v>14.695604193489</v>
      </c>
      <c r="AJ132">
        <v>132.74828767123199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0.11</v>
      </c>
      <c r="AM132" t="s">
        <v>3225</v>
      </c>
      <c r="AN132">
        <v>-1.18</v>
      </c>
      <c r="AO132" t="s">
        <v>3224</v>
      </c>
      <c r="AP132">
        <v>0.169772805164593</v>
      </c>
      <c r="AQ132">
        <f>(Table2[[#This Row],[Sharpe Ratio]]-AVERAGE(Table2[Sharpe Ratio]))/_xlfn.STDEV.P(Table2[Sharpe Ratio])</f>
        <v>1.2123856948414258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1.8598374411118208</v>
      </c>
      <c r="AS132">
        <f>_xlfn.RANK.AVG(Table2[[#This Row],[1Y Return vs Nifty Z-Score]],Table2[1Y Return vs Nifty Z-Score])</f>
        <v>109</v>
      </c>
      <c r="AT132">
        <f>_xlfn.RANK.AVG(Table2[[#This Row],[6M Return vs Nifty Z-Score]],Table2[6M Return vs Nifty Z-Score])</f>
        <v>352</v>
      </c>
      <c r="AU132">
        <f>_xlfn.RANK.AVG(Table2[[#This Row],[Sharpe Ratio Z-Score]],Table2[Sharpe Ratio Z-Score])</f>
        <v>86</v>
      </c>
      <c r="AV132">
        <f>(Table2[[#This Row],[Rank 1Y]]+Table2[[#This Row],[Rank 6M]]+Table2[[#This Row],[Rank Sharpe]])/3</f>
        <v>182.33333333333334</v>
      </c>
    </row>
    <row r="133" spans="1:48" x14ac:dyDescent="0.3">
      <c r="A133" t="s">
        <v>1478</v>
      </c>
      <c r="B133" t="s">
        <v>1479</v>
      </c>
      <c r="C133" t="s">
        <v>3179</v>
      </c>
      <c r="D133" t="s">
        <v>21</v>
      </c>
      <c r="E133">
        <v>7282.4615135800004</v>
      </c>
      <c r="F133">
        <v>879.4</v>
      </c>
      <c r="G133">
        <v>50.668814290685297</v>
      </c>
      <c r="H133">
        <f>(Table2[[#This Row],[1Y Return vs Nifty]]-AVERAGE(Table2[1Y Return vs Nifty]))/_xlfn.STDEV.P(Table2[1Y Return vs Nifty])</f>
        <v>0.37800429024491994</v>
      </c>
      <c r="I133">
        <v>6.4680922018856197</v>
      </c>
      <c r="J133">
        <f>(Table2[[#This Row],[1M Return vs Nifty]]-AVERAGE(Table2[1M Return vs Nifty]))/_xlfn.STDEV.P(Table2[1M Return vs Nifty])</f>
        <v>0.49804678944077335</v>
      </c>
      <c r="K133">
        <v>30.882087932852698</v>
      </c>
      <c r="L133">
        <f>(Table2[[#This Row],[6M Return vs Nifty]]-AVERAGE(Table2[6M Return vs Nifty]))/_xlfn.STDEV.P(Table2[6M Return vs Nifty])</f>
        <v>0.41864108432671532</v>
      </c>
      <c r="M133">
        <v>7.3470710829446597</v>
      </c>
      <c r="N133">
        <f>(Table2[[#This Row],[1W Return vs Nifty]]-AVERAGE(Table2[1W Return vs Nifty]))/_xlfn.STDEV.P(Table2[1W Return vs Nifty])</f>
        <v>1.6491042972335057</v>
      </c>
      <c r="O133">
        <v>834.59</v>
      </c>
      <c r="P133">
        <v>829.28812907447104</v>
      </c>
      <c r="Q133">
        <v>713.29663125126297</v>
      </c>
      <c r="R133">
        <v>69.620986787944503</v>
      </c>
      <c r="S133" s="1">
        <f>(Table2[[#This Row],[Close Price]]-Table2[[#This Row],[20D EMA]])/Table2[[#This Row],[20D EMA]]</f>
        <v>5.3691033920847293E-2</v>
      </c>
      <c r="T133" s="1">
        <f>(Table2[[#This Row],[Close Price]]-Table2[[#This Row],[50D EMA]])/Table2[[#This Row],[50D EMA]]</f>
        <v>6.0427575372936311E-2</v>
      </c>
      <c r="U133" s="1">
        <f>(Table2[[#This Row],[Close Price]]-Table2[[#This Row],[200D EMA]])/Table2[[#This Row],[200D EMA]]</f>
        <v>0.23286717120387762</v>
      </c>
      <c r="V133">
        <v>0.67082927620618005</v>
      </c>
      <c r="W133">
        <v>856.6</v>
      </c>
      <c r="X133">
        <v>889.8</v>
      </c>
      <c r="Y133">
        <v>831.45</v>
      </c>
      <c r="Z133">
        <v>889.8</v>
      </c>
      <c r="AA133">
        <v>787</v>
      </c>
      <c r="AB133">
        <v>890</v>
      </c>
      <c r="AC133" s="1">
        <f>(Table2[[#This Row],[Close Price]]/Table2[[#This Row],[Day Low]])-1</f>
        <v>2.6616857342983913E-2</v>
      </c>
      <c r="AD133" s="1">
        <f>(Table2[[#This Row],[Day High]]/Table2[[#This Row],[Close Price]])-1</f>
        <v>1.1826245167159355E-2</v>
      </c>
      <c r="AE133" s="1">
        <f>(Table2[[#This Row],[Close Price]]/Table2[[#This Row],[Current Week Low]])-1</f>
        <v>5.7670334957002689E-2</v>
      </c>
      <c r="AF133" s="1">
        <f>(Table2[[#This Row],[Current Week High]]/Table2[[#This Row],[Close Price]])-1</f>
        <v>1.1826245167159355E-2</v>
      </c>
      <c r="AG133" s="1">
        <f>(Table2[[#This Row],[Close Price]]/Table2[[#This Row],[Current Month Low]])-1</f>
        <v>0.11740787801778896</v>
      </c>
      <c r="AH133" s="1">
        <f>(Table2[[#This Row],[Current Month High]]/Table2[[#This Row],[Close Price]])-1</f>
        <v>1.2053672958835637E-2</v>
      </c>
      <c r="AI133">
        <v>5.4923811689788504</v>
      </c>
      <c r="AJ133">
        <v>111.903614457831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-0.14000000000000001</v>
      </c>
      <c r="AM133" t="s">
        <v>3224</v>
      </c>
      <c r="AN133">
        <v>8</v>
      </c>
      <c r="AO133" t="s">
        <v>3225</v>
      </c>
      <c r="AP133">
        <v>0.12951642828742799</v>
      </c>
      <c r="AQ133">
        <f>(Table2[[#This Row],[Sharpe Ratio]]-AVERAGE(Table2[Sharpe Ratio]))/_xlfn.STDEV.P(Table2[Sharpe Ratio])</f>
        <v>0.74483899852574165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3.688635459771656</v>
      </c>
      <c r="AS133">
        <f>_xlfn.RANK.AVG(Table2[[#This Row],[1Y Return vs Nifty Z-Score]],Table2[1Y Return vs Nifty Z-Score])</f>
        <v>186</v>
      </c>
      <c r="AT133">
        <f>_xlfn.RANK.AVG(Table2[[#This Row],[6M Return vs Nifty Z-Score]],Table2[6M Return vs Nifty Z-Score])</f>
        <v>198</v>
      </c>
      <c r="AU133">
        <f>_xlfn.RANK.AVG(Table2[[#This Row],[Sharpe Ratio Z-Score]],Table2[Sharpe Ratio Z-Score])</f>
        <v>163</v>
      </c>
      <c r="AV133">
        <f>(Table2[[#This Row],[Rank 1Y]]+Table2[[#This Row],[Rank 6M]]+Table2[[#This Row],[Rank Sharpe]])/3</f>
        <v>182.33333333333334</v>
      </c>
    </row>
    <row r="134" spans="1:48" x14ac:dyDescent="0.3">
      <c r="A134" t="s">
        <v>268</v>
      </c>
      <c r="B134" t="s">
        <v>269</v>
      </c>
      <c r="C134" t="s">
        <v>3184</v>
      </c>
      <c r="D134" t="s">
        <v>54</v>
      </c>
      <c r="E134">
        <v>103561.43960976</v>
      </c>
      <c r="F134">
        <v>2270.4</v>
      </c>
      <c r="G134">
        <v>73.354461635550507</v>
      </c>
      <c r="H134">
        <f>(Table2[[#This Row],[1Y Return vs Nifty]]-AVERAGE(Table2[1Y Return vs Nifty]))/_xlfn.STDEV.P(Table2[1Y Return vs Nifty])</f>
        <v>0.75383777809440722</v>
      </c>
      <c r="I134">
        <v>3.94758040072601</v>
      </c>
      <c r="J134">
        <f>(Table2[[#This Row],[1M Return vs Nifty]]-AVERAGE(Table2[1M Return vs Nifty]))/_xlfn.STDEV.P(Table2[1M Return vs Nifty])</f>
        <v>0.26000689251348352</v>
      </c>
      <c r="K134">
        <v>25.217926473987902</v>
      </c>
      <c r="L134">
        <f>(Table2[[#This Row],[6M Return vs Nifty]]-AVERAGE(Table2[6M Return vs Nifty]))/_xlfn.STDEV.P(Table2[6M Return vs Nifty])</f>
        <v>0.25150810107383081</v>
      </c>
      <c r="M134">
        <v>-0.98503550866124701</v>
      </c>
      <c r="N134">
        <f>(Table2[[#This Row],[1W Return vs Nifty]]-AVERAGE(Table2[1W Return vs Nifty]))/_xlfn.STDEV.P(Table2[1W Return vs Nifty])</f>
        <v>-0.24543891928460007</v>
      </c>
      <c r="O134">
        <v>2198.83</v>
      </c>
      <c r="P134">
        <v>2054.7325515284401</v>
      </c>
      <c r="Q134">
        <v>1684.64984831284</v>
      </c>
      <c r="R134">
        <v>67.230800409935497</v>
      </c>
      <c r="S134" s="1">
        <f>(Table2[[#This Row],[Close Price]]-Table2[[#This Row],[20D EMA]])/Table2[[#This Row],[20D EMA]]</f>
        <v>3.2549128400103766E-2</v>
      </c>
      <c r="T134" s="1">
        <f>(Table2[[#This Row],[Close Price]]-Table2[[#This Row],[50D EMA]])/Table2[[#This Row],[50D EMA]]</f>
        <v>0.10496132370664633</v>
      </c>
      <c r="U134" s="1">
        <f>(Table2[[#This Row],[Close Price]]-Table2[[#This Row],[200D EMA]])/Table2[[#This Row],[200D EMA]]</f>
        <v>0.3476984563135081</v>
      </c>
      <c r="V134">
        <v>0.82978339010116098</v>
      </c>
      <c r="W134">
        <v>2251.0500000000002</v>
      </c>
      <c r="X134">
        <v>2286</v>
      </c>
      <c r="Y134">
        <v>2237.4499999999998</v>
      </c>
      <c r="Z134">
        <v>2286</v>
      </c>
      <c r="AA134">
        <v>2185.5500000000002</v>
      </c>
      <c r="AB134">
        <v>2312</v>
      </c>
      <c r="AC134" s="1">
        <f>(Table2[[#This Row],[Close Price]]/Table2[[#This Row],[Day Low]])-1</f>
        <v>8.5959885386819312E-3</v>
      </c>
      <c r="AD134" s="1">
        <f>(Table2[[#This Row],[Day High]]/Table2[[#This Row],[Close Price]])-1</f>
        <v>6.8710359408032939E-3</v>
      </c>
      <c r="AE134" s="1">
        <f>(Table2[[#This Row],[Close Price]]/Table2[[#This Row],[Current Week Low]])-1</f>
        <v>1.4726586068962488E-2</v>
      </c>
      <c r="AF134" s="1">
        <f>(Table2[[#This Row],[Current Week High]]/Table2[[#This Row],[Close Price]])-1</f>
        <v>6.8710359408032939E-3</v>
      </c>
      <c r="AG134" s="1">
        <f>(Table2[[#This Row],[Close Price]]/Table2[[#This Row],[Current Month Low]])-1</f>
        <v>3.8823179520029338E-2</v>
      </c>
      <c r="AH134" s="1">
        <f>(Table2[[#This Row],[Current Month High]]/Table2[[#This Row],[Close Price]])-1</f>
        <v>1.8322762508808932E-2</v>
      </c>
      <c r="AI134">
        <v>1.8322762508808901</v>
      </c>
      <c r="AJ134">
        <v>108.00732936326099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0.18</v>
      </c>
      <c r="AM134" t="s">
        <v>3225</v>
      </c>
      <c r="AN134">
        <v>1.35</v>
      </c>
      <c r="AO134" t="s">
        <v>3225</v>
      </c>
      <c r="AP134">
        <v>0.11902044133071001</v>
      </c>
      <c r="AQ134">
        <f>(Table2[[#This Row],[Sharpe Ratio]]-AVERAGE(Table2[Sharpe Ratio]))/_xlfn.STDEV.P(Table2[Sharpe Ratio])</f>
        <v>0.6229362241861649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1.6428500765832865</v>
      </c>
      <c r="AS134">
        <f>_xlfn.RANK.AVG(Table2[[#This Row],[1Y Return vs Nifty Z-Score]],Table2[1Y Return vs Nifty Z-Score])</f>
        <v>121</v>
      </c>
      <c r="AT134">
        <f>_xlfn.RANK.AVG(Table2[[#This Row],[6M Return vs Nifty Z-Score]],Table2[6M Return vs Nifty Z-Score])</f>
        <v>239</v>
      </c>
      <c r="AU134">
        <f>_xlfn.RANK.AVG(Table2[[#This Row],[Sharpe Ratio Z-Score]],Table2[Sharpe Ratio Z-Score])</f>
        <v>193</v>
      </c>
      <c r="AV134">
        <f>(Table2[[#This Row],[Rank 1Y]]+Table2[[#This Row],[Rank 6M]]+Table2[[#This Row],[Rank Sharpe]])/3</f>
        <v>184.33333333333334</v>
      </c>
    </row>
    <row r="135" spans="1:48" x14ac:dyDescent="0.3">
      <c r="A135" t="s">
        <v>1472</v>
      </c>
      <c r="B135" t="s">
        <v>1473</v>
      </c>
      <c r="C135" t="s">
        <v>3194</v>
      </c>
      <c r="D135" t="s">
        <v>164</v>
      </c>
      <c r="E135">
        <v>7291.01397</v>
      </c>
      <c r="F135">
        <v>1053.2</v>
      </c>
      <c r="G135">
        <v>93.580308893284297</v>
      </c>
      <c r="H135">
        <f>(Table2[[#This Row],[1Y Return vs Nifty]]-AVERAGE(Table2[1Y Return vs Nifty]))/_xlfn.STDEV.P(Table2[1Y Return vs Nifty])</f>
        <v>1.0889197179670931</v>
      </c>
      <c r="I135">
        <v>-3.87277858763869</v>
      </c>
      <c r="J135">
        <f>(Table2[[#This Row],[1M Return vs Nifty]]-AVERAGE(Table2[1M Return vs Nifty]))/_xlfn.STDEV.P(Table2[1M Return vs Nifty])</f>
        <v>-0.47855638128999289</v>
      </c>
      <c r="K135">
        <v>67.0665251596281</v>
      </c>
      <c r="L135">
        <f>(Table2[[#This Row],[6M Return vs Nifty]]-AVERAGE(Table2[6M Return vs Nifty]))/_xlfn.STDEV.P(Table2[6M Return vs Nifty])</f>
        <v>1.4863389218544183</v>
      </c>
      <c r="M135">
        <v>-1.5932412995981999</v>
      </c>
      <c r="N135">
        <f>(Table2[[#This Row],[1W Return vs Nifty]]-AVERAGE(Table2[1W Return vs Nifty]))/_xlfn.STDEV.P(Table2[1W Return vs Nifty])</f>
        <v>-0.38373193591829002</v>
      </c>
      <c r="O135">
        <v>999.25</v>
      </c>
      <c r="P135">
        <v>960.87235133727904</v>
      </c>
      <c r="Q135">
        <v>771.871459959194</v>
      </c>
      <c r="R135">
        <v>66.772374222820503</v>
      </c>
      <c r="S135" s="1">
        <f>(Table2[[#This Row],[Close Price]]-Table2[[#This Row],[20D EMA]])/Table2[[#This Row],[20D EMA]]</f>
        <v>5.3990492869652282E-2</v>
      </c>
      <c r="T135" s="1">
        <f>(Table2[[#This Row],[Close Price]]-Table2[[#This Row],[50D EMA]])/Table2[[#This Row],[50D EMA]]</f>
        <v>9.60873195427316E-2</v>
      </c>
      <c r="U135" s="1">
        <f>(Table2[[#This Row],[Close Price]]-Table2[[#This Row],[200D EMA]])/Table2[[#This Row],[200D EMA]]</f>
        <v>0.36447589350651577</v>
      </c>
      <c r="V135">
        <v>0.72281035607603905</v>
      </c>
      <c r="W135">
        <v>975.05</v>
      </c>
      <c r="X135">
        <v>1059</v>
      </c>
      <c r="Y135">
        <v>975.05</v>
      </c>
      <c r="Z135">
        <v>1059</v>
      </c>
      <c r="AA135">
        <v>948.35</v>
      </c>
      <c r="AB135">
        <v>1078.9000000000001</v>
      </c>
      <c r="AC135" s="1">
        <f>(Table2[[#This Row],[Close Price]]/Table2[[#This Row],[Day Low]])-1</f>
        <v>8.014973591097907E-2</v>
      </c>
      <c r="AD135" s="1">
        <f>(Table2[[#This Row],[Day High]]/Table2[[#This Row],[Close Price]])-1</f>
        <v>5.5070262058487529E-3</v>
      </c>
      <c r="AE135" s="1">
        <f>(Table2[[#This Row],[Close Price]]/Table2[[#This Row],[Current Week Low]])-1</f>
        <v>8.014973591097907E-2</v>
      </c>
      <c r="AF135" s="1">
        <f>(Table2[[#This Row],[Current Week High]]/Table2[[#This Row],[Close Price]])-1</f>
        <v>5.5070262058487529E-3</v>
      </c>
      <c r="AG135" s="1">
        <f>(Table2[[#This Row],[Close Price]]/Table2[[#This Row],[Current Month Low]])-1</f>
        <v>0.11056044709231827</v>
      </c>
      <c r="AH135" s="1">
        <f>(Table2[[#This Row],[Current Month High]]/Table2[[#This Row],[Close Price]])-1</f>
        <v>2.4401823015571589E-2</v>
      </c>
      <c r="AI135">
        <v>2.73452335738699</v>
      </c>
      <c r="AJ135">
        <v>140.95172729352501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0.15</v>
      </c>
      <c r="AM135" t="s">
        <v>3225</v>
      </c>
      <c r="AN135">
        <v>1.95</v>
      </c>
      <c r="AO135" t="s">
        <v>3225</v>
      </c>
      <c r="AP135">
        <v>4.0330472697534002E-2</v>
      </c>
      <c r="AQ135">
        <f>(Table2[[#This Row],[Sharpe Ratio]]-AVERAGE(Table2[Sharpe Ratio]))/_xlfn.STDEV.P(Table2[Sharpe Ratio])</f>
        <v>-0.29098692840871421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1.4219833942045144</v>
      </c>
      <c r="AS135">
        <f>_xlfn.RANK.AVG(Table2[[#This Row],[1Y Return vs Nifty Z-Score]],Table2[1Y Return vs Nifty Z-Score])</f>
        <v>85</v>
      </c>
      <c r="AT135">
        <f>_xlfn.RANK.AVG(Table2[[#This Row],[6M Return vs Nifty Z-Score]],Table2[6M Return vs Nifty Z-Score])</f>
        <v>54</v>
      </c>
      <c r="AU135">
        <f>_xlfn.RANK.AVG(Table2[[#This Row],[Sharpe Ratio Z-Score]],Table2[Sharpe Ratio Z-Score])</f>
        <v>414</v>
      </c>
      <c r="AV135">
        <f>(Table2[[#This Row],[Rank 1Y]]+Table2[[#This Row],[Rank 6M]]+Table2[[#This Row],[Rank Sharpe]])/3</f>
        <v>184.33333333333334</v>
      </c>
    </row>
    <row r="136" spans="1:48" x14ac:dyDescent="0.3">
      <c r="A136" t="s">
        <v>891</v>
      </c>
      <c r="B136" t="s">
        <v>892</v>
      </c>
      <c r="C136" t="s">
        <v>3186</v>
      </c>
      <c r="D136" t="s">
        <v>764</v>
      </c>
      <c r="E136">
        <v>17872.697699799999</v>
      </c>
      <c r="F136">
        <v>989.5</v>
      </c>
      <c r="G136">
        <v>16.389667840428899</v>
      </c>
      <c r="H136">
        <f>(Table2[[#This Row],[1Y Return vs Nifty]]-AVERAGE(Table2[1Y Return vs Nifty]))/_xlfn.STDEV.P(Table2[1Y Return vs Nifty])</f>
        <v>-0.18989888549669259</v>
      </c>
      <c r="I136">
        <v>1.6453216514470399</v>
      </c>
      <c r="J136">
        <f>(Table2[[#This Row],[1M Return vs Nifty]]-AVERAGE(Table2[1M Return vs Nifty]))/_xlfn.STDEV.P(Table2[1M Return vs Nifty])</f>
        <v>4.2579053006369931E-2</v>
      </c>
      <c r="K136">
        <v>42.398627121904603</v>
      </c>
      <c r="L136">
        <f>(Table2[[#This Row],[6M Return vs Nifty]]-AVERAGE(Table2[6M Return vs Nifty]))/_xlfn.STDEV.P(Table2[6M Return vs Nifty])</f>
        <v>0.75846076732720036</v>
      </c>
      <c r="M136">
        <v>-0.61856928111196297</v>
      </c>
      <c r="N136">
        <f>(Table2[[#This Row],[1W Return vs Nifty]]-AVERAGE(Table2[1W Return vs Nifty]))/_xlfn.STDEV.P(Table2[1W Return vs Nifty])</f>
        <v>-0.16211232020029073</v>
      </c>
      <c r="O136">
        <v>968.21</v>
      </c>
      <c r="P136">
        <v>926.98651294584101</v>
      </c>
      <c r="Q136">
        <v>791.846511219582</v>
      </c>
      <c r="R136">
        <v>58.413652850820597</v>
      </c>
      <c r="S136" s="1">
        <f>(Table2[[#This Row],[Close Price]]-Table2[[#This Row],[20D EMA]])/Table2[[#This Row],[20D EMA]]</f>
        <v>2.1989031305192017E-2</v>
      </c>
      <c r="T136" s="1">
        <f>(Table2[[#This Row],[Close Price]]-Table2[[#This Row],[50D EMA]])/Table2[[#This Row],[50D EMA]]</f>
        <v>6.7437321019374233E-2</v>
      </c>
      <c r="U136" s="1">
        <f>(Table2[[#This Row],[Close Price]]-Table2[[#This Row],[200D EMA]])/Table2[[#This Row],[200D EMA]]</f>
        <v>0.24961086016025644</v>
      </c>
      <c r="V136">
        <v>0.68735959978725802</v>
      </c>
      <c r="W136">
        <v>972.05</v>
      </c>
      <c r="X136">
        <v>992</v>
      </c>
      <c r="Y136">
        <v>972.05</v>
      </c>
      <c r="Z136">
        <v>1035.45</v>
      </c>
      <c r="AA136">
        <v>944.4</v>
      </c>
      <c r="AB136">
        <v>1035.45</v>
      </c>
      <c r="AC136" s="1">
        <f>(Table2[[#This Row],[Close Price]]/Table2[[#This Row],[Day Low]])-1</f>
        <v>1.7951751453114673E-2</v>
      </c>
      <c r="AD136" s="1">
        <f>(Table2[[#This Row],[Day High]]/Table2[[#This Row],[Close Price]])-1</f>
        <v>2.5265285497726442E-3</v>
      </c>
      <c r="AE136" s="1">
        <f>(Table2[[#This Row],[Close Price]]/Table2[[#This Row],[Current Week Low]])-1</f>
        <v>1.7951751453114673E-2</v>
      </c>
      <c r="AF136" s="1">
        <f>(Table2[[#This Row],[Current Week High]]/Table2[[#This Row],[Close Price]])-1</f>
        <v>4.6437594744820565E-2</v>
      </c>
      <c r="AG136" s="1">
        <f>(Table2[[#This Row],[Close Price]]/Table2[[#This Row],[Current Month Low]])-1</f>
        <v>4.7755188479457811E-2</v>
      </c>
      <c r="AH136" s="1">
        <f>(Table2[[#This Row],[Current Month High]]/Table2[[#This Row],[Close Price]])-1</f>
        <v>4.6437594744820565E-2</v>
      </c>
      <c r="AI136">
        <v>4.6437594744820503</v>
      </c>
      <c r="AJ136">
        <v>69.580119965723995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0.08</v>
      </c>
      <c r="AM136" t="s">
        <v>3225</v>
      </c>
      <c r="AN136">
        <v>2.23</v>
      </c>
      <c r="AO136" t="s">
        <v>3225</v>
      </c>
      <c r="AP136">
        <v>0.182009468520482</v>
      </c>
      <c r="AQ136">
        <f>(Table2[[#This Row],[Sharpe Ratio]]-AVERAGE(Table2[Sharpe Ratio]))/_xlfn.STDEV.P(Table2[Sharpe Ratio])</f>
        <v>1.3545050798876836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1.8035336945242706</v>
      </c>
      <c r="AS136">
        <f>_xlfn.RANK.AVG(Table2[[#This Row],[1Y Return vs Nifty Z-Score]],Table2[1Y Return vs Nifty Z-Score])</f>
        <v>351</v>
      </c>
      <c r="AT136">
        <f>_xlfn.RANK.AVG(Table2[[#This Row],[6M Return vs Nifty Z-Score]],Table2[6M Return vs Nifty Z-Score])</f>
        <v>136</v>
      </c>
      <c r="AU136">
        <f>_xlfn.RANK.AVG(Table2[[#This Row],[Sharpe Ratio Z-Score]],Table2[Sharpe Ratio Z-Score])</f>
        <v>67</v>
      </c>
      <c r="AV136">
        <f>(Table2[[#This Row],[Rank 1Y]]+Table2[[#This Row],[Rank 6M]]+Table2[[#This Row],[Rank Sharpe]])/3</f>
        <v>184.66666666666666</v>
      </c>
    </row>
    <row r="137" spans="1:48" x14ac:dyDescent="0.3">
      <c r="A137" t="s">
        <v>1050</v>
      </c>
      <c r="B137" t="s">
        <v>1051</v>
      </c>
      <c r="C137" t="s">
        <v>3186</v>
      </c>
      <c r="D137" t="s">
        <v>206</v>
      </c>
      <c r="E137">
        <v>13065.14898783</v>
      </c>
      <c r="F137">
        <v>555.29999999999995</v>
      </c>
      <c r="G137">
        <v>37.249530766524998</v>
      </c>
      <c r="H137">
        <f>(Table2[[#This Row],[1Y Return vs Nifty]]-AVERAGE(Table2[1Y Return vs Nifty]))/_xlfn.STDEV.P(Table2[1Y Return vs Nifty])</f>
        <v>0.15568680224659406</v>
      </c>
      <c r="I137">
        <v>3.3903374719709398</v>
      </c>
      <c r="J137">
        <f>(Table2[[#This Row],[1M Return vs Nifty]]-AVERAGE(Table2[1M Return vs Nifty]))/_xlfn.STDEV.P(Table2[1M Return vs Nifty])</f>
        <v>0.20738025959579923</v>
      </c>
      <c r="K137">
        <v>30.5615530774588</v>
      </c>
      <c r="L137">
        <f>(Table2[[#This Row],[6M Return vs Nifty]]-AVERAGE(Table2[6M Return vs Nifty]))/_xlfn.STDEV.P(Table2[6M Return vs Nifty])</f>
        <v>0.40918303003084588</v>
      </c>
      <c r="M137">
        <v>-1.3812412710506901</v>
      </c>
      <c r="N137">
        <f>(Table2[[#This Row],[1W Return vs Nifty]]-AVERAGE(Table2[1W Return vs Nifty]))/_xlfn.STDEV.P(Table2[1W Return vs Nifty])</f>
        <v>-0.33552765389542671</v>
      </c>
      <c r="O137">
        <v>551.24</v>
      </c>
      <c r="P137">
        <v>528.632132092348</v>
      </c>
      <c r="Q137">
        <v>448.72870811344899</v>
      </c>
      <c r="R137">
        <v>51.7951625265719</v>
      </c>
      <c r="S137" s="1">
        <f>(Table2[[#This Row],[Close Price]]-Table2[[#This Row],[20D EMA]])/Table2[[#This Row],[20D EMA]]</f>
        <v>7.3652129743849238E-3</v>
      </c>
      <c r="T137" s="1">
        <f>(Table2[[#This Row],[Close Price]]-Table2[[#This Row],[50D EMA]])/Table2[[#This Row],[50D EMA]]</f>
        <v>5.0446929516182494E-2</v>
      </c>
      <c r="U137" s="1">
        <f>(Table2[[#This Row],[Close Price]]-Table2[[#This Row],[200D EMA]])/Table2[[#This Row],[200D EMA]]</f>
        <v>0.23749604150489806</v>
      </c>
      <c r="V137">
        <v>0.83812035988661004</v>
      </c>
      <c r="W137">
        <v>547.5</v>
      </c>
      <c r="X137">
        <v>562</v>
      </c>
      <c r="Y137">
        <v>536.04999999999995</v>
      </c>
      <c r="Z137">
        <v>562</v>
      </c>
      <c r="AA137">
        <v>528.6</v>
      </c>
      <c r="AB137">
        <v>590.4</v>
      </c>
      <c r="AC137" s="1">
        <f>(Table2[[#This Row],[Close Price]]/Table2[[#This Row],[Day Low]])-1</f>
        <v>1.424657534246565E-2</v>
      </c>
      <c r="AD137" s="1">
        <f>(Table2[[#This Row],[Day High]]/Table2[[#This Row],[Close Price]])-1</f>
        <v>1.2065550153070426E-2</v>
      </c>
      <c r="AE137" s="1">
        <f>(Table2[[#This Row],[Close Price]]/Table2[[#This Row],[Current Week Low]])-1</f>
        <v>3.5910829213692708E-2</v>
      </c>
      <c r="AF137" s="1">
        <f>(Table2[[#This Row],[Current Week High]]/Table2[[#This Row],[Close Price]])-1</f>
        <v>1.2065550153070426E-2</v>
      </c>
      <c r="AG137" s="1">
        <f>(Table2[[#This Row],[Close Price]]/Table2[[#This Row],[Current Month Low]])-1</f>
        <v>5.051078320090796E-2</v>
      </c>
      <c r="AH137" s="1">
        <f>(Table2[[#This Row],[Current Month High]]/Table2[[#This Row],[Close Price]])-1</f>
        <v>6.3209076175040568E-2</v>
      </c>
      <c r="AI137">
        <v>17.4140104448046</v>
      </c>
      <c r="AJ137">
        <v>77.412140575079803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0.12</v>
      </c>
      <c r="AM137" t="s">
        <v>3225</v>
      </c>
      <c r="AN137">
        <v>-2.23</v>
      </c>
      <c r="AO137" t="s">
        <v>3224</v>
      </c>
      <c r="AP137">
        <v>0.15951815744409201</v>
      </c>
      <c r="AQ137">
        <f>(Table2[[#This Row],[Sharpe Ratio]]-AVERAGE(Table2[Sharpe Ratio]))/_xlfn.STDEV.P(Table2[Sharpe Ratio])</f>
        <v>1.0932858891576946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1.5300083271355072</v>
      </c>
      <c r="AS137">
        <f>_xlfn.RANK.AVG(Table2[[#This Row],[1Y Return vs Nifty Z-Score]],Table2[1Y Return vs Nifty Z-Score])</f>
        <v>255</v>
      </c>
      <c r="AT137">
        <f>_xlfn.RANK.AVG(Table2[[#This Row],[6M Return vs Nifty Z-Score]],Table2[6M Return vs Nifty Z-Score])</f>
        <v>199</v>
      </c>
      <c r="AU137">
        <f>_xlfn.RANK.AVG(Table2[[#This Row],[Sharpe Ratio Z-Score]],Table2[Sharpe Ratio Z-Score])</f>
        <v>102</v>
      </c>
      <c r="AV137">
        <f>(Table2[[#This Row],[Rank 1Y]]+Table2[[#This Row],[Rank 6M]]+Table2[[#This Row],[Rank Sharpe]])/3</f>
        <v>185.33333333333334</v>
      </c>
    </row>
    <row r="138" spans="1:48" x14ac:dyDescent="0.3">
      <c r="A138" t="s">
        <v>809</v>
      </c>
      <c r="B138" t="s">
        <v>810</v>
      </c>
      <c r="C138" t="s">
        <v>3188</v>
      </c>
      <c r="D138" t="s">
        <v>127</v>
      </c>
      <c r="E138">
        <v>20586.778020810001</v>
      </c>
      <c r="F138">
        <v>1128.3499999999999</v>
      </c>
      <c r="G138">
        <v>175.93683222385701</v>
      </c>
      <c r="H138">
        <f>(Table2[[#This Row],[1Y Return vs Nifty]]-AVERAGE(Table2[1Y Return vs Nifty]))/_xlfn.STDEV.P(Table2[1Y Return vs Nifty])</f>
        <v>2.4533215769906458</v>
      </c>
      <c r="I138">
        <v>15.0110249613102</v>
      </c>
      <c r="J138">
        <f>(Table2[[#This Row],[1M Return vs Nifty]]-AVERAGE(Table2[1M Return vs Nifty]))/_xlfn.STDEV.P(Table2[1M Return vs Nifty])</f>
        <v>1.3048507221081855</v>
      </c>
      <c r="K138">
        <v>-3.08125613762234</v>
      </c>
      <c r="L138">
        <f>(Table2[[#This Row],[6M Return vs Nifty]]-AVERAGE(Table2[6M Return vs Nifty]))/_xlfn.STDEV.P(Table2[6M Return vs Nifty])</f>
        <v>-0.58351873349745975</v>
      </c>
      <c r="M138">
        <v>-5.2085630974450998</v>
      </c>
      <c r="N138">
        <f>(Table2[[#This Row],[1W Return vs Nifty]]-AVERAGE(Table2[1W Return vs Nifty]))/_xlfn.STDEV.P(Table2[1W Return vs Nifty])</f>
        <v>-1.2057789551608458</v>
      </c>
      <c r="O138">
        <v>1028.6199999999999</v>
      </c>
      <c r="P138">
        <v>972.320668119527</v>
      </c>
      <c r="Q138">
        <v>860.04238950374497</v>
      </c>
      <c r="R138">
        <v>70.837385679515805</v>
      </c>
      <c r="S138" s="1">
        <f>(Table2[[#This Row],[Close Price]]-Table2[[#This Row],[20D EMA]])/Table2[[#This Row],[20D EMA]]</f>
        <v>9.6955143784876852E-2</v>
      </c>
      <c r="T138" s="1">
        <f>(Table2[[#This Row],[Close Price]]-Table2[[#This Row],[50D EMA]])/Table2[[#This Row],[50D EMA]]</f>
        <v>0.1604710637101178</v>
      </c>
      <c r="U138" s="1">
        <f>(Table2[[#This Row],[Close Price]]-Table2[[#This Row],[200D EMA]])/Table2[[#This Row],[200D EMA]]</f>
        <v>0.31197021655068852</v>
      </c>
      <c r="V138">
        <v>1.93068280078451</v>
      </c>
      <c r="W138">
        <v>1101.05</v>
      </c>
      <c r="X138">
        <v>1140.55</v>
      </c>
      <c r="Y138">
        <v>1000.05</v>
      </c>
      <c r="Z138">
        <v>1140.55</v>
      </c>
      <c r="AA138">
        <v>895.3</v>
      </c>
      <c r="AB138">
        <v>1149</v>
      </c>
      <c r="AC138" s="1">
        <f>(Table2[[#This Row],[Close Price]]/Table2[[#This Row],[Day Low]])-1</f>
        <v>2.4794514327233008E-2</v>
      </c>
      <c r="AD138" s="1">
        <f>(Table2[[#This Row],[Day High]]/Table2[[#This Row],[Close Price]])-1</f>
        <v>1.0812247972703526E-2</v>
      </c>
      <c r="AE138" s="1">
        <f>(Table2[[#This Row],[Close Price]]/Table2[[#This Row],[Current Week Low]])-1</f>
        <v>0.12829358532073387</v>
      </c>
      <c r="AF138" s="1">
        <f>(Table2[[#This Row],[Current Week High]]/Table2[[#This Row],[Close Price]])-1</f>
        <v>1.0812247972703526E-2</v>
      </c>
      <c r="AG138" s="1">
        <f>(Table2[[#This Row],[Close Price]]/Table2[[#This Row],[Current Month Low]])-1</f>
        <v>0.26030380877918002</v>
      </c>
      <c r="AH138" s="1">
        <f>(Table2[[#This Row],[Current Month High]]/Table2[[#This Row],[Close Price]])-1</f>
        <v>1.8301059068551506E-2</v>
      </c>
      <c r="AI138">
        <v>16.453228165019699</v>
      </c>
      <c r="AJ138">
        <v>213.430555555555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0.35</v>
      </c>
      <c r="AM138" t="s">
        <v>3225</v>
      </c>
      <c r="AN138">
        <v>23.76</v>
      </c>
      <c r="AO138" t="s">
        <v>3225</v>
      </c>
      <c r="AP138">
        <v>0.24583082632466499</v>
      </c>
      <c r="AQ138">
        <f>(Table2[[#This Row],[Sharpe Ratio]]-AVERAGE(Table2[Sharpe Ratio]))/_xlfn.STDEV.P(Table2[Sharpe Ratio])</f>
        <v>2.095740812223374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4.0646154226639002</v>
      </c>
      <c r="AS138">
        <f>_xlfn.RANK.AVG(Table2[[#This Row],[1Y Return vs Nifty Z-Score]],Table2[1Y Return vs Nifty Z-Score])</f>
        <v>28</v>
      </c>
      <c r="AT138">
        <f>_xlfn.RANK.AVG(Table2[[#This Row],[6M Return vs Nifty Z-Score]],Table2[6M Return vs Nifty Z-Score])</f>
        <v>517</v>
      </c>
      <c r="AU138">
        <f>_xlfn.RANK.AVG(Table2[[#This Row],[Sharpe Ratio Z-Score]],Table2[Sharpe Ratio Z-Score])</f>
        <v>12</v>
      </c>
      <c r="AV138">
        <f>(Table2[[#This Row],[Rank 1Y]]+Table2[[#This Row],[Rank 6M]]+Table2[[#This Row],[Rank Sharpe]])/3</f>
        <v>185.66666666666666</v>
      </c>
    </row>
    <row r="139" spans="1:48" x14ac:dyDescent="0.3">
      <c r="A139" t="s">
        <v>997</v>
      </c>
      <c r="B139" t="s">
        <v>998</v>
      </c>
      <c r="C139" t="s">
        <v>3181</v>
      </c>
      <c r="D139" t="s">
        <v>999</v>
      </c>
      <c r="E139">
        <v>15196.433571449999</v>
      </c>
      <c r="F139">
        <v>473.5</v>
      </c>
      <c r="G139">
        <v>93.128096658966996</v>
      </c>
      <c r="H139">
        <f>(Table2[[#This Row],[1Y Return vs Nifty]]-AVERAGE(Table2[1Y Return vs Nifty]))/_xlfn.STDEV.P(Table2[1Y Return vs Nifty])</f>
        <v>1.0814279105397793</v>
      </c>
      <c r="I139">
        <v>-5.6087997240894101</v>
      </c>
      <c r="J139">
        <f>(Table2[[#This Row],[1M Return vs Nifty]]-AVERAGE(Table2[1M Return vs Nifty]))/_xlfn.STDEV.P(Table2[1M Return vs Nifty])</f>
        <v>-0.64250812005757418</v>
      </c>
      <c r="K139">
        <v>18.3406972432789</v>
      </c>
      <c r="L139">
        <f>(Table2[[#This Row],[6M Return vs Nifty]]-AVERAGE(Table2[6M Return vs Nifty]))/_xlfn.STDEV.P(Table2[6M Return vs Nifty])</f>
        <v>4.8581004770206243E-2</v>
      </c>
      <c r="M139">
        <v>-1.9207641337947801</v>
      </c>
      <c r="N139">
        <f>(Table2[[#This Row],[1W Return vs Nifty]]-AVERAGE(Table2[1W Return vs Nifty]))/_xlfn.STDEV.P(Table2[1W Return vs Nifty])</f>
        <v>-0.45820363847752488</v>
      </c>
      <c r="O139">
        <v>480.33</v>
      </c>
      <c r="P139">
        <v>478.626878462626</v>
      </c>
      <c r="Q139">
        <v>406.16264317650501</v>
      </c>
      <c r="R139">
        <v>43.800208029424603</v>
      </c>
      <c r="S139" s="1">
        <f>(Table2[[#This Row],[Close Price]]-Table2[[#This Row],[20D EMA]])/Table2[[#This Row],[20D EMA]]</f>
        <v>-1.4219390835467251E-2</v>
      </c>
      <c r="T139" s="1">
        <f>(Table2[[#This Row],[Close Price]]-Table2[[#This Row],[50D EMA]])/Table2[[#This Row],[50D EMA]]</f>
        <v>-1.0711639260824198E-2</v>
      </c>
      <c r="U139" s="1">
        <f>(Table2[[#This Row],[Close Price]]-Table2[[#This Row],[200D EMA]])/Table2[[#This Row],[200D EMA]]</f>
        <v>0.16578914372051781</v>
      </c>
      <c r="V139">
        <v>0.168305288528661</v>
      </c>
      <c r="W139">
        <v>465</v>
      </c>
      <c r="X139">
        <v>483.25</v>
      </c>
      <c r="Y139">
        <v>465</v>
      </c>
      <c r="Z139">
        <v>483.25</v>
      </c>
      <c r="AA139">
        <v>461.05</v>
      </c>
      <c r="AB139">
        <v>516</v>
      </c>
      <c r="AC139" s="1">
        <f>(Table2[[#This Row],[Close Price]]/Table2[[#This Row],[Day Low]])-1</f>
        <v>1.8279569892473146E-2</v>
      </c>
      <c r="AD139" s="1">
        <f>(Table2[[#This Row],[Day High]]/Table2[[#This Row],[Close Price]])-1</f>
        <v>2.059134107708549E-2</v>
      </c>
      <c r="AE139" s="1">
        <f>(Table2[[#This Row],[Close Price]]/Table2[[#This Row],[Current Week Low]])-1</f>
        <v>1.8279569892473146E-2</v>
      </c>
      <c r="AF139" s="1">
        <f>(Table2[[#This Row],[Current Week High]]/Table2[[#This Row],[Close Price]])-1</f>
        <v>2.059134107708549E-2</v>
      </c>
      <c r="AG139" s="1">
        <f>(Table2[[#This Row],[Close Price]]/Table2[[#This Row],[Current Month Low]])-1</f>
        <v>2.700357878755022E-2</v>
      </c>
      <c r="AH139" s="1">
        <f>(Table2[[#This Row],[Current Month High]]/Table2[[#This Row],[Close Price]])-1</f>
        <v>8.975712777191136E-2</v>
      </c>
      <c r="AI139">
        <v>30.475184794086498</v>
      </c>
      <c r="AJ139">
        <v>133.82716049382699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-0.05</v>
      </c>
      <c r="AM139" t="s">
        <v>3224</v>
      </c>
      <c r="AN139">
        <v>-3.52</v>
      </c>
      <c r="AO139" t="s">
        <v>3224</v>
      </c>
      <c r="AP139">
        <v>0.121415227062454</v>
      </c>
      <c r="AQ139">
        <f>(Table2[[#This Row],[Sharpe Ratio]]-AVERAGE(Table2[Sharpe Ratio]))/_xlfn.STDEV.P(Table2[Sharpe Ratio])</f>
        <v>0.65074980911650582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0.68004696589139224</v>
      </c>
      <c r="AS139">
        <f>_xlfn.RANK.AVG(Table2[[#This Row],[1Y Return vs Nifty Z-Score]],Table2[1Y Return vs Nifty Z-Score])</f>
        <v>86</v>
      </c>
      <c r="AT139">
        <f>_xlfn.RANK.AVG(Table2[[#This Row],[6M Return vs Nifty Z-Score]],Table2[6M Return vs Nifty Z-Score])</f>
        <v>292</v>
      </c>
      <c r="AU139">
        <f>_xlfn.RANK.AVG(Table2[[#This Row],[Sharpe Ratio Z-Score]],Table2[Sharpe Ratio Z-Score])</f>
        <v>184</v>
      </c>
      <c r="AV139">
        <f>(Table2[[#This Row],[Rank 1Y]]+Table2[[#This Row],[Rank 6M]]+Table2[[#This Row],[Rank Sharpe]])/3</f>
        <v>187.33333333333334</v>
      </c>
    </row>
    <row r="140" spans="1:48" x14ac:dyDescent="0.3">
      <c r="A140" t="s">
        <v>383</v>
      </c>
      <c r="B140" t="s">
        <v>384</v>
      </c>
      <c r="C140" t="s">
        <v>3190</v>
      </c>
      <c r="D140" t="s">
        <v>327</v>
      </c>
      <c r="E140">
        <v>63002.108919699996</v>
      </c>
      <c r="F140">
        <v>1904.05</v>
      </c>
      <c r="G140">
        <v>91.931341888756805</v>
      </c>
      <c r="H140">
        <f>(Table2[[#This Row],[1Y Return vs Nifty]]-AVERAGE(Table2[1Y Return vs Nifty]))/_xlfn.STDEV.P(Table2[1Y Return vs Nifty])</f>
        <v>1.0616012548331519</v>
      </c>
      <c r="I140">
        <v>19.481941627275699</v>
      </c>
      <c r="J140">
        <f>(Table2[[#This Row],[1M Return vs Nifty]]-AVERAGE(Table2[1M Return vs Nifty]))/_xlfn.STDEV.P(Table2[1M Return vs Nifty])</f>
        <v>1.7270889920687935</v>
      </c>
      <c r="K140">
        <v>64.789010829871103</v>
      </c>
      <c r="L140">
        <f>(Table2[[#This Row],[6M Return vs Nifty]]-AVERAGE(Table2[6M Return vs Nifty]))/_xlfn.STDEV.P(Table2[6M Return vs Nifty])</f>
        <v>1.4191360768970698</v>
      </c>
      <c r="M140">
        <v>3.2636964925356402</v>
      </c>
      <c r="N140">
        <f>(Table2[[#This Row],[1W Return vs Nifty]]-AVERAGE(Table2[1W Return vs Nifty]))/_xlfn.STDEV.P(Table2[1W Return vs Nifty])</f>
        <v>0.72063206206605246</v>
      </c>
      <c r="O140">
        <v>1787.08</v>
      </c>
      <c r="P140">
        <v>1659.57489901076</v>
      </c>
      <c r="Q140">
        <v>1348.5952092815601</v>
      </c>
      <c r="R140">
        <v>76.855866525539994</v>
      </c>
      <c r="S140" s="1">
        <f>(Table2[[#This Row],[Close Price]]-Table2[[#This Row],[20D EMA]])/Table2[[#This Row],[20D EMA]]</f>
        <v>6.5453141437428669E-2</v>
      </c>
      <c r="T140" s="1">
        <f>(Table2[[#This Row],[Close Price]]-Table2[[#This Row],[50D EMA]])/Table2[[#This Row],[50D EMA]]</f>
        <v>0.147311881575798</v>
      </c>
      <c r="U140" s="1">
        <f>(Table2[[#This Row],[Close Price]]-Table2[[#This Row],[200D EMA]])/Table2[[#This Row],[200D EMA]]</f>
        <v>0.41187658601749627</v>
      </c>
      <c r="V140">
        <v>0.88411637905650597</v>
      </c>
      <c r="W140">
        <v>1896.05</v>
      </c>
      <c r="X140">
        <v>1924.9</v>
      </c>
      <c r="Y140">
        <v>1896.05</v>
      </c>
      <c r="Z140">
        <v>1930</v>
      </c>
      <c r="AA140">
        <v>1750.55</v>
      </c>
      <c r="AB140">
        <v>1935</v>
      </c>
      <c r="AC140" s="1">
        <f>(Table2[[#This Row],[Close Price]]/Table2[[#This Row],[Day Low]])-1</f>
        <v>4.2192980142927716E-3</v>
      </c>
      <c r="AD140" s="1">
        <f>(Table2[[#This Row],[Day High]]/Table2[[#This Row],[Close Price]])-1</f>
        <v>1.0950342690580595E-2</v>
      </c>
      <c r="AE140" s="1">
        <f>(Table2[[#This Row],[Close Price]]/Table2[[#This Row],[Current Week Low]])-1</f>
        <v>4.2192980142927716E-3</v>
      </c>
      <c r="AF140" s="1">
        <f>(Table2[[#This Row],[Current Week High]]/Table2[[#This Row],[Close Price]])-1</f>
        <v>1.3628843780362887E-2</v>
      </c>
      <c r="AG140" s="1">
        <f>(Table2[[#This Row],[Close Price]]/Table2[[#This Row],[Current Month Low]])-1</f>
        <v>8.7686727028648104E-2</v>
      </c>
      <c r="AH140" s="1">
        <f>(Table2[[#This Row],[Current Month High]]/Table2[[#This Row],[Close Price]])-1</f>
        <v>1.6254825240933801E-2</v>
      </c>
      <c r="AI140">
        <v>1.6254825240933799</v>
      </c>
      <c r="AJ140">
        <v>136.02950291310199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0.15</v>
      </c>
      <c r="AM140" t="s">
        <v>3225</v>
      </c>
      <c r="AN140">
        <v>9.1999999999999993</v>
      </c>
      <c r="AO140" t="s">
        <v>3225</v>
      </c>
      <c r="AP140">
        <v>4.0622120638683999E-2</v>
      </c>
      <c r="AQ140">
        <f>(Table2[[#This Row],[Sharpe Ratio]]-AVERAGE(Table2[Sharpe Ratio]))/_xlfn.STDEV.P(Table2[Sharpe Ratio])</f>
        <v>-0.28759966303736628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4.6408587228277014</v>
      </c>
      <c r="AS140">
        <f>_xlfn.RANK.AVG(Table2[[#This Row],[1Y Return vs Nifty Z-Score]],Table2[1Y Return vs Nifty Z-Score])</f>
        <v>88</v>
      </c>
      <c r="AT140">
        <f>_xlfn.RANK.AVG(Table2[[#This Row],[6M Return vs Nifty Z-Score]],Table2[6M Return vs Nifty Z-Score])</f>
        <v>62</v>
      </c>
      <c r="AU140">
        <f>_xlfn.RANK.AVG(Table2[[#This Row],[Sharpe Ratio Z-Score]],Table2[Sharpe Ratio Z-Score])</f>
        <v>413</v>
      </c>
      <c r="AV140">
        <f>(Table2[[#This Row],[Rank 1Y]]+Table2[[#This Row],[Rank 6M]]+Table2[[#This Row],[Rank Sharpe]])/3</f>
        <v>187.66666666666666</v>
      </c>
    </row>
    <row r="141" spans="1:48" x14ac:dyDescent="0.3">
      <c r="A141" t="s">
        <v>25</v>
      </c>
      <c r="B141" t="s">
        <v>26</v>
      </c>
      <c r="C141" t="s">
        <v>3181</v>
      </c>
      <c r="D141" t="s">
        <v>27</v>
      </c>
      <c r="E141">
        <v>994659.42742884497</v>
      </c>
      <c r="F141">
        <v>1661.75</v>
      </c>
      <c r="G141">
        <v>54.7036631257347</v>
      </c>
      <c r="H141">
        <f>(Table2[[#This Row],[1Y Return vs Nifty]]-AVERAGE(Table2[1Y Return vs Nifty]))/_xlfn.STDEV.P(Table2[1Y Return vs Nifty])</f>
        <v>0.44484969639839672</v>
      </c>
      <c r="I141">
        <v>6.4449620545378998</v>
      </c>
      <c r="J141">
        <f>(Table2[[#This Row],[1M Return vs Nifty]]-AVERAGE(Table2[1M Return vs Nifty]))/_xlfn.STDEV.P(Table2[1M Return vs Nifty])</f>
        <v>0.49586235297511938</v>
      </c>
      <c r="K141">
        <v>20.203483296826999</v>
      </c>
      <c r="L141">
        <f>(Table2[[#This Row],[6M Return vs Nifty]]-AVERAGE(Table2[6M Return vs Nifty]))/_xlfn.STDEV.P(Table2[6M Return vs Nifty])</f>
        <v>0.10354642066669416</v>
      </c>
      <c r="M141">
        <v>4.0089850149510999</v>
      </c>
      <c r="N141">
        <f>(Table2[[#This Row],[1W Return vs Nifty]]-AVERAGE(Table2[1W Return vs Nifty]))/_xlfn.STDEV.P(Table2[1W Return vs Nifty])</f>
        <v>0.89009476624142836</v>
      </c>
      <c r="O141">
        <v>1570.97</v>
      </c>
      <c r="P141">
        <v>1511.6855838594599</v>
      </c>
      <c r="Q141">
        <v>1308.00787495188</v>
      </c>
      <c r="R141">
        <v>80.553522434626203</v>
      </c>
      <c r="S141" s="1">
        <f>(Table2[[#This Row],[Close Price]]-Table2[[#This Row],[20D EMA]])/Table2[[#This Row],[20D EMA]]</f>
        <v>5.7785953901092937E-2</v>
      </c>
      <c r="T141" s="1">
        <f>(Table2[[#This Row],[Close Price]]-Table2[[#This Row],[50D EMA]])/Table2[[#This Row],[50D EMA]]</f>
        <v>9.9269595306593475E-2</v>
      </c>
      <c r="U141" s="1">
        <f>(Table2[[#This Row],[Close Price]]-Table2[[#This Row],[200D EMA]])/Table2[[#This Row],[200D EMA]]</f>
        <v>0.27044342149785122</v>
      </c>
      <c r="V141">
        <v>0.77080210538974803</v>
      </c>
      <c r="W141">
        <v>1638.5</v>
      </c>
      <c r="X141">
        <v>1666.05</v>
      </c>
      <c r="Y141">
        <v>1630.1</v>
      </c>
      <c r="Z141">
        <v>1666.05</v>
      </c>
      <c r="AA141">
        <v>1523.25</v>
      </c>
      <c r="AB141">
        <v>1666.05</v>
      </c>
      <c r="AC141" s="1">
        <f>(Table2[[#This Row],[Close Price]]/Table2[[#This Row],[Day Low]])-1</f>
        <v>1.4189807750991656E-2</v>
      </c>
      <c r="AD141" s="1">
        <f>(Table2[[#This Row],[Day High]]/Table2[[#This Row],[Close Price]])-1</f>
        <v>2.5876335188805832E-3</v>
      </c>
      <c r="AE141" s="1">
        <f>(Table2[[#This Row],[Close Price]]/Table2[[#This Row],[Current Week Low]])-1</f>
        <v>1.9415986749279135E-2</v>
      </c>
      <c r="AF141" s="1">
        <f>(Table2[[#This Row],[Current Week High]]/Table2[[#This Row],[Close Price]])-1</f>
        <v>2.5876335188805832E-3</v>
      </c>
      <c r="AG141" s="1">
        <f>(Table2[[#This Row],[Close Price]]/Table2[[#This Row],[Current Month Low]])-1</f>
        <v>9.0924011160347984E-2</v>
      </c>
      <c r="AH141" s="1">
        <f>(Table2[[#This Row],[Current Month High]]/Table2[[#This Row],[Close Price]])-1</f>
        <v>2.5876335188805832E-3</v>
      </c>
      <c r="AI141">
        <v>0.25876335188805799</v>
      </c>
      <c r="AJ141">
        <v>85.577084147635205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7.0000000000000007E-2</v>
      </c>
      <c r="AM141" t="s">
        <v>3225</v>
      </c>
      <c r="AN141">
        <v>4.58</v>
      </c>
      <c r="AO141" t="s">
        <v>3225</v>
      </c>
      <c r="AP141">
        <v>0.14807805390124501</v>
      </c>
      <c r="AQ141">
        <f>(Table2[[#This Row],[Sharpe Ratio]]-AVERAGE(Table2[Sharpe Ratio]))/_xlfn.STDEV.P(Table2[Sharpe Ratio])</f>
        <v>0.96041793054114299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2.8947711668227818</v>
      </c>
      <c r="AS141">
        <f>_xlfn.RANK.AVG(Table2[[#This Row],[1Y Return vs Nifty Z-Score]],Table2[1Y Return vs Nifty Z-Score])</f>
        <v>170</v>
      </c>
      <c r="AT141">
        <f>_xlfn.RANK.AVG(Table2[[#This Row],[6M Return vs Nifty Z-Score]],Table2[6M Return vs Nifty Z-Score])</f>
        <v>273</v>
      </c>
      <c r="AU141">
        <f>_xlfn.RANK.AVG(Table2[[#This Row],[Sharpe Ratio Z-Score]],Table2[Sharpe Ratio Z-Score])</f>
        <v>123</v>
      </c>
      <c r="AV141">
        <f>(Table2[[#This Row],[Rank 1Y]]+Table2[[#This Row],[Rank 6M]]+Table2[[#This Row],[Rank Sharpe]])/3</f>
        <v>188.66666666666666</v>
      </c>
    </row>
    <row r="142" spans="1:48" x14ac:dyDescent="0.3">
      <c r="A142" t="s">
        <v>940</v>
      </c>
      <c r="B142" t="s">
        <v>941</v>
      </c>
      <c r="C142" t="s">
        <v>3194</v>
      </c>
      <c r="D142" t="s">
        <v>463</v>
      </c>
      <c r="E142">
        <v>16498.74734708</v>
      </c>
      <c r="F142">
        <v>877.4</v>
      </c>
      <c r="G142">
        <v>52.560060411749802</v>
      </c>
      <c r="H142">
        <f>(Table2[[#This Row],[1Y Return vs Nifty]]-AVERAGE(Table2[1Y Return vs Nifty]))/_xlfn.STDEV.P(Table2[1Y Return vs Nifty])</f>
        <v>0.40933659543577761</v>
      </c>
      <c r="I142">
        <v>-3.61533419335503</v>
      </c>
      <c r="J142">
        <f>(Table2[[#This Row],[1M Return vs Nifty]]-AVERAGE(Table2[1M Return vs Nifty]))/_xlfn.STDEV.P(Table2[1M Return vs Nifty])</f>
        <v>-0.45424305054042169</v>
      </c>
      <c r="K142">
        <v>27.378004044225801</v>
      </c>
      <c r="L142">
        <f>(Table2[[#This Row],[6M Return vs Nifty]]-AVERAGE(Table2[6M Return vs Nifty]))/_xlfn.STDEV.P(Table2[6M Return vs Nifty])</f>
        <v>0.31524572772754866</v>
      </c>
      <c r="M142">
        <v>-0.44706703801199299</v>
      </c>
      <c r="N142">
        <f>(Table2[[#This Row],[1W Return vs Nifty]]-AVERAGE(Table2[1W Return vs Nifty]))/_xlfn.STDEV.P(Table2[1W Return vs Nifty])</f>
        <v>-0.1231163702912938</v>
      </c>
      <c r="O142">
        <v>864.34</v>
      </c>
      <c r="P142">
        <v>845.12855919680806</v>
      </c>
      <c r="Q142">
        <v>720.25109332573004</v>
      </c>
      <c r="R142">
        <v>60.8181555746757</v>
      </c>
      <c r="S142" s="1">
        <f>(Table2[[#This Row],[Close Price]]-Table2[[#This Row],[20D EMA]])/Table2[[#This Row],[20D EMA]]</f>
        <v>1.5109794756692904E-2</v>
      </c>
      <c r="T142" s="1">
        <f>(Table2[[#This Row],[Close Price]]-Table2[[#This Row],[50D EMA]])/Table2[[#This Row],[50D EMA]]</f>
        <v>3.8185244661311651E-2</v>
      </c>
      <c r="U142" s="1">
        <f>(Table2[[#This Row],[Close Price]]-Table2[[#This Row],[200D EMA]])/Table2[[#This Row],[200D EMA]]</f>
        <v>0.21818627993834938</v>
      </c>
      <c r="V142">
        <v>0.705595011249605</v>
      </c>
      <c r="W142">
        <v>870.1</v>
      </c>
      <c r="X142">
        <v>884.4</v>
      </c>
      <c r="Y142">
        <v>854.95</v>
      </c>
      <c r="Z142">
        <v>884.4</v>
      </c>
      <c r="AA142">
        <v>846.3</v>
      </c>
      <c r="AB142">
        <v>910</v>
      </c>
      <c r="AC142" s="1">
        <f>(Table2[[#This Row],[Close Price]]/Table2[[#This Row],[Day Low]])-1</f>
        <v>8.3898402482471823E-3</v>
      </c>
      <c r="AD142" s="1">
        <f>(Table2[[#This Row],[Day High]]/Table2[[#This Row],[Close Price]])-1</f>
        <v>7.9781171643491522E-3</v>
      </c>
      <c r="AE142" s="1">
        <f>(Table2[[#This Row],[Close Price]]/Table2[[#This Row],[Current Week Low]])-1</f>
        <v>2.6258845546523135E-2</v>
      </c>
      <c r="AF142" s="1">
        <f>(Table2[[#This Row],[Current Week High]]/Table2[[#This Row],[Close Price]])-1</f>
        <v>7.9781171643491522E-3</v>
      </c>
      <c r="AG142" s="1">
        <f>(Table2[[#This Row],[Close Price]]/Table2[[#This Row],[Current Month Low]])-1</f>
        <v>3.6748198038520696E-2</v>
      </c>
      <c r="AH142" s="1">
        <f>(Table2[[#This Row],[Current Month High]]/Table2[[#This Row],[Close Price]])-1</f>
        <v>3.7155231365397778E-2</v>
      </c>
      <c r="AI142">
        <v>5.6074766355140104</v>
      </c>
      <c r="AJ142">
        <v>108.408551068883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0.13</v>
      </c>
      <c r="AM142" t="s">
        <v>3225</v>
      </c>
      <c r="AN142">
        <v>2.06</v>
      </c>
      <c r="AO142" t="s">
        <v>3225</v>
      </c>
      <c r="AP142">
        <v>0.12828890045326599</v>
      </c>
      <c r="AQ142">
        <f>(Table2[[#This Row],[Sharpe Ratio]]-AVERAGE(Table2[Sharpe Ratio]))/_xlfn.STDEV.P(Table2[Sharpe Ratio])</f>
        <v>0.73058221170040916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0.87780511403202</v>
      </c>
      <c r="AS142">
        <f>_xlfn.RANK.AVG(Table2[[#This Row],[1Y Return vs Nifty Z-Score]],Table2[1Y Return vs Nifty Z-Score])</f>
        <v>178</v>
      </c>
      <c r="AT142">
        <f>_xlfn.RANK.AVG(Table2[[#This Row],[6M Return vs Nifty Z-Score]],Table2[6M Return vs Nifty Z-Score])</f>
        <v>221</v>
      </c>
      <c r="AU142">
        <f>_xlfn.RANK.AVG(Table2[[#This Row],[Sharpe Ratio Z-Score]],Table2[Sharpe Ratio Z-Score])</f>
        <v>167</v>
      </c>
      <c r="AV142">
        <f>(Table2[[#This Row],[Rank 1Y]]+Table2[[#This Row],[Rank 6M]]+Table2[[#This Row],[Rank Sharpe]])/3</f>
        <v>188.66666666666666</v>
      </c>
    </row>
    <row r="143" spans="1:48" x14ac:dyDescent="0.3">
      <c r="A143" t="s">
        <v>486</v>
      </c>
      <c r="B143" t="s">
        <v>487</v>
      </c>
      <c r="C143" t="s">
        <v>3184</v>
      </c>
      <c r="D143" t="s">
        <v>278</v>
      </c>
      <c r="E143">
        <v>45588.147766980001</v>
      </c>
      <c r="F143">
        <v>603.85</v>
      </c>
      <c r="G143">
        <v>59.689525075256199</v>
      </c>
      <c r="H143">
        <f>(Table2[[#This Row],[1Y Return vs Nifty]]-AVERAGE(Table2[1Y Return vs Nifty]))/_xlfn.STDEV.P(Table2[1Y Return vs Nifty])</f>
        <v>0.52745055225842785</v>
      </c>
      <c r="I143">
        <v>7.1781669479383101</v>
      </c>
      <c r="J143">
        <f>(Table2[[#This Row],[1M Return vs Nifty]]-AVERAGE(Table2[1M Return vs Nifty]))/_xlfn.STDEV.P(Table2[1M Return vs Nifty])</f>
        <v>0.56510702668437218</v>
      </c>
      <c r="K143">
        <v>35.075846934392501</v>
      </c>
      <c r="L143">
        <f>(Table2[[#This Row],[6M Return vs Nifty]]-AVERAGE(Table2[6M Return vs Nifty]))/_xlfn.STDEV.P(Table2[6M Return vs Nifty])</f>
        <v>0.54238675401874104</v>
      </c>
      <c r="M143">
        <v>6.4319130495139101</v>
      </c>
      <c r="N143">
        <f>(Table2[[#This Row],[1W Return vs Nifty]]-AVERAGE(Table2[1W Return vs Nifty]))/_xlfn.STDEV.P(Table2[1W Return vs Nifty])</f>
        <v>1.4410168915796964</v>
      </c>
      <c r="O143">
        <v>558.79</v>
      </c>
      <c r="P143">
        <v>528.62274793641404</v>
      </c>
      <c r="Q143">
        <v>457.64284048009699</v>
      </c>
      <c r="R143">
        <v>79.464671121411001</v>
      </c>
      <c r="S143" s="1">
        <f>(Table2[[#This Row],[Close Price]]-Table2[[#This Row],[20D EMA]])/Table2[[#This Row],[20D EMA]]</f>
        <v>8.063852252187774E-2</v>
      </c>
      <c r="T143" s="1">
        <f>(Table2[[#This Row],[Close Price]]-Table2[[#This Row],[50D EMA]])/Table2[[#This Row],[50D EMA]]</f>
        <v>0.14230801144530913</v>
      </c>
      <c r="U143" s="1">
        <f>(Table2[[#This Row],[Close Price]]-Table2[[#This Row],[200D EMA]])/Table2[[#This Row],[200D EMA]]</f>
        <v>0.31947874321932412</v>
      </c>
      <c r="V143">
        <v>0.64979840844252901</v>
      </c>
      <c r="W143">
        <v>596.35</v>
      </c>
      <c r="X143">
        <v>609.95000000000005</v>
      </c>
      <c r="Y143">
        <v>583.29999999999995</v>
      </c>
      <c r="Z143">
        <v>609.95000000000005</v>
      </c>
      <c r="AA143">
        <v>537.4</v>
      </c>
      <c r="AB143">
        <v>609.95000000000005</v>
      </c>
      <c r="AC143" s="1">
        <f>(Table2[[#This Row],[Close Price]]/Table2[[#This Row],[Day Low]])-1</f>
        <v>1.2576507084765653E-2</v>
      </c>
      <c r="AD143" s="1">
        <f>(Table2[[#This Row],[Day High]]/Table2[[#This Row],[Close Price]])-1</f>
        <v>1.0101846485054189E-2</v>
      </c>
      <c r="AE143" s="1">
        <f>(Table2[[#This Row],[Close Price]]/Table2[[#This Row],[Current Week Low]])-1</f>
        <v>3.5230584604834636E-2</v>
      </c>
      <c r="AF143" s="1">
        <f>(Table2[[#This Row],[Current Week High]]/Table2[[#This Row],[Close Price]])-1</f>
        <v>1.0101846485054189E-2</v>
      </c>
      <c r="AG143" s="1">
        <f>(Table2[[#This Row],[Close Price]]/Table2[[#This Row],[Current Month Low]])-1</f>
        <v>0.12365091179754373</v>
      </c>
      <c r="AH143" s="1">
        <f>(Table2[[#This Row],[Current Month High]]/Table2[[#This Row],[Close Price]])-1</f>
        <v>1.0101846485054189E-2</v>
      </c>
      <c r="AI143">
        <v>1.01018464850541</v>
      </c>
      <c r="AJ143">
        <v>92.4314850223072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7.0000000000000007E-2</v>
      </c>
      <c r="AM143" t="s">
        <v>3225</v>
      </c>
      <c r="AN143">
        <v>9.43</v>
      </c>
      <c r="AO143" t="s">
        <v>3225</v>
      </c>
      <c r="AP143">
        <v>9.9864345535540994E-2</v>
      </c>
      <c r="AQ143">
        <f>(Table2[[#This Row],[Sharpe Ratio]]-AVERAGE(Table2[Sharpe Ratio]))/_xlfn.STDEV.P(Table2[Sharpe Ratio])</f>
        <v>0.40045298058312623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3.4764142051243638</v>
      </c>
      <c r="AS143">
        <f>_xlfn.RANK.AVG(Table2[[#This Row],[1Y Return vs Nifty Z-Score]],Table2[1Y Return vs Nifty Z-Score])</f>
        <v>157</v>
      </c>
      <c r="AT143">
        <f>_xlfn.RANK.AVG(Table2[[#This Row],[6M Return vs Nifty Z-Score]],Table2[6M Return vs Nifty Z-Score])</f>
        <v>172</v>
      </c>
      <c r="AU143">
        <f>_xlfn.RANK.AVG(Table2[[#This Row],[Sharpe Ratio Z-Score]],Table2[Sharpe Ratio Z-Score])</f>
        <v>241</v>
      </c>
      <c r="AV143">
        <f>(Table2[[#This Row],[Rank 1Y]]+Table2[[#This Row],[Rank 6M]]+Table2[[#This Row],[Rank Sharpe]])/3</f>
        <v>190</v>
      </c>
    </row>
    <row r="144" spans="1:48" x14ac:dyDescent="0.3">
      <c r="A144" t="s">
        <v>55</v>
      </c>
      <c r="B144" t="s">
        <v>56</v>
      </c>
      <c r="C144" t="s">
        <v>3185</v>
      </c>
      <c r="D144" t="s">
        <v>57</v>
      </c>
      <c r="E144">
        <v>403672.21115842002</v>
      </c>
      <c r="F144">
        <v>416.3</v>
      </c>
      <c r="G144">
        <v>46.713277446365197</v>
      </c>
      <c r="H144">
        <f>(Table2[[#This Row],[1Y Return vs Nifty]]-AVERAGE(Table2[1Y Return vs Nifty]))/_xlfn.STDEV.P(Table2[1Y Return vs Nifty])</f>
        <v>0.3124728471294354</v>
      </c>
      <c r="I144">
        <v>-1.5652940218618501</v>
      </c>
      <c r="J144">
        <f>(Table2[[#This Row],[1M Return vs Nifty]]-AVERAGE(Table2[1M Return vs Nifty]))/_xlfn.STDEV.P(Table2[1M Return vs Nifty])</f>
        <v>-0.26063500994543998</v>
      </c>
      <c r="K144">
        <v>15.8464444925711</v>
      </c>
      <c r="L144">
        <f>(Table2[[#This Row],[6M Return vs Nifty]]-AVERAGE(Table2[6M Return vs Nifty]))/_xlfn.STDEV.P(Table2[6M Return vs Nifty])</f>
        <v>-2.5017162626677351E-2</v>
      </c>
      <c r="M144">
        <v>3.6064596788305701</v>
      </c>
      <c r="N144">
        <f>(Table2[[#This Row],[1W Return vs Nifty]]-AVERAGE(Table2[1W Return vs Nifty]))/_xlfn.STDEV.P(Table2[1W Return vs Nifty])</f>
        <v>0.79856909543542887</v>
      </c>
      <c r="O144">
        <v>403.9</v>
      </c>
      <c r="P144">
        <v>397.13721066026801</v>
      </c>
      <c r="Q144">
        <v>349.16139002546299</v>
      </c>
      <c r="R144">
        <v>64.587774497992697</v>
      </c>
      <c r="S144" s="1">
        <f>(Table2[[#This Row],[Close Price]]-Table2[[#This Row],[20D EMA]])/Table2[[#This Row],[20D EMA]]</f>
        <v>3.0700668482297685E-2</v>
      </c>
      <c r="T144" s="1">
        <f>(Table2[[#This Row],[Close Price]]-Table2[[#This Row],[50D EMA]])/Table2[[#This Row],[50D EMA]]</f>
        <v>4.8252313873768063E-2</v>
      </c>
      <c r="U144" s="1">
        <f>(Table2[[#This Row],[Close Price]]-Table2[[#This Row],[200D EMA]])/Table2[[#This Row],[200D EMA]]</f>
        <v>0.19228532103632895</v>
      </c>
      <c r="V144">
        <v>0.78246634645532598</v>
      </c>
      <c r="W144">
        <v>410.1</v>
      </c>
      <c r="X144">
        <v>417.65</v>
      </c>
      <c r="Y144">
        <v>402</v>
      </c>
      <c r="Z144">
        <v>417.65</v>
      </c>
      <c r="AA144">
        <v>385.3</v>
      </c>
      <c r="AB144">
        <v>419.1</v>
      </c>
      <c r="AC144" s="1">
        <f>(Table2[[#This Row],[Close Price]]/Table2[[#This Row],[Day Low]])-1</f>
        <v>1.5118263838088231E-2</v>
      </c>
      <c r="AD144" s="1">
        <f>(Table2[[#This Row],[Day High]]/Table2[[#This Row],[Close Price]])-1</f>
        <v>3.2428537112658695E-3</v>
      </c>
      <c r="AE144" s="1">
        <f>(Table2[[#This Row],[Close Price]]/Table2[[#This Row],[Current Week Low]])-1</f>
        <v>3.5572139303482686E-2</v>
      </c>
      <c r="AF144" s="1">
        <f>(Table2[[#This Row],[Current Week High]]/Table2[[#This Row],[Close Price]])-1</f>
        <v>3.2428537112658695E-3</v>
      </c>
      <c r="AG144" s="1">
        <f>(Table2[[#This Row],[Close Price]]/Table2[[#This Row],[Current Month Low]])-1</f>
        <v>8.0456786919283596E-2</v>
      </c>
      <c r="AH144" s="1">
        <f>(Table2[[#This Row],[Current Month High]]/Table2[[#This Row],[Close Price]])-1</f>
        <v>6.7259188085515564E-3</v>
      </c>
      <c r="AI144">
        <v>2.40211386019697</v>
      </c>
      <c r="AJ144">
        <v>82.788144895719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0.08</v>
      </c>
      <c r="AM144" t="s">
        <v>3225</v>
      </c>
      <c r="AN144">
        <v>0.02</v>
      </c>
      <c r="AO144" t="s">
        <v>3225</v>
      </c>
      <c r="AP144">
        <v>0.19165971744209201</v>
      </c>
      <c r="AQ144">
        <f>(Table2[[#This Row],[Sharpe Ratio]]-AVERAGE(Table2[Sharpe Ratio]))/_xlfn.STDEV.P(Table2[Sharpe Ratio])</f>
        <v>1.4665852607666068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2.2919750307593536</v>
      </c>
      <c r="AS144">
        <f>_xlfn.RANK.AVG(Table2[[#This Row],[1Y Return vs Nifty Z-Score]],Table2[1Y Return vs Nifty Z-Score])</f>
        <v>204</v>
      </c>
      <c r="AT144">
        <f>_xlfn.RANK.AVG(Table2[[#This Row],[6M Return vs Nifty Z-Score]],Table2[6M Return vs Nifty Z-Score])</f>
        <v>320</v>
      </c>
      <c r="AU144">
        <f>_xlfn.RANK.AVG(Table2[[#This Row],[Sharpe Ratio Z-Score]],Table2[Sharpe Ratio Z-Score])</f>
        <v>50</v>
      </c>
      <c r="AV144">
        <f>(Table2[[#This Row],[Rank 1Y]]+Table2[[#This Row],[Rank 6M]]+Table2[[#This Row],[Rank Sharpe]])/3</f>
        <v>191.33333333333334</v>
      </c>
    </row>
    <row r="145" spans="1:48" x14ac:dyDescent="0.3">
      <c r="A145" t="s">
        <v>885</v>
      </c>
      <c r="B145" t="s">
        <v>886</v>
      </c>
      <c r="C145" t="s">
        <v>3192</v>
      </c>
      <c r="D145" t="s">
        <v>127</v>
      </c>
      <c r="E145">
        <v>17972.861323339999</v>
      </c>
      <c r="F145">
        <v>685.3</v>
      </c>
      <c r="G145">
        <v>48.280479358684502</v>
      </c>
      <c r="H145">
        <f>(Table2[[#This Row],[1Y Return vs Nifty]]-AVERAGE(Table2[1Y Return vs Nifty]))/_xlfn.STDEV.P(Table2[1Y Return vs Nifty])</f>
        <v>0.33843670665335901</v>
      </c>
      <c r="I145">
        <v>-8.7892165131174895</v>
      </c>
      <c r="J145">
        <f>(Table2[[#This Row],[1M Return vs Nifty]]-AVERAGE(Table2[1M Return vs Nifty]))/_xlfn.STDEV.P(Table2[1M Return vs Nifty])</f>
        <v>-0.94287016728058803</v>
      </c>
      <c r="K145">
        <v>17.342255786041399</v>
      </c>
      <c r="L145">
        <f>(Table2[[#This Row],[6M Return vs Nifty]]-AVERAGE(Table2[6M Return vs Nifty]))/_xlfn.STDEV.P(Table2[6M Return vs Nifty])</f>
        <v>1.9119892024153772E-2</v>
      </c>
      <c r="M145">
        <v>-2.6846475440886799</v>
      </c>
      <c r="N145">
        <f>(Table2[[#This Row],[1W Return vs Nifty]]-AVERAGE(Table2[1W Return vs Nifty]))/_xlfn.STDEV.P(Table2[1W Return vs Nifty])</f>
        <v>-0.63189442330749834</v>
      </c>
      <c r="O145">
        <v>689.12</v>
      </c>
      <c r="P145">
        <v>667.44566899535198</v>
      </c>
      <c r="Q145">
        <v>574.04709429474599</v>
      </c>
      <c r="R145">
        <v>44.724857355182998</v>
      </c>
      <c r="S145" s="1">
        <f>(Table2[[#This Row],[Close Price]]-Table2[[#This Row],[20D EMA]])/Table2[[#This Row],[20D EMA]]</f>
        <v>-5.5433016020432577E-3</v>
      </c>
      <c r="T145" s="1">
        <f>(Table2[[#This Row],[Close Price]]-Table2[[#This Row],[50D EMA]])/Table2[[#This Row],[50D EMA]]</f>
        <v>2.6750238759542105E-2</v>
      </c>
      <c r="U145" s="1">
        <f>(Table2[[#This Row],[Close Price]]-Table2[[#This Row],[200D EMA]])/Table2[[#This Row],[200D EMA]]</f>
        <v>0.19380449236823569</v>
      </c>
      <c r="V145">
        <v>0.328184662819208</v>
      </c>
      <c r="W145">
        <v>672.3</v>
      </c>
      <c r="X145">
        <v>688</v>
      </c>
      <c r="Y145">
        <v>672.3</v>
      </c>
      <c r="Z145">
        <v>694</v>
      </c>
      <c r="AA145">
        <v>663</v>
      </c>
      <c r="AB145">
        <v>713.4</v>
      </c>
      <c r="AC145" s="1">
        <f>(Table2[[#This Row],[Close Price]]/Table2[[#This Row],[Day Low]])-1</f>
        <v>1.9336605681987251E-2</v>
      </c>
      <c r="AD145" s="1">
        <f>(Table2[[#This Row],[Day High]]/Table2[[#This Row],[Close Price]])-1</f>
        <v>3.9398803443748687E-3</v>
      </c>
      <c r="AE145" s="1">
        <f>(Table2[[#This Row],[Close Price]]/Table2[[#This Row],[Current Week Low]])-1</f>
        <v>1.9336605681987251E-2</v>
      </c>
      <c r="AF145" s="1">
        <f>(Table2[[#This Row],[Current Week High]]/Table2[[#This Row],[Close Price]])-1</f>
        <v>1.2695169998540923E-2</v>
      </c>
      <c r="AG145" s="1">
        <f>(Table2[[#This Row],[Close Price]]/Table2[[#This Row],[Current Month Low]])-1</f>
        <v>3.3634992458521751E-2</v>
      </c>
      <c r="AH145" s="1">
        <f>(Table2[[#This Row],[Current Month High]]/Table2[[#This Row],[Close Price]])-1</f>
        <v>4.1003939880344342E-2</v>
      </c>
      <c r="AI145">
        <v>9.4411206770757392</v>
      </c>
      <c r="AJ145">
        <v>82.187956932074897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</v>
      </c>
      <c r="AM145" t="s">
        <v>3225</v>
      </c>
      <c r="AN145">
        <v>-3.26</v>
      </c>
      <c r="AO145" t="s">
        <v>3224</v>
      </c>
      <c r="AP145">
        <v>0.16634673716718801</v>
      </c>
      <c r="AQ145">
        <f>(Table2[[#This Row],[Sharpe Ratio]]-AVERAGE(Table2[Sharpe Ratio]))/_xlfn.STDEV.P(Table2[Sharpe Ratio])</f>
        <v>1.1725945636517676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-4.4613428258805876E-2</v>
      </c>
      <c r="AS145">
        <f>_xlfn.RANK.AVG(Table2[[#This Row],[1Y Return vs Nifty Z-Score]],Table2[1Y Return vs Nifty Z-Score])</f>
        <v>195</v>
      </c>
      <c r="AT145">
        <f>_xlfn.RANK.AVG(Table2[[#This Row],[6M Return vs Nifty Z-Score]],Table2[6M Return vs Nifty Z-Score])</f>
        <v>305</v>
      </c>
      <c r="AU145">
        <f>_xlfn.RANK.AVG(Table2[[#This Row],[Sharpe Ratio Z-Score]],Table2[Sharpe Ratio Z-Score])</f>
        <v>95</v>
      </c>
      <c r="AV145">
        <f>(Table2[[#This Row],[Rank 1Y]]+Table2[[#This Row],[Rank 6M]]+Table2[[#This Row],[Rank Sharpe]])/3</f>
        <v>198.33333333333334</v>
      </c>
    </row>
    <row r="146" spans="1:48" x14ac:dyDescent="0.3">
      <c r="A146" t="s">
        <v>1167</v>
      </c>
      <c r="B146" t="s">
        <v>1168</v>
      </c>
      <c r="C146" t="s">
        <v>3185</v>
      </c>
      <c r="D146" t="s">
        <v>95</v>
      </c>
      <c r="E146">
        <v>10731.85054928</v>
      </c>
      <c r="F146">
        <v>817.6</v>
      </c>
      <c r="G146">
        <v>166.34404825624199</v>
      </c>
      <c r="H146">
        <f>(Table2[[#This Row],[1Y Return vs Nifty]]-AVERAGE(Table2[1Y Return vs Nifty]))/_xlfn.STDEV.P(Table2[1Y Return vs Nifty])</f>
        <v>2.2943977692664004</v>
      </c>
      <c r="I146">
        <v>-24.5703886623001</v>
      </c>
      <c r="J146">
        <f>(Table2[[#This Row],[1M Return vs Nifty]]-AVERAGE(Table2[1M Return vs Nifty]))/_xlfn.STDEV.P(Table2[1M Return vs Nifty])</f>
        <v>-2.4332613608687215</v>
      </c>
      <c r="K146">
        <v>-8.2147390472528201</v>
      </c>
      <c r="L146">
        <f>(Table2[[#This Row],[6M Return vs Nifty]]-AVERAGE(Table2[6M Return vs Nifty]))/_xlfn.STDEV.P(Table2[6M Return vs Nifty])</f>
        <v>-0.73499293129269594</v>
      </c>
      <c r="M146">
        <v>-2.8585102845656798</v>
      </c>
      <c r="N146">
        <f>(Table2[[#This Row],[1W Return vs Nifty]]-AVERAGE(Table2[1W Return vs Nifty]))/_xlfn.STDEV.P(Table2[1W Return vs Nifty])</f>
        <v>-0.67142709994269512</v>
      </c>
      <c r="O146">
        <v>870.29</v>
      </c>
      <c r="P146">
        <v>905.75880104561804</v>
      </c>
      <c r="Q146">
        <v>781.47975955666402</v>
      </c>
      <c r="R146">
        <v>29.202951826878198</v>
      </c>
      <c r="S146" s="1">
        <f>(Table2[[#This Row],[Close Price]]-Table2[[#This Row],[20D EMA]])/Table2[[#This Row],[20D EMA]]</f>
        <v>-6.0543037378345085E-2</v>
      </c>
      <c r="T146" s="1">
        <f>(Table2[[#This Row],[Close Price]]-Table2[[#This Row],[50D EMA]])/Table2[[#This Row],[50D EMA]]</f>
        <v>-9.7331431882137401E-2</v>
      </c>
      <c r="U146" s="1">
        <f>(Table2[[#This Row],[Close Price]]-Table2[[#This Row],[200D EMA]])/Table2[[#This Row],[200D EMA]]</f>
        <v>4.6220314731922334E-2</v>
      </c>
      <c r="V146">
        <v>0.76781434213184296</v>
      </c>
      <c r="W146">
        <v>815</v>
      </c>
      <c r="X146">
        <v>837.45</v>
      </c>
      <c r="Y146">
        <v>815</v>
      </c>
      <c r="Z146">
        <v>848</v>
      </c>
      <c r="AA146">
        <v>794.5</v>
      </c>
      <c r="AB146">
        <v>919.1</v>
      </c>
      <c r="AC146" s="1">
        <f>(Table2[[#This Row],[Close Price]]/Table2[[#This Row],[Day Low]])-1</f>
        <v>3.1901840490797806E-3</v>
      </c>
      <c r="AD146" s="1">
        <f>(Table2[[#This Row],[Day High]]/Table2[[#This Row],[Close Price]])-1</f>
        <v>2.4278375733855162E-2</v>
      </c>
      <c r="AE146" s="1">
        <f>(Table2[[#This Row],[Close Price]]/Table2[[#This Row],[Current Week Low]])-1</f>
        <v>3.1901840490797806E-3</v>
      </c>
      <c r="AF146" s="1">
        <f>(Table2[[#This Row],[Current Week High]]/Table2[[#This Row],[Close Price]])-1</f>
        <v>3.7181996086105729E-2</v>
      </c>
      <c r="AG146" s="1">
        <f>(Table2[[#This Row],[Close Price]]/Table2[[#This Row],[Current Month Low]])-1</f>
        <v>2.9074889867841458E-2</v>
      </c>
      <c r="AH146" s="1">
        <f>(Table2[[#This Row],[Current Month High]]/Table2[[#This Row],[Close Price]])-1</f>
        <v>0.12414383561643838</v>
      </c>
      <c r="AI146">
        <v>36.741682974559602</v>
      </c>
      <c r="AJ146">
        <v>215.675675675675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-0.11</v>
      </c>
      <c r="AM146" t="s">
        <v>3224</v>
      </c>
      <c r="AN146">
        <v>-9.81</v>
      </c>
      <c r="AO146" t="s">
        <v>3224</v>
      </c>
      <c r="AP146">
        <v>0.29091000549287299</v>
      </c>
      <c r="AQ146">
        <f>(Table2[[#This Row],[Sharpe Ratio]]-AVERAGE(Table2[Sharpe Ratio]))/_xlfn.STDEV.P(Table2[Sharpe Ratio])</f>
        <v>2.6193006287719403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31</v>
      </c>
      <c r="AT146">
        <f>_xlfn.RANK.AVG(Table2[[#This Row],[6M Return vs Nifty Z-Score]],Table2[6M Return vs Nifty Z-Score])</f>
        <v>563</v>
      </c>
      <c r="AU146">
        <f>_xlfn.RANK.AVG(Table2[[#This Row],[Sharpe Ratio Z-Score]],Table2[Sharpe Ratio Z-Score])</f>
        <v>3</v>
      </c>
      <c r="AV146">
        <f>(Table2[[#This Row],[Rank 1Y]]+Table2[[#This Row],[Rank 6M]]+Table2[[#This Row],[Rank Sharpe]])/3</f>
        <v>199</v>
      </c>
    </row>
    <row r="147" spans="1:48" x14ac:dyDescent="0.3">
      <c r="A147" t="s">
        <v>723</v>
      </c>
      <c r="B147" t="s">
        <v>724</v>
      </c>
      <c r="C147" t="s">
        <v>3184</v>
      </c>
      <c r="D147" t="s">
        <v>725</v>
      </c>
      <c r="E147">
        <v>24576.636238775001</v>
      </c>
      <c r="F147">
        <v>2426.35</v>
      </c>
      <c r="G147">
        <v>40.957637597978199</v>
      </c>
      <c r="H147">
        <f>(Table2[[#This Row],[1Y Return vs Nifty]]-AVERAGE(Table2[1Y Return vs Nifty]))/_xlfn.STDEV.P(Table2[1Y Return vs Nifty])</f>
        <v>0.21711906832204325</v>
      </c>
      <c r="I147">
        <v>20.379739933995499</v>
      </c>
      <c r="J147">
        <f>(Table2[[#This Row],[1M Return vs Nifty]]-AVERAGE(Table2[1M Return vs Nifty]))/_xlfn.STDEV.P(Table2[1M Return vs Nifty])</f>
        <v>1.8118780481227086</v>
      </c>
      <c r="K147">
        <v>46.816183906228503</v>
      </c>
      <c r="L147">
        <f>(Table2[[#This Row],[6M Return vs Nifty]]-AVERAGE(Table2[6M Return vs Nifty]))/_xlfn.STDEV.P(Table2[6M Return vs Nifty])</f>
        <v>0.88881006076013247</v>
      </c>
      <c r="M147">
        <v>-4.4360844713627099</v>
      </c>
      <c r="N147">
        <f>(Table2[[#This Row],[1W Return vs Nifty]]-AVERAGE(Table2[1W Return vs Nifty]))/_xlfn.STDEV.P(Table2[1W Return vs Nifty])</f>
        <v>-1.0301338016982149</v>
      </c>
      <c r="O147">
        <v>2392.83</v>
      </c>
      <c r="P147">
        <v>2209.1746740795102</v>
      </c>
      <c r="Q147">
        <v>1818.4885724353301</v>
      </c>
      <c r="R147">
        <v>46.541542576753798</v>
      </c>
      <c r="S147" s="1">
        <f>(Table2[[#This Row],[Close Price]]-Table2[[#This Row],[20D EMA]])/Table2[[#This Row],[20D EMA]]</f>
        <v>1.4008517111537378E-2</v>
      </c>
      <c r="T147" s="1">
        <f>(Table2[[#This Row],[Close Price]]-Table2[[#This Row],[50D EMA]])/Table2[[#This Row],[50D EMA]]</f>
        <v>9.8306090717330666E-2</v>
      </c>
      <c r="U147" s="1">
        <f>(Table2[[#This Row],[Close Price]]-Table2[[#This Row],[200D EMA]])/Table2[[#This Row],[200D EMA]]</f>
        <v>0.33426738929165689</v>
      </c>
      <c r="V147">
        <v>1.17387292274413</v>
      </c>
      <c r="W147">
        <v>2382.9</v>
      </c>
      <c r="X147">
        <v>2453.4</v>
      </c>
      <c r="Y147">
        <v>2382.9</v>
      </c>
      <c r="Z147">
        <v>2560.6999999999998</v>
      </c>
      <c r="AA147">
        <v>2345.0500000000002</v>
      </c>
      <c r="AB147">
        <v>2686.6</v>
      </c>
      <c r="AC147" s="1">
        <f>(Table2[[#This Row],[Close Price]]/Table2[[#This Row],[Day Low]])-1</f>
        <v>1.8234084518863547E-2</v>
      </c>
      <c r="AD147" s="1">
        <f>(Table2[[#This Row],[Day High]]/Table2[[#This Row],[Close Price]])-1</f>
        <v>1.1148432831207478E-2</v>
      </c>
      <c r="AE147" s="1">
        <f>(Table2[[#This Row],[Close Price]]/Table2[[#This Row],[Current Week Low]])-1</f>
        <v>1.8234084518863547E-2</v>
      </c>
      <c r="AF147" s="1">
        <f>(Table2[[#This Row],[Current Week High]]/Table2[[#This Row],[Close Price]])-1</f>
        <v>5.5371236631153842E-2</v>
      </c>
      <c r="AG147" s="1">
        <f>(Table2[[#This Row],[Close Price]]/Table2[[#This Row],[Current Month Low]])-1</f>
        <v>3.4668770388690984E-2</v>
      </c>
      <c r="AH147" s="1">
        <f>(Table2[[#This Row],[Current Month High]]/Table2[[#This Row],[Close Price]])-1</f>
        <v>0.10725987594535003</v>
      </c>
      <c r="AI147">
        <v>10.725987594535001</v>
      </c>
      <c r="AJ147">
        <v>94.092472602191805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0.06</v>
      </c>
      <c r="AM147" t="s">
        <v>3225</v>
      </c>
      <c r="AN147">
        <v>3.77</v>
      </c>
      <c r="AO147" t="s">
        <v>3225</v>
      </c>
      <c r="AP147">
        <v>9.8524286745253001E-2</v>
      </c>
      <c r="AQ147">
        <f>(Table2[[#This Row],[Sharpe Ratio]]-AVERAGE(Table2[Sharpe Ratio]))/_xlfn.STDEV.P(Table2[Sharpe Ratio])</f>
        <v>0.38488923369701877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2.2725626092036881</v>
      </c>
      <c r="AS147">
        <f>_xlfn.RANK.AVG(Table2[[#This Row],[1Y Return vs Nifty Z-Score]],Table2[1Y Return vs Nifty Z-Score])</f>
        <v>240</v>
      </c>
      <c r="AT147">
        <f>_xlfn.RANK.AVG(Table2[[#This Row],[6M Return vs Nifty Z-Score]],Table2[6M Return vs Nifty Z-Score])</f>
        <v>119</v>
      </c>
      <c r="AU147">
        <f>_xlfn.RANK.AVG(Table2[[#This Row],[Sharpe Ratio Z-Score]],Table2[Sharpe Ratio Z-Score])</f>
        <v>244</v>
      </c>
      <c r="AV147">
        <f>(Table2[[#This Row],[Rank 1Y]]+Table2[[#This Row],[Rank 6M]]+Table2[[#This Row],[Rank Sharpe]])/3</f>
        <v>201</v>
      </c>
    </row>
    <row r="148" spans="1:48" x14ac:dyDescent="0.3">
      <c r="A148" t="s">
        <v>946</v>
      </c>
      <c r="B148" t="s">
        <v>947</v>
      </c>
      <c r="C148" t="s">
        <v>3180</v>
      </c>
      <c r="D148" t="s">
        <v>234</v>
      </c>
      <c r="E148">
        <v>16394.084595979999</v>
      </c>
      <c r="F148">
        <v>3949.4</v>
      </c>
      <c r="G148">
        <v>142.894292203801</v>
      </c>
      <c r="H148">
        <f>(Table2[[#This Row],[1Y Return vs Nifty]]-AVERAGE(Table2[1Y Return vs Nifty]))/_xlfn.STDEV.P(Table2[1Y Return vs Nifty])</f>
        <v>1.9059052800536846</v>
      </c>
      <c r="I148">
        <v>5.9930450291582797</v>
      </c>
      <c r="J148">
        <f>(Table2[[#This Row],[1M Return vs Nifty]]-AVERAGE(Table2[1M Return vs Nifty]))/_xlfn.STDEV.P(Table2[1M Return vs Nifty])</f>
        <v>0.4531828138070978</v>
      </c>
      <c r="K148">
        <v>-6.1327654681007804</v>
      </c>
      <c r="L148">
        <f>(Table2[[#This Row],[6M Return vs Nifty]]-AVERAGE(Table2[6M Return vs Nifty]))/_xlfn.STDEV.P(Table2[6M Return vs Nifty])</f>
        <v>-0.67355992697874312</v>
      </c>
      <c r="M148">
        <v>1.2584751688801299</v>
      </c>
      <c r="N148">
        <f>(Table2[[#This Row],[1W Return vs Nifty]]-AVERAGE(Table2[1W Return vs Nifty]))/_xlfn.STDEV.P(Table2[1W Return vs Nifty])</f>
        <v>0.26468752816195612</v>
      </c>
      <c r="O148">
        <v>3847.64</v>
      </c>
      <c r="P148">
        <v>3816.3801232023302</v>
      </c>
      <c r="Q148">
        <v>3412.86125630585</v>
      </c>
      <c r="R148">
        <v>65.749283082722599</v>
      </c>
      <c r="S148" s="1">
        <f>(Table2[[#This Row],[Close Price]]-Table2[[#This Row],[20D EMA]])/Table2[[#This Row],[20D EMA]]</f>
        <v>2.644738073208518E-2</v>
      </c>
      <c r="T148" s="1">
        <f>(Table2[[#This Row],[Close Price]]-Table2[[#This Row],[50D EMA]])/Table2[[#This Row],[50D EMA]]</f>
        <v>3.4854986270616228E-2</v>
      </c>
      <c r="U148" s="1">
        <f>(Table2[[#This Row],[Close Price]]-Table2[[#This Row],[200D EMA]])/Table2[[#This Row],[200D EMA]]</f>
        <v>0.15721082792416544</v>
      </c>
      <c r="V148">
        <v>0.97382012015231501</v>
      </c>
      <c r="W148">
        <v>3932.7</v>
      </c>
      <c r="X148">
        <v>4000</v>
      </c>
      <c r="Y148">
        <v>3832</v>
      </c>
      <c r="Z148">
        <v>4002</v>
      </c>
      <c r="AA148">
        <v>3754.2</v>
      </c>
      <c r="AB148">
        <v>4049.55</v>
      </c>
      <c r="AC148" s="1">
        <f>(Table2[[#This Row],[Close Price]]/Table2[[#This Row],[Day Low]])-1</f>
        <v>4.2464464617184561E-3</v>
      </c>
      <c r="AD148" s="1">
        <f>(Table2[[#This Row],[Day High]]/Table2[[#This Row],[Close Price]])-1</f>
        <v>1.2812072719906809E-2</v>
      </c>
      <c r="AE148" s="1">
        <f>(Table2[[#This Row],[Close Price]]/Table2[[#This Row],[Current Week Low]])-1</f>
        <v>3.0636743215031403E-2</v>
      </c>
      <c r="AF148" s="1">
        <f>(Table2[[#This Row],[Current Week High]]/Table2[[#This Row],[Close Price]])-1</f>
        <v>1.3318478756266794E-2</v>
      </c>
      <c r="AG148" s="1">
        <f>(Table2[[#This Row],[Close Price]]/Table2[[#This Row],[Current Month Low]])-1</f>
        <v>5.1995098822652075E-2</v>
      </c>
      <c r="AH148" s="1">
        <f>(Table2[[#This Row],[Current Month High]]/Table2[[#This Row],[Close Price]])-1</f>
        <v>2.5358282270724786E-2</v>
      </c>
      <c r="AI148">
        <v>8.8760318022990692</v>
      </c>
      <c r="AJ148">
        <v>179.752080750841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-0.01</v>
      </c>
      <c r="AM148" t="s">
        <v>3224</v>
      </c>
      <c r="AN148">
        <v>3.56</v>
      </c>
      <c r="AO148" t="s">
        <v>3225</v>
      </c>
      <c r="AP148">
        <v>0.26789512321014403</v>
      </c>
      <c r="AQ148">
        <f>(Table2[[#This Row],[Sharpe Ratio]]-AVERAGE(Table2[Sharpe Ratio]))/_xlfn.STDEV.P(Table2[Sharpe Ratio])</f>
        <v>2.3520005632390162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4.3022162582830115</v>
      </c>
      <c r="AS148">
        <f>_xlfn.RANK.AVG(Table2[[#This Row],[1Y Return vs Nifty Z-Score]],Table2[1Y Return vs Nifty Z-Score])</f>
        <v>44</v>
      </c>
      <c r="AT148">
        <f>_xlfn.RANK.AVG(Table2[[#This Row],[6M Return vs Nifty Z-Score]],Table2[6M Return vs Nifty Z-Score])</f>
        <v>552</v>
      </c>
      <c r="AU148">
        <f>_xlfn.RANK.AVG(Table2[[#This Row],[Sharpe Ratio Z-Score]],Table2[Sharpe Ratio Z-Score])</f>
        <v>7</v>
      </c>
      <c r="AV148">
        <f>(Table2[[#This Row],[Rank 1Y]]+Table2[[#This Row],[Rank 6M]]+Table2[[#This Row],[Rank Sharpe]])/3</f>
        <v>201</v>
      </c>
    </row>
    <row r="149" spans="1:48" x14ac:dyDescent="0.3">
      <c r="A149" t="s">
        <v>1197</v>
      </c>
      <c r="B149" t="s">
        <v>1198</v>
      </c>
      <c r="C149" t="s">
        <v>3183</v>
      </c>
      <c r="D149" t="s">
        <v>955</v>
      </c>
      <c r="E149">
        <v>10298.5431706</v>
      </c>
      <c r="F149">
        <v>1400.6</v>
      </c>
      <c r="G149">
        <v>64.171520190173794</v>
      </c>
      <c r="H149">
        <f>(Table2[[#This Row],[1Y Return vs Nifty]]-AVERAGE(Table2[1Y Return vs Nifty]))/_xlfn.STDEV.P(Table2[1Y Return vs Nifty])</f>
        <v>0.60170383808961747</v>
      </c>
      <c r="I149">
        <v>-12.2498698770447</v>
      </c>
      <c r="J149">
        <f>(Table2[[#This Row],[1M Return vs Nifty]]-AVERAGE(Table2[1M Return vs Nifty]))/_xlfn.STDEV.P(Table2[1M Return vs Nifty])</f>
        <v>-1.2696980637702293</v>
      </c>
      <c r="K149">
        <v>50.482361776871898</v>
      </c>
      <c r="L149">
        <f>(Table2[[#This Row],[6M Return vs Nifty]]-AVERAGE(Table2[6M Return vs Nifty]))/_xlfn.STDEV.P(Table2[6M Return vs Nifty])</f>
        <v>0.99698834082970211</v>
      </c>
      <c r="M149">
        <v>-1.0831242496722999</v>
      </c>
      <c r="N149">
        <f>(Table2[[#This Row],[1W Return vs Nifty]]-AVERAGE(Table2[1W Return vs Nifty]))/_xlfn.STDEV.P(Table2[1W Return vs Nifty])</f>
        <v>-0.26774220559715245</v>
      </c>
      <c r="O149">
        <v>1384.02</v>
      </c>
      <c r="P149">
        <v>1368.72658739045</v>
      </c>
      <c r="Q149">
        <v>1140.70382814097</v>
      </c>
      <c r="R149">
        <v>59.312776655680601</v>
      </c>
      <c r="S149" s="1">
        <f>(Table2[[#This Row],[Close Price]]-Table2[[#This Row],[20D EMA]])/Table2[[#This Row],[20D EMA]]</f>
        <v>1.1979595670582743E-2</v>
      </c>
      <c r="T149" s="1">
        <f>(Table2[[#This Row],[Close Price]]-Table2[[#This Row],[50D EMA]])/Table2[[#This Row],[50D EMA]]</f>
        <v>2.3286909820549487E-2</v>
      </c>
      <c r="U149" s="1">
        <f>(Table2[[#This Row],[Close Price]]-Table2[[#This Row],[200D EMA]])/Table2[[#This Row],[200D EMA]]</f>
        <v>0.22783843224458042</v>
      </c>
      <c r="V149">
        <v>0.35491321888698402</v>
      </c>
      <c r="W149">
        <v>1354.9</v>
      </c>
      <c r="X149">
        <v>1409.85</v>
      </c>
      <c r="Y149">
        <v>1342.85</v>
      </c>
      <c r="Z149">
        <v>1409.85</v>
      </c>
      <c r="AA149">
        <v>1334.35</v>
      </c>
      <c r="AB149">
        <v>1409.85</v>
      </c>
      <c r="AC149" s="1">
        <f>(Table2[[#This Row],[Close Price]]/Table2[[#This Row],[Day Low]])-1</f>
        <v>3.3729426525942685E-2</v>
      </c>
      <c r="AD149" s="1">
        <f>(Table2[[#This Row],[Day High]]/Table2[[#This Row],[Close Price]])-1</f>
        <v>6.6043124375267936E-3</v>
      </c>
      <c r="AE149" s="1">
        <f>(Table2[[#This Row],[Close Price]]/Table2[[#This Row],[Current Week Low]])-1</f>
        <v>4.3005547901850516E-2</v>
      </c>
      <c r="AF149" s="1">
        <f>(Table2[[#This Row],[Current Week High]]/Table2[[#This Row],[Close Price]])-1</f>
        <v>6.6043124375267936E-3</v>
      </c>
      <c r="AG149" s="1">
        <f>(Table2[[#This Row],[Close Price]]/Table2[[#This Row],[Current Month Low]])-1</f>
        <v>4.9649642147862272E-2</v>
      </c>
      <c r="AH149" s="1">
        <f>(Table2[[#This Row],[Current Month High]]/Table2[[#This Row],[Close Price]])-1</f>
        <v>6.6043124375267936E-3</v>
      </c>
      <c r="AI149">
        <v>13.6120234185349</v>
      </c>
      <c r="AJ149">
        <v>113.50609756097499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</v>
      </c>
      <c r="AM149" t="s">
        <v>3225</v>
      </c>
      <c r="AN149">
        <v>1.57</v>
      </c>
      <c r="AO149" t="s">
        <v>3225</v>
      </c>
      <c r="AP149">
        <v>6.2883819712442002E-2</v>
      </c>
      <c r="AQ149">
        <f>(Table2[[#This Row],[Sharpe Ratio]]-AVERAGE(Table2[Sharpe Ratio]))/_xlfn.STDEV.P(Table2[Sharpe Ratio])</f>
        <v>-2.9047238211139102E-2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3.2204671340798741E-2</v>
      </c>
      <c r="AS149">
        <f>_xlfn.RANK.AVG(Table2[[#This Row],[1Y Return vs Nifty Z-Score]],Table2[1Y Return vs Nifty Z-Score])</f>
        <v>144</v>
      </c>
      <c r="AT149">
        <f>_xlfn.RANK.AVG(Table2[[#This Row],[6M Return vs Nifty Z-Score]],Table2[6M Return vs Nifty Z-Score])</f>
        <v>101</v>
      </c>
      <c r="AU149">
        <f>_xlfn.RANK.AVG(Table2[[#This Row],[Sharpe Ratio Z-Score]],Table2[Sharpe Ratio Z-Score])</f>
        <v>362</v>
      </c>
      <c r="AV149">
        <f>(Table2[[#This Row],[Rank 1Y]]+Table2[[#This Row],[Rank 6M]]+Table2[[#This Row],[Rank Sharpe]])/3</f>
        <v>202.33333333333334</v>
      </c>
    </row>
    <row r="150" spans="1:48" x14ac:dyDescent="0.3">
      <c r="A150" t="s">
        <v>1482</v>
      </c>
      <c r="B150" t="s">
        <v>1483</v>
      </c>
      <c r="C150" t="s">
        <v>3194</v>
      </c>
      <c r="D150" t="s">
        <v>382</v>
      </c>
      <c r="E150">
        <v>7210.9466400399997</v>
      </c>
      <c r="F150">
        <v>1582.1</v>
      </c>
      <c r="G150">
        <v>60.686317122199803</v>
      </c>
      <c r="H150">
        <f>(Table2[[#This Row],[1Y Return vs Nifty]]-AVERAGE(Table2[1Y Return vs Nifty]))/_xlfn.STDEV.P(Table2[1Y Return vs Nifty])</f>
        <v>0.54396442228242958</v>
      </c>
      <c r="I150">
        <v>-14.580548768583499</v>
      </c>
      <c r="J150">
        <f>(Table2[[#This Row],[1M Return vs Nifty]]-AVERAGE(Table2[1M Return vs Nifty]))/_xlfn.STDEV.P(Table2[1M Return vs Nifty])</f>
        <v>-1.4898099326602152</v>
      </c>
      <c r="K150">
        <v>47.468428672006603</v>
      </c>
      <c r="L150">
        <f>(Table2[[#This Row],[6M Return vs Nifty]]-AVERAGE(Table2[6M Return vs Nifty]))/_xlfn.STDEV.P(Table2[6M Return vs Nifty])</f>
        <v>0.90805591282618936</v>
      </c>
      <c r="M150">
        <v>-2.8033446200015399</v>
      </c>
      <c r="N150">
        <f>(Table2[[#This Row],[1W Return vs Nifty]]-AVERAGE(Table2[1W Return vs Nifty]))/_xlfn.STDEV.P(Table2[1W Return vs Nifty])</f>
        <v>-0.6588836051571153</v>
      </c>
      <c r="O150">
        <v>1672.76</v>
      </c>
      <c r="P150">
        <v>1677.90862970838</v>
      </c>
      <c r="Q150">
        <v>1389.5885104566701</v>
      </c>
      <c r="R150">
        <v>34.044867083291898</v>
      </c>
      <c r="S150" s="1">
        <f>(Table2[[#This Row],[Close Price]]-Table2[[#This Row],[20D EMA]])/Table2[[#This Row],[20D EMA]]</f>
        <v>-5.4197852650709054E-2</v>
      </c>
      <c r="T150" s="1">
        <f>(Table2[[#This Row],[Close Price]]-Table2[[#This Row],[50D EMA]])/Table2[[#This Row],[50D EMA]]</f>
        <v>-5.7100027982472192E-2</v>
      </c>
      <c r="U150" s="1">
        <f>(Table2[[#This Row],[Close Price]]-Table2[[#This Row],[200D EMA]])/Table2[[#This Row],[200D EMA]]</f>
        <v>0.13853848682158681</v>
      </c>
      <c r="V150">
        <v>0.907466319953525</v>
      </c>
      <c r="W150">
        <v>1565</v>
      </c>
      <c r="X150">
        <v>1602.85</v>
      </c>
      <c r="Y150">
        <v>1565</v>
      </c>
      <c r="Z150">
        <v>1610</v>
      </c>
      <c r="AA150">
        <v>1533.4</v>
      </c>
      <c r="AB150">
        <v>1849.95</v>
      </c>
      <c r="AC150" s="1">
        <f>(Table2[[#This Row],[Close Price]]/Table2[[#This Row],[Day Low]])-1</f>
        <v>1.0926517571884897E-2</v>
      </c>
      <c r="AD150" s="1">
        <f>(Table2[[#This Row],[Day High]]/Table2[[#This Row],[Close Price]])-1</f>
        <v>1.3115479426079268E-2</v>
      </c>
      <c r="AE150" s="1">
        <f>(Table2[[#This Row],[Close Price]]/Table2[[#This Row],[Current Week Low]])-1</f>
        <v>1.0926517571884897E-2</v>
      </c>
      <c r="AF150" s="1">
        <f>(Table2[[#This Row],[Current Week High]]/Table2[[#This Row],[Close Price]])-1</f>
        <v>1.7634789204222345E-2</v>
      </c>
      <c r="AG150" s="1">
        <f>(Table2[[#This Row],[Close Price]]/Table2[[#This Row],[Current Month Low]])-1</f>
        <v>3.1759488717881812E-2</v>
      </c>
      <c r="AH150" s="1">
        <f>(Table2[[#This Row],[Current Month High]]/Table2[[#This Row],[Close Price]])-1</f>
        <v>0.16930029707351002</v>
      </c>
      <c r="AI150">
        <v>21.724290499968401</v>
      </c>
      <c r="AJ150">
        <v>106.918650274653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-0.08</v>
      </c>
      <c r="AM150" t="s">
        <v>3224</v>
      </c>
      <c r="AN150">
        <v>-13.35</v>
      </c>
      <c r="AO150" t="s">
        <v>3224</v>
      </c>
      <c r="AP150">
        <v>6.8074686859445996E-2</v>
      </c>
      <c r="AQ150">
        <f>(Table2[[#This Row],[Sharpe Ratio]]-AVERAGE(Table2[Sharpe Ratio]))/_xlfn.STDEV.P(Table2[Sharpe Ratio])</f>
        <v>3.1240670782777615E-2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152</v>
      </c>
      <c r="AT150">
        <f>_xlfn.RANK.AVG(Table2[[#This Row],[6M Return vs Nifty Z-Score]],Table2[6M Return vs Nifty Z-Score])</f>
        <v>116</v>
      </c>
      <c r="AU150">
        <f>_xlfn.RANK.AVG(Table2[[#This Row],[Sharpe Ratio Z-Score]],Table2[Sharpe Ratio Z-Score])</f>
        <v>341</v>
      </c>
      <c r="AV150">
        <f>(Table2[[#This Row],[Rank 1Y]]+Table2[[#This Row],[Rank 6M]]+Table2[[#This Row],[Rank Sharpe]])/3</f>
        <v>203</v>
      </c>
    </row>
    <row r="151" spans="1:48" x14ac:dyDescent="0.3">
      <c r="A151" t="s">
        <v>553</v>
      </c>
      <c r="B151" t="s">
        <v>554</v>
      </c>
      <c r="C151" t="s">
        <v>3184</v>
      </c>
      <c r="D151" t="s">
        <v>54</v>
      </c>
      <c r="E151">
        <v>39334.819975099999</v>
      </c>
      <c r="F151">
        <v>3149</v>
      </c>
      <c r="G151">
        <v>63.014474688412399</v>
      </c>
      <c r="H151">
        <f>(Table2[[#This Row],[1Y Return vs Nifty]]-AVERAGE(Table2[1Y Return vs Nifty]))/_xlfn.STDEV.P(Table2[1Y Return vs Nifty])</f>
        <v>0.58253504647803611</v>
      </c>
      <c r="I151">
        <v>2.3823411668634402</v>
      </c>
      <c r="J151">
        <f>(Table2[[#This Row],[1M Return vs Nifty]]-AVERAGE(Table2[1M Return vs Nifty]))/_xlfn.STDEV.P(Table2[1M Return vs Nifty])</f>
        <v>0.11218398379955508</v>
      </c>
      <c r="K151">
        <v>32.8102349222236</v>
      </c>
      <c r="L151">
        <f>(Table2[[#This Row],[6M Return vs Nifty]]-AVERAGE(Table2[6M Return vs Nifty]))/_xlfn.STDEV.P(Table2[6M Return vs Nifty])</f>
        <v>0.47553511194650933</v>
      </c>
      <c r="M151">
        <v>-6.0109568455022897</v>
      </c>
      <c r="N151">
        <f>(Table2[[#This Row],[1W Return vs Nifty]]-AVERAGE(Table2[1W Return vs Nifty]))/_xlfn.STDEV.P(Table2[1W Return vs Nifty])</f>
        <v>-1.3882261689170605</v>
      </c>
      <c r="O151">
        <v>3189.46</v>
      </c>
      <c r="P151">
        <v>2939.24391526206</v>
      </c>
      <c r="Q151">
        <v>2407.5751087650801</v>
      </c>
      <c r="R151">
        <v>39.390400570226603</v>
      </c>
      <c r="S151" s="1">
        <f>(Table2[[#This Row],[Close Price]]-Table2[[#This Row],[20D EMA]])/Table2[[#This Row],[20D EMA]]</f>
        <v>-1.2685532974233894E-2</v>
      </c>
      <c r="T151" s="1">
        <f>(Table2[[#This Row],[Close Price]]-Table2[[#This Row],[50D EMA]])/Table2[[#This Row],[50D EMA]]</f>
        <v>7.1363959843134817E-2</v>
      </c>
      <c r="U151" s="1">
        <f>(Table2[[#This Row],[Close Price]]-Table2[[#This Row],[200D EMA]])/Table2[[#This Row],[200D EMA]]</f>
        <v>0.30795504096037096</v>
      </c>
      <c r="V151">
        <v>0.98227713973670405</v>
      </c>
      <c r="W151">
        <v>3097</v>
      </c>
      <c r="X151">
        <v>3195</v>
      </c>
      <c r="Y151">
        <v>3097</v>
      </c>
      <c r="Z151">
        <v>3342.15</v>
      </c>
      <c r="AA151">
        <v>3097</v>
      </c>
      <c r="AB151">
        <v>3485</v>
      </c>
      <c r="AC151" s="1">
        <f>(Table2[[#This Row],[Close Price]]/Table2[[#This Row],[Day Low]])-1</f>
        <v>1.6790442363577629E-2</v>
      </c>
      <c r="AD151" s="1">
        <f>(Table2[[#This Row],[Day High]]/Table2[[#This Row],[Close Price]])-1</f>
        <v>1.4607812003810672E-2</v>
      </c>
      <c r="AE151" s="1">
        <f>(Table2[[#This Row],[Close Price]]/Table2[[#This Row],[Current Week Low]])-1</f>
        <v>1.6790442363577629E-2</v>
      </c>
      <c r="AF151" s="1">
        <f>(Table2[[#This Row],[Current Week High]]/Table2[[#This Row],[Close Price]])-1</f>
        <v>6.1336932359479235E-2</v>
      </c>
      <c r="AG151" s="1">
        <f>(Table2[[#This Row],[Close Price]]/Table2[[#This Row],[Current Month Low]])-1</f>
        <v>1.6790442363577629E-2</v>
      </c>
      <c r="AH151" s="1">
        <f>(Table2[[#This Row],[Current Month High]]/Table2[[#This Row],[Close Price]])-1</f>
        <v>0.10670053985392181</v>
      </c>
      <c r="AI151">
        <v>10.6700539853921</v>
      </c>
      <c r="AJ151">
        <v>90.842701736311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0.16</v>
      </c>
      <c r="AM151" t="s">
        <v>3225</v>
      </c>
      <c r="AN151">
        <v>-2.92</v>
      </c>
      <c r="AO151" t="s">
        <v>3224</v>
      </c>
      <c r="AP151">
        <v>8.7822805444204996E-2</v>
      </c>
      <c r="AQ151">
        <f>(Table2[[#This Row],[Sharpe Ratio]]-AVERAGE(Table2[Sharpe Ratio]))/_xlfn.STDEV.P(Table2[Sharpe Ratio])</f>
        <v>0.26059980141015021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4.2627774717190148E-2</v>
      </c>
      <c r="AS151">
        <f>_xlfn.RANK.AVG(Table2[[#This Row],[1Y Return vs Nifty Z-Score]],Table2[1Y Return vs Nifty Z-Score])</f>
        <v>148</v>
      </c>
      <c r="AT151">
        <f>_xlfn.RANK.AVG(Table2[[#This Row],[6M Return vs Nifty Z-Score]],Table2[6M Return vs Nifty Z-Score])</f>
        <v>186</v>
      </c>
      <c r="AU151">
        <f>_xlfn.RANK.AVG(Table2[[#This Row],[Sharpe Ratio Z-Score]],Table2[Sharpe Ratio Z-Score])</f>
        <v>276</v>
      </c>
      <c r="AV151">
        <f>(Table2[[#This Row],[Rank 1Y]]+Table2[[#This Row],[Rank 6M]]+Table2[[#This Row],[Rank Sharpe]])/3</f>
        <v>203.33333333333334</v>
      </c>
    </row>
    <row r="152" spans="1:48" x14ac:dyDescent="0.3">
      <c r="A152" t="s">
        <v>1633</v>
      </c>
      <c r="B152" t="s">
        <v>1634</v>
      </c>
      <c r="C152" t="s">
        <v>3183</v>
      </c>
      <c r="D152" t="s">
        <v>46</v>
      </c>
      <c r="E152">
        <v>5737.7153199799995</v>
      </c>
      <c r="F152">
        <v>758.3</v>
      </c>
      <c r="G152">
        <v>62.375120498565302</v>
      </c>
      <c r="H152">
        <f>(Table2[[#This Row],[1Y Return vs Nifty]]-AVERAGE(Table2[1Y Return vs Nifty]))/_xlfn.STDEV.P(Table2[1Y Return vs Nifty])</f>
        <v>0.57194285523532917</v>
      </c>
      <c r="I152">
        <v>-16.627911447299301</v>
      </c>
      <c r="J152">
        <f>(Table2[[#This Row],[1M Return vs Nifty]]-AVERAGE(Table2[1M Return vs Nifty]))/_xlfn.STDEV.P(Table2[1M Return vs Nifty])</f>
        <v>-1.6831651079028278</v>
      </c>
      <c r="K152">
        <v>11.410863729937001</v>
      </c>
      <c r="L152">
        <f>(Table2[[#This Row],[6M Return vs Nifty]]-AVERAGE(Table2[6M Return vs Nifty]))/_xlfn.STDEV.P(Table2[6M Return vs Nifty])</f>
        <v>-0.15589829140486694</v>
      </c>
      <c r="M152">
        <v>-4.5660703662693303</v>
      </c>
      <c r="N152">
        <f>(Table2[[#This Row],[1W Return vs Nifty]]-AVERAGE(Table2[1W Return vs Nifty]))/_xlfn.STDEV.P(Table2[1W Return vs Nifty])</f>
        <v>-1.0596898200629428</v>
      </c>
      <c r="O152">
        <v>795.24</v>
      </c>
      <c r="P152">
        <v>807.82782931146301</v>
      </c>
      <c r="Q152">
        <v>693.14276946801704</v>
      </c>
      <c r="R152">
        <v>32.8171409795345</v>
      </c>
      <c r="S152" s="1">
        <f>(Table2[[#This Row],[Close Price]]-Table2[[#This Row],[20D EMA]])/Table2[[#This Row],[20D EMA]]</f>
        <v>-4.6451385745183912E-2</v>
      </c>
      <c r="T152" s="1">
        <f>(Table2[[#This Row],[Close Price]]-Table2[[#This Row],[50D EMA]])/Table2[[#This Row],[50D EMA]]</f>
        <v>-6.1309882519988416E-2</v>
      </c>
      <c r="U152" s="1">
        <f>(Table2[[#This Row],[Close Price]]-Table2[[#This Row],[200D EMA]])/Table2[[#This Row],[200D EMA]]</f>
        <v>9.4002611586052762E-2</v>
      </c>
      <c r="V152">
        <v>0.74728898700523605</v>
      </c>
      <c r="W152">
        <v>749</v>
      </c>
      <c r="X152">
        <v>766</v>
      </c>
      <c r="Y152">
        <v>749</v>
      </c>
      <c r="Z152">
        <v>785.6</v>
      </c>
      <c r="AA152">
        <v>744.25</v>
      </c>
      <c r="AB152">
        <v>856.8</v>
      </c>
      <c r="AC152" s="1">
        <f>(Table2[[#This Row],[Close Price]]/Table2[[#This Row],[Day Low]])-1</f>
        <v>1.241655540720954E-2</v>
      </c>
      <c r="AD152" s="1">
        <f>(Table2[[#This Row],[Day High]]/Table2[[#This Row],[Close Price]])-1</f>
        <v>1.0154292496373563E-2</v>
      </c>
      <c r="AE152" s="1">
        <f>(Table2[[#This Row],[Close Price]]/Table2[[#This Row],[Current Week Low]])-1</f>
        <v>1.241655540720954E-2</v>
      </c>
      <c r="AF152" s="1">
        <f>(Table2[[#This Row],[Current Week High]]/Table2[[#This Row],[Close Price]])-1</f>
        <v>3.6001582487142469E-2</v>
      </c>
      <c r="AG152" s="1">
        <f>(Table2[[#This Row],[Close Price]]/Table2[[#This Row],[Current Month Low]])-1</f>
        <v>1.8878065166274771E-2</v>
      </c>
      <c r="AH152" s="1">
        <f>(Table2[[#This Row],[Current Month High]]/Table2[[#This Row],[Close Price]])-1</f>
        <v>0.12989581959646568</v>
      </c>
      <c r="AI152">
        <v>23.539496241593</v>
      </c>
      <c r="AJ152">
        <v>94.386054857728695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-0.11</v>
      </c>
      <c r="AM152" t="s">
        <v>3224</v>
      </c>
      <c r="AN152">
        <v>-10.87</v>
      </c>
      <c r="AO152" t="s">
        <v>3224</v>
      </c>
      <c r="AP152">
        <v>0.159617399336376</v>
      </c>
      <c r="AQ152">
        <f>(Table2[[#This Row],[Sharpe Ratio]]-AVERAGE(Table2[Sharpe Ratio]))/_xlfn.STDEV.P(Table2[Sharpe Ratio])</f>
        <v>1.0944385070153593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149</v>
      </c>
      <c r="AT152">
        <f>_xlfn.RANK.AVG(Table2[[#This Row],[6M Return vs Nifty Z-Score]],Table2[6M Return vs Nifty Z-Score])</f>
        <v>361</v>
      </c>
      <c r="AU152">
        <f>_xlfn.RANK.AVG(Table2[[#This Row],[Sharpe Ratio Z-Score]],Table2[Sharpe Ratio Z-Score])</f>
        <v>101</v>
      </c>
      <c r="AV152">
        <f>(Table2[[#This Row],[Rank 1Y]]+Table2[[#This Row],[Rank 6M]]+Table2[[#This Row],[Rank Sharpe]])/3</f>
        <v>203.66666666666666</v>
      </c>
    </row>
    <row r="153" spans="1:48" x14ac:dyDescent="0.3">
      <c r="A153" t="s">
        <v>204</v>
      </c>
      <c r="B153" t="s">
        <v>205</v>
      </c>
      <c r="C153" t="s">
        <v>3186</v>
      </c>
      <c r="D153" t="s">
        <v>206</v>
      </c>
      <c r="E153">
        <v>132146.993058366</v>
      </c>
      <c r="F153">
        <v>195.01</v>
      </c>
      <c r="G153">
        <v>70.601548099815005</v>
      </c>
      <c r="H153">
        <f>(Table2[[#This Row],[1Y Return vs Nifty]]-AVERAGE(Table2[1Y Return vs Nifty]))/_xlfn.STDEV.P(Table2[1Y Return vs Nifty])</f>
        <v>0.70823021485607085</v>
      </c>
      <c r="I153">
        <v>5.5796462606230599E-2</v>
      </c>
      <c r="J153">
        <f>(Table2[[#This Row],[1M Return vs Nifty]]-AVERAGE(Table2[1M Return vs Nifty]))/_xlfn.STDEV.P(Table2[1M Return vs Nifty])</f>
        <v>-0.10753744791257863</v>
      </c>
      <c r="K153">
        <v>57.388242982961401</v>
      </c>
      <c r="L153">
        <f>(Table2[[#This Row],[6M Return vs Nifty]]-AVERAGE(Table2[6M Return vs Nifty]))/_xlfn.STDEV.P(Table2[6M Return vs Nifty])</f>
        <v>1.2007608738596998</v>
      </c>
      <c r="M153">
        <v>1.2009672041499799</v>
      </c>
      <c r="N153">
        <f>(Table2[[#This Row],[1W Return vs Nifty]]-AVERAGE(Table2[1W Return vs Nifty]))/_xlfn.STDEV.P(Table2[1W Return vs Nifty])</f>
        <v>0.25161144430760052</v>
      </c>
      <c r="O153">
        <v>191.29</v>
      </c>
      <c r="P153">
        <v>187.67905529425701</v>
      </c>
      <c r="Q153">
        <v>151.90487626578599</v>
      </c>
      <c r="R153">
        <v>61.227098201854098</v>
      </c>
      <c r="S153" s="1">
        <f>(Table2[[#This Row],[Close Price]]-Table2[[#This Row],[20D EMA]])/Table2[[#This Row],[20D EMA]]</f>
        <v>1.9446913063934337E-2</v>
      </c>
      <c r="T153" s="1">
        <f>(Table2[[#This Row],[Close Price]]-Table2[[#This Row],[50D EMA]])/Table2[[#This Row],[50D EMA]]</f>
        <v>3.9061069943308192E-2</v>
      </c>
      <c r="U153" s="1">
        <f>(Table2[[#This Row],[Close Price]]-Table2[[#This Row],[200D EMA]])/Table2[[#This Row],[200D EMA]]</f>
        <v>0.28376392380448362</v>
      </c>
      <c r="V153">
        <v>0.76911039907967704</v>
      </c>
      <c r="W153">
        <v>189.6</v>
      </c>
      <c r="X153">
        <v>197</v>
      </c>
      <c r="Y153">
        <v>189.6</v>
      </c>
      <c r="Z153">
        <v>197</v>
      </c>
      <c r="AA153">
        <v>182.08</v>
      </c>
      <c r="AB153">
        <v>197</v>
      </c>
      <c r="AC153" s="1">
        <f>(Table2[[#This Row],[Close Price]]/Table2[[#This Row],[Day Low]])-1</f>
        <v>2.8533755274261496E-2</v>
      </c>
      <c r="AD153" s="1">
        <f>(Table2[[#This Row],[Day High]]/Table2[[#This Row],[Close Price]])-1</f>
        <v>1.0204604892056768E-2</v>
      </c>
      <c r="AE153" s="1">
        <f>(Table2[[#This Row],[Close Price]]/Table2[[#This Row],[Current Week Low]])-1</f>
        <v>2.8533755274261496E-2</v>
      </c>
      <c r="AF153" s="1">
        <f>(Table2[[#This Row],[Current Week High]]/Table2[[#This Row],[Close Price]])-1</f>
        <v>1.0204604892056768E-2</v>
      </c>
      <c r="AG153" s="1">
        <f>(Table2[[#This Row],[Close Price]]/Table2[[#This Row],[Current Month Low]])-1</f>
        <v>7.1012741652020983E-2</v>
      </c>
      <c r="AH153" s="1">
        <f>(Table2[[#This Row],[Current Month High]]/Table2[[#This Row],[Close Price]])-1</f>
        <v>1.0204604892056768E-2</v>
      </c>
      <c r="AI153">
        <v>7.1124557714989001</v>
      </c>
      <c r="AJ153">
        <v>124.665898617511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</v>
      </c>
      <c r="AM153" t="s">
        <v>3226</v>
      </c>
      <c r="AN153">
        <v>-0.14000000000000001</v>
      </c>
      <c r="AO153" t="s">
        <v>3224</v>
      </c>
      <c r="AP153">
        <v>4.2773405822420001E-2</v>
      </c>
      <c r="AQ153">
        <f>(Table2[[#This Row],[Sharpe Ratio]]-AVERAGE(Table2[Sharpe Ratio]))/_xlfn.STDEV.P(Table2[Sharpe Ratio])</f>
        <v>-0.262614148728472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1.7904509363823204</v>
      </c>
      <c r="AS153">
        <f>_xlfn.RANK.AVG(Table2[[#This Row],[1Y Return vs Nifty Z-Score]],Table2[1Y Return vs Nifty Z-Score])</f>
        <v>128</v>
      </c>
      <c r="AT153">
        <f>_xlfn.RANK.AVG(Table2[[#This Row],[6M Return vs Nifty Z-Score]],Table2[6M Return vs Nifty Z-Score])</f>
        <v>81</v>
      </c>
      <c r="AU153">
        <f>_xlfn.RANK.AVG(Table2[[#This Row],[Sharpe Ratio Z-Score]],Table2[Sharpe Ratio Z-Score])</f>
        <v>404</v>
      </c>
      <c r="AV153">
        <f>(Table2[[#This Row],[Rank 1Y]]+Table2[[#This Row],[Rank 6M]]+Table2[[#This Row],[Rank Sharpe]])/3</f>
        <v>204.33333333333334</v>
      </c>
    </row>
    <row r="154" spans="1:48" x14ac:dyDescent="0.3">
      <c r="A154" t="s">
        <v>792</v>
      </c>
      <c r="B154" t="s">
        <v>793</v>
      </c>
      <c r="C154" t="s">
        <v>3181</v>
      </c>
      <c r="D154" t="s">
        <v>681</v>
      </c>
      <c r="E154">
        <v>21528.104696954899</v>
      </c>
      <c r="F154">
        <v>1257.45</v>
      </c>
      <c r="G154">
        <v>21.766602866077701</v>
      </c>
      <c r="H154">
        <f>(Table2[[#This Row],[1Y Return vs Nifty]]-AVERAGE(Table2[1Y Return vs Nifty]))/_xlfn.STDEV.P(Table2[1Y Return vs Nifty])</f>
        <v>-0.10081911563563692</v>
      </c>
      <c r="I154">
        <v>0.72748755682302901</v>
      </c>
      <c r="J154">
        <f>(Table2[[#This Row],[1M Return vs Nifty]]-AVERAGE(Table2[1M Return vs Nifty]))/_xlfn.STDEV.P(Table2[1M Return vs Nifty])</f>
        <v>-4.4102204816003902E-2</v>
      </c>
      <c r="K154">
        <v>62.503691693485699</v>
      </c>
      <c r="L154">
        <f>(Table2[[#This Row],[6M Return vs Nifty]]-AVERAGE(Table2[6M Return vs Nifty]))/_xlfn.STDEV.P(Table2[6M Return vs Nifty])</f>
        <v>1.3517029347236211</v>
      </c>
      <c r="M154">
        <v>-3.3296454251079002</v>
      </c>
      <c r="N154">
        <f>(Table2[[#This Row],[1W Return vs Nifty]]-AVERAGE(Table2[1W Return vs Nifty]))/_xlfn.STDEV.P(Table2[1W Return vs Nifty])</f>
        <v>-0.77855317601531693</v>
      </c>
      <c r="O154">
        <v>1285.1500000000001</v>
      </c>
      <c r="P154">
        <v>1279.7788495008499</v>
      </c>
      <c r="Q154">
        <v>1093.56816099664</v>
      </c>
      <c r="R154">
        <v>38.387895188907102</v>
      </c>
      <c r="S154" s="1">
        <f>(Table2[[#This Row],[Close Price]]-Table2[[#This Row],[20D EMA]])/Table2[[#This Row],[20D EMA]]</f>
        <v>-2.1553904213515968E-2</v>
      </c>
      <c r="T154" s="1">
        <f>(Table2[[#This Row],[Close Price]]-Table2[[#This Row],[50D EMA]])/Table2[[#This Row],[50D EMA]]</f>
        <v>-1.7447428131476577E-2</v>
      </c>
      <c r="U154" s="1">
        <f>(Table2[[#This Row],[Close Price]]-Table2[[#This Row],[200D EMA]])/Table2[[#This Row],[200D EMA]]</f>
        <v>0.14985973883329212</v>
      </c>
      <c r="V154">
        <v>0.37300355370809402</v>
      </c>
      <c r="W154">
        <v>1244</v>
      </c>
      <c r="X154">
        <v>1275</v>
      </c>
      <c r="Y154">
        <v>1244</v>
      </c>
      <c r="Z154">
        <v>1295</v>
      </c>
      <c r="AA154">
        <v>1244</v>
      </c>
      <c r="AB154">
        <v>1369</v>
      </c>
      <c r="AC154" s="1">
        <f>(Table2[[#This Row],[Close Price]]/Table2[[#This Row],[Day Low]])-1</f>
        <v>1.0811897106109303E-2</v>
      </c>
      <c r="AD154" s="1">
        <f>(Table2[[#This Row],[Day High]]/Table2[[#This Row],[Close Price]])-1</f>
        <v>1.3956817368483865E-2</v>
      </c>
      <c r="AE154" s="1">
        <f>(Table2[[#This Row],[Close Price]]/Table2[[#This Row],[Current Week Low]])-1</f>
        <v>1.0811897106109303E-2</v>
      </c>
      <c r="AF154" s="1">
        <f>(Table2[[#This Row],[Current Week High]]/Table2[[#This Row],[Close Price]])-1</f>
        <v>2.98620223468129E-2</v>
      </c>
      <c r="AG154" s="1">
        <f>(Table2[[#This Row],[Close Price]]/Table2[[#This Row],[Current Month Low]])-1</f>
        <v>1.0811897106109303E-2</v>
      </c>
      <c r="AH154" s="1">
        <f>(Table2[[#This Row],[Current Month High]]/Table2[[#This Row],[Close Price]])-1</f>
        <v>8.8711280766630818E-2</v>
      </c>
      <c r="AI154">
        <v>18.8914072130104</v>
      </c>
      <c r="AJ154">
        <v>93.082533589251398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-0.17</v>
      </c>
      <c r="AM154" t="s">
        <v>3224</v>
      </c>
      <c r="AN154">
        <v>-4.5999999999999996</v>
      </c>
      <c r="AO154" t="s">
        <v>3224</v>
      </c>
      <c r="AP154">
        <v>0.103174825281361</v>
      </c>
      <c r="AQ154">
        <f>(Table2[[#This Row],[Sharpe Ratio]]-AVERAGE(Table2[Sharpe Ratio]))/_xlfn.STDEV.P(Table2[Sharpe Ratio])</f>
        <v>0.43890164358876554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0.86713008184542895</v>
      </c>
      <c r="AS154">
        <f>_xlfn.RANK.AVG(Table2[[#This Row],[1Y Return vs Nifty Z-Score]],Table2[1Y Return vs Nifty Z-Score])</f>
        <v>319</v>
      </c>
      <c r="AT154">
        <f>_xlfn.RANK.AVG(Table2[[#This Row],[6M Return vs Nifty Z-Score]],Table2[6M Return vs Nifty Z-Score])</f>
        <v>67</v>
      </c>
      <c r="AU154">
        <f>_xlfn.RANK.AVG(Table2[[#This Row],[Sharpe Ratio Z-Score]],Table2[Sharpe Ratio Z-Score])</f>
        <v>227</v>
      </c>
      <c r="AV154">
        <f>(Table2[[#This Row],[Rank 1Y]]+Table2[[#This Row],[Rank 6M]]+Table2[[#This Row],[Rank Sharpe]])/3</f>
        <v>204.33333333333334</v>
      </c>
    </row>
    <row r="155" spans="1:48" x14ac:dyDescent="0.3">
      <c r="A155" t="s">
        <v>915</v>
      </c>
      <c r="B155" t="s">
        <v>916</v>
      </c>
      <c r="C155" t="s">
        <v>3183</v>
      </c>
      <c r="D155" t="s">
        <v>245</v>
      </c>
      <c r="E155">
        <v>17113.72841045</v>
      </c>
      <c r="F155">
        <v>733.25</v>
      </c>
      <c r="G155">
        <v>77.121796864776996</v>
      </c>
      <c r="H155">
        <f>(Table2[[#This Row],[1Y Return vs Nifty]]-AVERAGE(Table2[1Y Return vs Nifty]))/_xlfn.STDEV.P(Table2[1Y Return vs Nifty])</f>
        <v>0.81625128199730201</v>
      </c>
      <c r="I155">
        <v>3.37097708030785</v>
      </c>
      <c r="J155">
        <f>(Table2[[#This Row],[1M Return vs Nifty]]-AVERAGE(Table2[1M Return vs Nifty]))/_xlfn.STDEV.P(Table2[1M Return vs Nifty])</f>
        <v>0.20555184298857143</v>
      </c>
      <c r="K155">
        <v>35.613501213790997</v>
      </c>
      <c r="L155">
        <f>(Table2[[#This Row],[6M Return vs Nifty]]-AVERAGE(Table2[6M Return vs Nifty]))/_xlfn.STDEV.P(Table2[6M Return vs Nifty])</f>
        <v>0.5582513730496681</v>
      </c>
      <c r="M155">
        <v>1.31088579986374</v>
      </c>
      <c r="N155">
        <f>(Table2[[#This Row],[1W Return vs Nifty]]-AVERAGE(Table2[1W Return vs Nifty]))/_xlfn.STDEV.P(Table2[1W Return vs Nifty])</f>
        <v>0.27660458710878538</v>
      </c>
      <c r="O155">
        <v>703.5</v>
      </c>
      <c r="P155">
        <v>691.74501815395502</v>
      </c>
      <c r="Q155">
        <v>607.29798815351899</v>
      </c>
      <c r="R155">
        <v>61.153289889866599</v>
      </c>
      <c r="S155" s="1">
        <f>(Table2[[#This Row],[Close Price]]-Table2[[#This Row],[20D EMA]])/Table2[[#This Row],[20D EMA]]</f>
        <v>4.228855721393035E-2</v>
      </c>
      <c r="T155" s="1">
        <f>(Table2[[#This Row],[Close Price]]-Table2[[#This Row],[50D EMA]])/Table2[[#This Row],[50D EMA]]</f>
        <v>6.0000405867480525E-2</v>
      </c>
      <c r="U155" s="1">
        <f>(Table2[[#This Row],[Close Price]]-Table2[[#This Row],[200D EMA]])/Table2[[#This Row],[200D EMA]]</f>
        <v>0.20739738036912708</v>
      </c>
      <c r="V155">
        <v>1.2611434142059601</v>
      </c>
      <c r="W155">
        <v>714</v>
      </c>
      <c r="X155">
        <v>741.1</v>
      </c>
      <c r="Y155">
        <v>710</v>
      </c>
      <c r="Z155">
        <v>746.95</v>
      </c>
      <c r="AA155">
        <v>668.35</v>
      </c>
      <c r="AB155">
        <v>758.45</v>
      </c>
      <c r="AC155" s="1">
        <f>(Table2[[#This Row],[Close Price]]/Table2[[#This Row],[Day Low]])-1</f>
        <v>2.6960784313725394E-2</v>
      </c>
      <c r="AD155" s="1">
        <f>(Table2[[#This Row],[Day High]]/Table2[[#This Row],[Close Price]])-1</f>
        <v>1.0705762018411225E-2</v>
      </c>
      <c r="AE155" s="1">
        <f>(Table2[[#This Row],[Close Price]]/Table2[[#This Row],[Current Week Low]])-1</f>
        <v>3.2746478873239449E-2</v>
      </c>
      <c r="AF155" s="1">
        <f>(Table2[[#This Row],[Current Week High]]/Table2[[#This Row],[Close Price]])-1</f>
        <v>1.8683941356972378E-2</v>
      </c>
      <c r="AG155" s="1">
        <f>(Table2[[#This Row],[Close Price]]/Table2[[#This Row],[Current Month Low]])-1</f>
        <v>9.7104810353856541E-2</v>
      </c>
      <c r="AH155" s="1">
        <f>(Table2[[#This Row],[Current Month High]]/Table2[[#This Row],[Close Price]])-1</f>
        <v>3.4367541766109788E-2</v>
      </c>
      <c r="AI155">
        <v>12.9219229457892</v>
      </c>
      <c r="AJ155">
        <v>189.82213438735101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</v>
      </c>
      <c r="AM155" t="s">
        <v>3226</v>
      </c>
      <c r="AN155">
        <v>8.92</v>
      </c>
      <c r="AO155" t="s">
        <v>3225</v>
      </c>
      <c r="AP155">
        <v>7.0910852592124998E-2</v>
      </c>
      <c r="AQ155">
        <f>(Table2[[#This Row],[Sharpe Ratio]]-AVERAGE(Table2[Sharpe Ratio]))/_xlfn.STDEV.P(Table2[Sharpe Ratio])</f>
        <v>6.4180543205077017E-2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1.920839628349404</v>
      </c>
      <c r="AS155">
        <f>_xlfn.RANK.AVG(Table2[[#This Row],[1Y Return vs Nifty Z-Score]],Table2[1Y Return vs Nifty Z-Score])</f>
        <v>116</v>
      </c>
      <c r="AT155">
        <f>_xlfn.RANK.AVG(Table2[[#This Row],[6M Return vs Nifty Z-Score]],Table2[6M Return vs Nifty Z-Score])</f>
        <v>168</v>
      </c>
      <c r="AU155">
        <f>_xlfn.RANK.AVG(Table2[[#This Row],[Sharpe Ratio Z-Score]],Table2[Sharpe Ratio Z-Score])</f>
        <v>332</v>
      </c>
      <c r="AV155">
        <f>(Table2[[#This Row],[Rank 1Y]]+Table2[[#This Row],[Rank 6M]]+Table2[[#This Row],[Rank Sharpe]])/3</f>
        <v>205.33333333333334</v>
      </c>
    </row>
    <row r="156" spans="1:48" x14ac:dyDescent="0.3">
      <c r="A156" t="s">
        <v>1696</v>
      </c>
      <c r="B156" t="s">
        <v>1697</v>
      </c>
      <c r="C156" t="s">
        <v>3184</v>
      </c>
      <c r="D156" t="s">
        <v>54</v>
      </c>
      <c r="E156">
        <v>5095.3660680000003</v>
      </c>
      <c r="F156">
        <v>633.1</v>
      </c>
      <c r="G156">
        <v>91.715446243782694</v>
      </c>
      <c r="H156">
        <f>(Table2[[#This Row],[1Y Return vs Nifty]]-AVERAGE(Table2[1Y Return vs Nifty]))/_xlfn.STDEV.P(Table2[1Y Return vs Nifty])</f>
        <v>1.0580245081779369</v>
      </c>
      <c r="I156">
        <v>18.920519863112698</v>
      </c>
      <c r="J156">
        <f>(Table2[[#This Row],[1M Return vs Nifty]]-AVERAGE(Table2[1M Return vs Nifty]))/_xlfn.STDEV.P(Table2[1M Return vs Nifty])</f>
        <v>1.6740677053552722</v>
      </c>
      <c r="K156">
        <v>78.044292086455101</v>
      </c>
      <c r="L156">
        <f>(Table2[[#This Row],[6M Return vs Nifty]]-AVERAGE(Table2[6M Return vs Nifty]))/_xlfn.STDEV.P(Table2[6M Return vs Nifty])</f>
        <v>1.8102609973919974</v>
      </c>
      <c r="M156">
        <v>3.9196663032779702</v>
      </c>
      <c r="N156">
        <f>(Table2[[#This Row],[1W Return vs Nifty]]-AVERAGE(Table2[1W Return vs Nifty]))/_xlfn.STDEV.P(Table2[1W Return vs Nifty])</f>
        <v>0.86978559743183326</v>
      </c>
      <c r="O156">
        <v>580.39</v>
      </c>
      <c r="P156">
        <v>513.78428663525199</v>
      </c>
      <c r="Q156">
        <v>401.557486385071</v>
      </c>
      <c r="R156">
        <v>70.609528105143497</v>
      </c>
      <c r="S156" s="1">
        <f>(Table2[[#This Row],[Close Price]]-Table2[[#This Row],[20D EMA]])/Table2[[#This Row],[20D EMA]]</f>
        <v>9.0818242905632479E-2</v>
      </c>
      <c r="T156" s="1">
        <f>(Table2[[#This Row],[Close Price]]-Table2[[#This Row],[50D EMA]])/Table2[[#This Row],[50D EMA]]</f>
        <v>0.2322291990402057</v>
      </c>
      <c r="U156" s="1">
        <f>(Table2[[#This Row],[Close Price]]-Table2[[#This Row],[200D EMA]])/Table2[[#This Row],[200D EMA]]</f>
        <v>0.57661112409916027</v>
      </c>
      <c r="V156">
        <v>0.97607314363440001</v>
      </c>
      <c r="W156">
        <v>624.15</v>
      </c>
      <c r="X156">
        <v>661</v>
      </c>
      <c r="Y156">
        <v>624.15</v>
      </c>
      <c r="Z156">
        <v>675</v>
      </c>
      <c r="AA156">
        <v>525</v>
      </c>
      <c r="AB156">
        <v>675</v>
      </c>
      <c r="AC156" s="1">
        <f>(Table2[[#This Row],[Close Price]]/Table2[[#This Row],[Day Low]])-1</f>
        <v>1.433950172234244E-2</v>
      </c>
      <c r="AD156" s="1">
        <f>(Table2[[#This Row],[Day High]]/Table2[[#This Row],[Close Price]])-1</f>
        <v>4.4068867477491613E-2</v>
      </c>
      <c r="AE156" s="1">
        <f>(Table2[[#This Row],[Close Price]]/Table2[[#This Row],[Current Week Low]])-1</f>
        <v>1.433950172234244E-2</v>
      </c>
      <c r="AF156" s="1">
        <f>(Table2[[#This Row],[Current Week High]]/Table2[[#This Row],[Close Price]])-1</f>
        <v>6.6182277681250845E-2</v>
      </c>
      <c r="AG156" s="1">
        <f>(Table2[[#This Row],[Close Price]]/Table2[[#This Row],[Current Month Low]])-1</f>
        <v>0.20590476190476203</v>
      </c>
      <c r="AH156" s="1">
        <f>(Table2[[#This Row],[Current Month High]]/Table2[[#This Row],[Close Price]])-1</f>
        <v>6.6182277681250845E-2</v>
      </c>
      <c r="AI156">
        <v>6.6182277681250801</v>
      </c>
      <c r="AJ156">
        <v>169.518944231587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0.38</v>
      </c>
      <c r="AM156" t="s">
        <v>3225</v>
      </c>
      <c r="AN156">
        <v>16.010000000000002</v>
      </c>
      <c r="AO156" t="s">
        <v>3225</v>
      </c>
      <c r="AP156">
        <v>1.5713050905152001E-2</v>
      </c>
      <c r="AQ156">
        <f>(Table2[[#This Row],[Sharpe Ratio]]-AVERAGE(Table2[Sharpe Ratio]))/_xlfn.STDEV.P(Table2[Sharpe Ratio])</f>
        <v>-0.57689925146644905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4.835239556890591</v>
      </c>
      <c r="AS156">
        <f>_xlfn.RANK.AVG(Table2[[#This Row],[1Y Return vs Nifty Z-Score]],Table2[1Y Return vs Nifty Z-Score])</f>
        <v>89</v>
      </c>
      <c r="AT156">
        <f>_xlfn.RANK.AVG(Table2[[#This Row],[6M Return vs Nifty Z-Score]],Table2[6M Return vs Nifty Z-Score])</f>
        <v>38</v>
      </c>
      <c r="AU156">
        <f>_xlfn.RANK.AVG(Table2[[#This Row],[Sharpe Ratio Z-Score]],Table2[Sharpe Ratio Z-Score])</f>
        <v>491</v>
      </c>
      <c r="AV156">
        <f>(Table2[[#This Row],[Rank 1Y]]+Table2[[#This Row],[Rank 6M]]+Table2[[#This Row],[Rank Sharpe]])/3</f>
        <v>206</v>
      </c>
    </row>
    <row r="157" spans="1:48" x14ac:dyDescent="0.3">
      <c r="A157" t="s">
        <v>328</v>
      </c>
      <c r="B157" t="s">
        <v>329</v>
      </c>
      <c r="C157" t="s">
        <v>3180</v>
      </c>
      <c r="D157" t="s">
        <v>124</v>
      </c>
      <c r="E157">
        <v>83846.833524100002</v>
      </c>
      <c r="F157">
        <v>1848.5</v>
      </c>
      <c r="G157">
        <v>113.390459890024</v>
      </c>
      <c r="H157">
        <f>(Table2[[#This Row],[1Y Return vs Nifty]]-AVERAGE(Table2[1Y Return vs Nifty]))/_xlfn.STDEV.P(Table2[1Y Return vs Nifty])</f>
        <v>1.4171148111353247</v>
      </c>
      <c r="I157">
        <v>2.4542789448992299</v>
      </c>
      <c r="J157">
        <f>(Table2[[#This Row],[1M Return vs Nifty]]-AVERAGE(Table2[1M Return vs Nifty]))/_xlfn.STDEV.P(Table2[1M Return vs Nifty])</f>
        <v>0.11897786639948553</v>
      </c>
      <c r="K157">
        <v>47.4685978667965</v>
      </c>
      <c r="L157">
        <f>(Table2[[#This Row],[6M Return vs Nifty]]-AVERAGE(Table2[6M Return vs Nifty]))/_xlfn.STDEV.P(Table2[6M Return vs Nifty])</f>
        <v>0.90806090527391381</v>
      </c>
      <c r="M157">
        <v>1.3308561100922001</v>
      </c>
      <c r="N157">
        <f>(Table2[[#This Row],[1W Return vs Nifty]]-AVERAGE(Table2[1W Return vs Nifty]))/_xlfn.STDEV.P(Table2[1W Return vs Nifty])</f>
        <v>0.28114540945174571</v>
      </c>
      <c r="O157">
        <v>1737.22</v>
      </c>
      <c r="P157">
        <v>1617.6737004965</v>
      </c>
      <c r="Q157">
        <v>1279.2551093534701</v>
      </c>
      <c r="R157">
        <v>74.415853498663097</v>
      </c>
      <c r="S157" s="1">
        <f>(Table2[[#This Row],[Close Price]]-Table2[[#This Row],[20D EMA]])/Table2[[#This Row],[20D EMA]]</f>
        <v>6.4056365917960864E-2</v>
      </c>
      <c r="T157" s="1">
        <f>(Table2[[#This Row],[Close Price]]-Table2[[#This Row],[50D EMA]])/Table2[[#This Row],[50D EMA]]</f>
        <v>0.14269027148840599</v>
      </c>
      <c r="U157" s="1">
        <f>(Table2[[#This Row],[Close Price]]-Table2[[#This Row],[200D EMA]])/Table2[[#This Row],[200D EMA]]</f>
        <v>0.4449815259555413</v>
      </c>
      <c r="V157">
        <v>0.65324733945198898</v>
      </c>
      <c r="W157">
        <v>1776.4</v>
      </c>
      <c r="X157">
        <v>1871.4</v>
      </c>
      <c r="Y157">
        <v>1751.85</v>
      </c>
      <c r="Z157">
        <v>1871.4</v>
      </c>
      <c r="AA157">
        <v>1680.55</v>
      </c>
      <c r="AB157">
        <v>1871.4</v>
      </c>
      <c r="AC157" s="1">
        <f>(Table2[[#This Row],[Close Price]]/Table2[[#This Row],[Day Low]])-1</f>
        <v>4.0587705471740509E-2</v>
      </c>
      <c r="AD157" s="1">
        <f>(Table2[[#This Row],[Day High]]/Table2[[#This Row],[Close Price]])-1</f>
        <v>1.2388423045712749E-2</v>
      </c>
      <c r="AE157" s="1">
        <f>(Table2[[#This Row],[Close Price]]/Table2[[#This Row],[Current Week Low]])-1</f>
        <v>5.5170248594343274E-2</v>
      </c>
      <c r="AF157" s="1">
        <f>(Table2[[#This Row],[Current Week High]]/Table2[[#This Row],[Close Price]])-1</f>
        <v>1.2388423045712749E-2</v>
      </c>
      <c r="AG157" s="1">
        <f>(Table2[[#This Row],[Close Price]]/Table2[[#This Row],[Current Month Low]])-1</f>
        <v>9.9937520454613127E-2</v>
      </c>
      <c r="AH157" s="1">
        <f>(Table2[[#This Row],[Current Month High]]/Table2[[#This Row],[Close Price]])-1</f>
        <v>1.2388423045712749E-2</v>
      </c>
      <c r="AI157">
        <v>1.23884230457127</v>
      </c>
      <c r="AJ157">
        <v>179.52517768032601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</v>
      </c>
      <c r="AM157" t="s">
        <v>3225</v>
      </c>
      <c r="AN157">
        <v>4.3</v>
      </c>
      <c r="AO157" t="s">
        <v>3225</v>
      </c>
      <c r="AP157">
        <v>3.1322130231591E-2</v>
      </c>
      <c r="AQ157">
        <f>(Table2[[#This Row],[Sharpe Ratio]]-AVERAGE(Table2[Sharpe Ratio]))/_xlfn.STDEV.P(Table2[Sharpe Ratio])</f>
        <v>-0.39561186204552745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2.3296871302149427</v>
      </c>
      <c r="AS157">
        <f>_xlfn.RANK.AVG(Table2[[#This Row],[1Y Return vs Nifty Z-Score]],Table2[1Y Return vs Nifty Z-Score])</f>
        <v>63</v>
      </c>
      <c r="AT157">
        <f>_xlfn.RANK.AVG(Table2[[#This Row],[6M Return vs Nifty Z-Score]],Table2[6M Return vs Nifty Z-Score])</f>
        <v>115</v>
      </c>
      <c r="AU157">
        <f>_xlfn.RANK.AVG(Table2[[#This Row],[Sharpe Ratio Z-Score]],Table2[Sharpe Ratio Z-Score])</f>
        <v>442</v>
      </c>
      <c r="AV157">
        <f>(Table2[[#This Row],[Rank 1Y]]+Table2[[#This Row],[Rank 6M]]+Table2[[#This Row],[Rank Sharpe]])/3</f>
        <v>206.66666666666666</v>
      </c>
    </row>
    <row r="158" spans="1:48" x14ac:dyDescent="0.3">
      <c r="A158" t="s">
        <v>449</v>
      </c>
      <c r="B158" t="s">
        <v>450</v>
      </c>
      <c r="C158" t="s">
        <v>3194</v>
      </c>
      <c r="D158" t="s">
        <v>382</v>
      </c>
      <c r="E158">
        <v>50516.573481284999</v>
      </c>
      <c r="F158">
        <v>1715.15</v>
      </c>
      <c r="G158">
        <v>28.7404135710158</v>
      </c>
      <c r="H158">
        <f>(Table2[[#This Row],[1Y Return vs Nifty]]-AVERAGE(Table2[1Y Return vs Nifty]))/_xlfn.STDEV.P(Table2[1Y Return vs Nifty])</f>
        <v>1.4716119528469011E-2</v>
      </c>
      <c r="I158">
        <v>-6.7110487002108696</v>
      </c>
      <c r="J158">
        <f>(Table2[[#This Row],[1M Return vs Nifty]]-AVERAGE(Table2[1M Return vs Nifty]))/_xlfn.STDEV.P(Table2[1M Return vs Nifty])</f>
        <v>-0.74660572140324144</v>
      </c>
      <c r="K158">
        <v>45.065506441415501</v>
      </c>
      <c r="L158">
        <f>(Table2[[#This Row],[6M Return vs Nifty]]-AVERAGE(Table2[6M Return vs Nifty]))/_xlfn.STDEV.P(Table2[6M Return vs Nifty])</f>
        <v>0.83715264429474179</v>
      </c>
      <c r="M158">
        <v>-1.8375864665659101</v>
      </c>
      <c r="N158">
        <f>(Table2[[#This Row],[1W Return vs Nifty]]-AVERAGE(Table2[1W Return vs Nifty]))/_xlfn.STDEV.P(Table2[1W Return vs Nifty])</f>
        <v>-0.43929081211342003</v>
      </c>
      <c r="O158">
        <v>1709.83</v>
      </c>
      <c r="P158">
        <v>1658.7945379334401</v>
      </c>
      <c r="Q158">
        <v>1395.46843120934</v>
      </c>
      <c r="R158">
        <v>52.917598476523899</v>
      </c>
      <c r="S158" s="1">
        <f>(Table2[[#This Row],[Close Price]]-Table2[[#This Row],[20D EMA]])/Table2[[#This Row],[20D EMA]]</f>
        <v>3.111420433610455E-3</v>
      </c>
      <c r="T158" s="1">
        <f>(Table2[[#This Row],[Close Price]]-Table2[[#This Row],[50D EMA]])/Table2[[#This Row],[50D EMA]]</f>
        <v>3.3973744654819497E-2</v>
      </c>
      <c r="U158" s="1">
        <f>(Table2[[#This Row],[Close Price]]-Table2[[#This Row],[200D EMA]])/Table2[[#This Row],[200D EMA]]</f>
        <v>0.22908548960410222</v>
      </c>
      <c r="V158">
        <v>0.55875933258583999</v>
      </c>
      <c r="W158">
        <v>1705.3</v>
      </c>
      <c r="X158">
        <v>1743.25</v>
      </c>
      <c r="Y158">
        <v>1651.4</v>
      </c>
      <c r="Z158">
        <v>1743.25</v>
      </c>
      <c r="AA158">
        <v>1651.4</v>
      </c>
      <c r="AB158">
        <v>1773.55</v>
      </c>
      <c r="AC158" s="1">
        <f>(Table2[[#This Row],[Close Price]]/Table2[[#This Row],[Day Low]])-1</f>
        <v>5.7761097754061019E-3</v>
      </c>
      <c r="AD158" s="1">
        <f>(Table2[[#This Row],[Day High]]/Table2[[#This Row],[Close Price]])-1</f>
        <v>1.6383406699122416E-2</v>
      </c>
      <c r="AE158" s="1">
        <f>(Table2[[#This Row],[Close Price]]/Table2[[#This Row],[Current Week Low]])-1</f>
        <v>3.8603609058980304E-2</v>
      </c>
      <c r="AF158" s="1">
        <f>(Table2[[#This Row],[Current Week High]]/Table2[[#This Row],[Close Price]])-1</f>
        <v>1.6383406699122416E-2</v>
      </c>
      <c r="AG158" s="1">
        <f>(Table2[[#This Row],[Close Price]]/Table2[[#This Row],[Current Month Low]])-1</f>
        <v>3.8603609058980304E-2</v>
      </c>
      <c r="AH158" s="1">
        <f>(Table2[[#This Row],[Current Month High]]/Table2[[#This Row],[Close Price]])-1</f>
        <v>3.4049500043727976E-2</v>
      </c>
      <c r="AI158">
        <v>4.30574585313237</v>
      </c>
      <c r="AJ158">
        <v>68.308718904862303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0.05</v>
      </c>
      <c r="AM158" t="s">
        <v>3225</v>
      </c>
      <c r="AN158">
        <v>-2.4500000000000002</v>
      </c>
      <c r="AO158" t="s">
        <v>3224</v>
      </c>
      <c r="AP158">
        <v>0.110619395914991</v>
      </c>
      <c r="AQ158">
        <f>(Table2[[#This Row],[Sharpe Ratio]]-AVERAGE(Table2[Sharpe Ratio]))/_xlfn.STDEV.P(Table2[Sharpe Ratio])</f>
        <v>0.52536457630283306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0.19133680660938235</v>
      </c>
      <c r="AS158">
        <f>_xlfn.RANK.AVG(Table2[[#This Row],[1Y Return vs Nifty Z-Score]],Table2[1Y Return vs Nifty Z-Score])</f>
        <v>285</v>
      </c>
      <c r="AT158">
        <f>_xlfn.RANK.AVG(Table2[[#This Row],[6M Return vs Nifty Z-Score]],Table2[6M Return vs Nifty Z-Score])</f>
        <v>124</v>
      </c>
      <c r="AU158">
        <f>_xlfn.RANK.AVG(Table2[[#This Row],[Sharpe Ratio Z-Score]],Table2[Sharpe Ratio Z-Score])</f>
        <v>214</v>
      </c>
      <c r="AV158">
        <f>(Table2[[#This Row],[Rank 1Y]]+Table2[[#This Row],[Rank 6M]]+Table2[[#This Row],[Rank Sharpe]])/3</f>
        <v>207.66666666666666</v>
      </c>
    </row>
    <row r="159" spans="1:48" x14ac:dyDescent="0.3">
      <c r="A159" t="s">
        <v>136</v>
      </c>
      <c r="B159" t="s">
        <v>137</v>
      </c>
      <c r="C159" t="s">
        <v>3180</v>
      </c>
      <c r="D159" t="s">
        <v>138</v>
      </c>
      <c r="E159">
        <v>209880.20636000001</v>
      </c>
      <c r="F159">
        <v>160.6</v>
      </c>
      <c r="G159">
        <v>83.778495308317403</v>
      </c>
      <c r="H159">
        <f>(Table2[[#This Row],[1Y Return vs Nifty]]-AVERAGE(Table2[1Y Return vs Nifty]))/_xlfn.STDEV.P(Table2[1Y Return vs Nifty])</f>
        <v>0.92653291317871578</v>
      </c>
      <c r="I159">
        <v>-13.224197372647</v>
      </c>
      <c r="J159">
        <f>(Table2[[#This Row],[1M Return vs Nifty]]-AVERAGE(Table2[1M Return vs Nifty]))/_xlfn.STDEV.P(Table2[1M Return vs Nifty])</f>
        <v>-1.361714620296524</v>
      </c>
      <c r="K159">
        <v>3.5906747406990398</v>
      </c>
      <c r="L159">
        <f>(Table2[[#This Row],[6M Return vs Nifty]]-AVERAGE(Table2[6M Return vs Nifty]))/_xlfn.STDEV.P(Table2[6M Return vs Nifty])</f>
        <v>-0.38664939637683732</v>
      </c>
      <c r="M159">
        <v>-4.4895704834033898</v>
      </c>
      <c r="N159">
        <f>(Table2[[#This Row],[1W Return vs Nifty]]-AVERAGE(Table2[1W Return vs Nifty]))/_xlfn.STDEV.P(Table2[1W Return vs Nifty])</f>
        <v>-1.0422953793468208</v>
      </c>
      <c r="O159">
        <v>172.44</v>
      </c>
      <c r="P159">
        <v>177.33635402941101</v>
      </c>
      <c r="Q159">
        <v>151.59651764872899</v>
      </c>
      <c r="R159">
        <v>16.267660979170401</v>
      </c>
      <c r="S159" s="1">
        <f>(Table2[[#This Row],[Close Price]]-Table2[[#This Row],[20D EMA]])/Table2[[#This Row],[20D EMA]]</f>
        <v>-6.8661563442356785E-2</v>
      </c>
      <c r="T159" s="1">
        <f>(Table2[[#This Row],[Close Price]]-Table2[[#This Row],[50D EMA]])/Table2[[#This Row],[50D EMA]]</f>
        <v>-9.4376328649653604E-2</v>
      </c>
      <c r="U159" s="1">
        <f>(Table2[[#This Row],[Close Price]]-Table2[[#This Row],[200D EMA]])/Table2[[#This Row],[200D EMA]]</f>
        <v>5.9391089524453135E-2</v>
      </c>
      <c r="V159">
        <v>0.28812083205832401</v>
      </c>
      <c r="W159">
        <v>160.19999999999999</v>
      </c>
      <c r="X159">
        <v>164.32</v>
      </c>
      <c r="Y159">
        <v>160.19999999999999</v>
      </c>
      <c r="Z159">
        <v>167.45</v>
      </c>
      <c r="AA159">
        <v>160.19999999999999</v>
      </c>
      <c r="AB159">
        <v>180.25</v>
      </c>
      <c r="AC159" s="1">
        <f>(Table2[[#This Row],[Close Price]]/Table2[[#This Row],[Day Low]])-1</f>
        <v>2.4968789013732895E-3</v>
      </c>
      <c r="AD159" s="1">
        <f>(Table2[[#This Row],[Day High]]/Table2[[#This Row],[Close Price]])-1</f>
        <v>2.3163138231631297E-2</v>
      </c>
      <c r="AE159" s="1">
        <f>(Table2[[#This Row],[Close Price]]/Table2[[#This Row],[Current Week Low]])-1</f>
        <v>2.4968789013732895E-3</v>
      </c>
      <c r="AF159" s="1">
        <f>(Table2[[#This Row],[Current Week High]]/Table2[[#This Row],[Close Price]])-1</f>
        <v>4.2652552926525589E-2</v>
      </c>
      <c r="AG159" s="1">
        <f>(Table2[[#This Row],[Close Price]]/Table2[[#This Row],[Current Month Low]])-1</f>
        <v>2.4968789013732895E-3</v>
      </c>
      <c r="AH159" s="1">
        <f>(Table2[[#This Row],[Current Month High]]/Table2[[#This Row],[Close Price]])-1</f>
        <v>0.12235367372353667</v>
      </c>
      <c r="AI159">
        <v>42.590286425902796</v>
      </c>
      <c r="AJ159">
        <v>144.258555133079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</v>
      </c>
      <c r="AM159" t="s">
        <v>3224</v>
      </c>
      <c r="AN159">
        <v>-10.09</v>
      </c>
      <c r="AO159" t="s">
        <v>3224</v>
      </c>
      <c r="AP159">
        <v>0.17147455653193899</v>
      </c>
      <c r="AQ159">
        <f>(Table2[[#This Row],[Sharpe Ratio]]-AVERAGE(Table2[Sharpe Ratio]))/_xlfn.STDEV.P(Table2[Sharpe Ratio])</f>
        <v>1.2321502213953452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102</v>
      </c>
      <c r="AT159">
        <f>_xlfn.RANK.AVG(Table2[[#This Row],[6M Return vs Nifty Z-Score]],Table2[6M Return vs Nifty Z-Score])</f>
        <v>438</v>
      </c>
      <c r="AU159">
        <f>_xlfn.RANK.AVG(Table2[[#This Row],[Sharpe Ratio Z-Score]],Table2[Sharpe Ratio Z-Score])</f>
        <v>85</v>
      </c>
      <c r="AV159">
        <f>(Table2[[#This Row],[Rank 1Y]]+Table2[[#This Row],[Rank 6M]]+Table2[[#This Row],[Rank Sharpe]])/3</f>
        <v>208.33333333333334</v>
      </c>
    </row>
    <row r="160" spans="1:48" x14ac:dyDescent="0.3">
      <c r="A160" t="s">
        <v>1607</v>
      </c>
      <c r="B160" t="s">
        <v>1608</v>
      </c>
      <c r="C160" t="s">
        <v>3186</v>
      </c>
      <c r="D160" t="s">
        <v>206</v>
      </c>
      <c r="E160">
        <v>6000.8355540299999</v>
      </c>
      <c r="F160">
        <v>492.35</v>
      </c>
      <c r="G160">
        <v>20.890912399734699</v>
      </c>
      <c r="H160">
        <f>(Table2[[#This Row],[1Y Return vs Nifty]]-AVERAGE(Table2[1Y Return vs Nifty]))/_xlfn.STDEV.P(Table2[1Y Return vs Nifty])</f>
        <v>-0.11532669380782111</v>
      </c>
      <c r="I160">
        <v>-9.7421110814271596</v>
      </c>
      <c r="J160">
        <f>(Table2[[#This Row],[1M Return vs Nifty]]-AVERAGE(Table2[1M Return vs Nifty]))/_xlfn.STDEV.P(Table2[1M Return vs Nifty])</f>
        <v>-1.0328625746633473</v>
      </c>
      <c r="K160">
        <v>22.9036238588529</v>
      </c>
      <c r="L160">
        <f>(Table2[[#This Row],[6M Return vs Nifty]]-AVERAGE(Table2[6M Return vs Nifty]))/_xlfn.STDEV.P(Table2[6M Return vs Nifty])</f>
        <v>0.18321974047067346</v>
      </c>
      <c r="M160">
        <v>-1.33244283503157</v>
      </c>
      <c r="N160">
        <f>(Table2[[#This Row],[1W Return vs Nifty]]-AVERAGE(Table2[1W Return vs Nifty]))/_xlfn.STDEV.P(Table2[1W Return vs Nifty])</f>
        <v>-0.32443193099266698</v>
      </c>
      <c r="O160">
        <v>494.25</v>
      </c>
      <c r="P160">
        <v>492.96060620843798</v>
      </c>
      <c r="Q160">
        <v>433.17060019120299</v>
      </c>
      <c r="R160">
        <v>51.142384962086901</v>
      </c>
      <c r="S160" s="1">
        <f>(Table2[[#This Row],[Close Price]]-Table2[[#This Row],[20D EMA]])/Table2[[#This Row],[20D EMA]]</f>
        <v>-3.8442083965603991E-3</v>
      </c>
      <c r="T160" s="1">
        <f>(Table2[[#This Row],[Close Price]]-Table2[[#This Row],[50D EMA]])/Table2[[#This Row],[50D EMA]]</f>
        <v>-1.2386511229251762E-3</v>
      </c>
      <c r="U160" s="1">
        <f>(Table2[[#This Row],[Close Price]]-Table2[[#This Row],[200D EMA]])/Table2[[#This Row],[200D EMA]]</f>
        <v>0.13661915139825981</v>
      </c>
      <c r="V160">
        <v>0.61191574455896003</v>
      </c>
      <c r="W160">
        <v>478.5</v>
      </c>
      <c r="X160">
        <v>495</v>
      </c>
      <c r="Y160">
        <v>478.5</v>
      </c>
      <c r="Z160">
        <v>495</v>
      </c>
      <c r="AA160">
        <v>468.5</v>
      </c>
      <c r="AB160">
        <v>515</v>
      </c>
      <c r="AC160" s="1">
        <f>(Table2[[#This Row],[Close Price]]/Table2[[#This Row],[Day Low]])-1</f>
        <v>2.8944618599791028E-2</v>
      </c>
      <c r="AD160" s="1">
        <f>(Table2[[#This Row],[Day High]]/Table2[[#This Row],[Close Price]])-1</f>
        <v>5.382349954300647E-3</v>
      </c>
      <c r="AE160" s="1">
        <f>(Table2[[#This Row],[Close Price]]/Table2[[#This Row],[Current Week Low]])-1</f>
        <v>2.8944618599791028E-2</v>
      </c>
      <c r="AF160" s="1">
        <f>(Table2[[#This Row],[Current Week High]]/Table2[[#This Row],[Close Price]])-1</f>
        <v>5.382349954300647E-3</v>
      </c>
      <c r="AG160" s="1">
        <f>(Table2[[#This Row],[Close Price]]/Table2[[#This Row],[Current Month Low]])-1</f>
        <v>5.0907150480256291E-2</v>
      </c>
      <c r="AH160" s="1">
        <f>(Table2[[#This Row],[Current Month High]]/Table2[[#This Row],[Close Price]])-1</f>
        <v>4.6003859043363349E-2</v>
      </c>
      <c r="AI160">
        <v>10.1858434040824</v>
      </c>
      <c r="AJ160">
        <v>58.362817626246397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-0.03</v>
      </c>
      <c r="AM160" t="s">
        <v>3224</v>
      </c>
      <c r="AN160">
        <v>-4.7699999999999996</v>
      </c>
      <c r="AO160" t="s">
        <v>3224</v>
      </c>
      <c r="AP160">
        <v>0.196373210158406</v>
      </c>
      <c r="AQ160">
        <f>(Table2[[#This Row],[Sharpe Ratio]]-AVERAGE(Table2[Sharpe Ratio]))/_xlfn.STDEV.P(Table2[Sharpe Ratio])</f>
        <v>1.5213288347932779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0.23192737580011602</v>
      </c>
      <c r="AS160">
        <f>_xlfn.RANK.AVG(Table2[[#This Row],[1Y Return vs Nifty Z-Score]],Table2[1Y Return vs Nifty Z-Score])</f>
        <v>324</v>
      </c>
      <c r="AT160">
        <f>_xlfn.RANK.AVG(Table2[[#This Row],[6M Return vs Nifty Z-Score]],Table2[6M Return vs Nifty Z-Score])</f>
        <v>255</v>
      </c>
      <c r="AU160">
        <f>_xlfn.RANK.AVG(Table2[[#This Row],[Sharpe Ratio Z-Score]],Table2[Sharpe Ratio Z-Score])</f>
        <v>47</v>
      </c>
      <c r="AV160">
        <f>(Table2[[#This Row],[Rank 1Y]]+Table2[[#This Row],[Rank 6M]]+Table2[[#This Row],[Rank Sharpe]])/3</f>
        <v>208.66666666666666</v>
      </c>
    </row>
    <row r="161" spans="1:48" x14ac:dyDescent="0.3">
      <c r="A161" t="s">
        <v>578</v>
      </c>
      <c r="B161" t="s">
        <v>579</v>
      </c>
      <c r="C161" t="s">
        <v>3192</v>
      </c>
      <c r="D161" t="s">
        <v>215</v>
      </c>
      <c r="E161">
        <v>35585.187312249996</v>
      </c>
      <c r="F161">
        <v>5559.25</v>
      </c>
      <c r="G161">
        <v>140.52501326429999</v>
      </c>
      <c r="H161">
        <f>(Table2[[#This Row],[1Y Return vs Nifty]]-AVERAGE(Table2[1Y Return vs Nifty]))/_xlfn.STDEV.P(Table2[1Y Return vs Nifty])</f>
        <v>1.8666533973992296</v>
      </c>
      <c r="I161">
        <v>-0.97407747394509903</v>
      </c>
      <c r="J161">
        <f>(Table2[[#This Row],[1M Return vs Nifty]]-AVERAGE(Table2[1M Return vs Nifty]))/_xlfn.STDEV.P(Table2[1M Return vs Nifty])</f>
        <v>-0.20479987119978338</v>
      </c>
      <c r="K161">
        <v>98.166822756067006</v>
      </c>
      <c r="L161">
        <f>(Table2[[#This Row],[6M Return vs Nifty]]-AVERAGE(Table2[6M Return vs Nifty]))/_xlfn.STDEV.P(Table2[6M Return vs Nifty])</f>
        <v>2.4040185387040234</v>
      </c>
      <c r="M161">
        <v>12.491132077201</v>
      </c>
      <c r="N161">
        <f>(Table2[[#This Row],[1W Return vs Nifty]]-AVERAGE(Table2[1W Return vs Nifty]))/_xlfn.STDEV.P(Table2[1W Return vs Nifty])</f>
        <v>2.8187539836455686</v>
      </c>
      <c r="O161">
        <v>4937.0600000000004</v>
      </c>
      <c r="P161">
        <v>4590.2335235349301</v>
      </c>
      <c r="Q161">
        <v>3487.07303521514</v>
      </c>
      <c r="R161">
        <v>80.682633747153702</v>
      </c>
      <c r="S161" s="1">
        <f>(Table2[[#This Row],[Close Price]]-Table2[[#This Row],[20D EMA]])/Table2[[#This Row],[20D EMA]]</f>
        <v>0.12602439508533408</v>
      </c>
      <c r="T161" s="1">
        <f>(Table2[[#This Row],[Close Price]]-Table2[[#This Row],[50D EMA]])/Table2[[#This Row],[50D EMA]]</f>
        <v>0.21110396050587688</v>
      </c>
      <c r="U161" s="1">
        <f>(Table2[[#This Row],[Close Price]]-Table2[[#This Row],[200D EMA]])/Table2[[#This Row],[200D EMA]]</f>
        <v>0.59424535817243473</v>
      </c>
      <c r="V161">
        <v>2.4666645134323</v>
      </c>
      <c r="W161">
        <v>5261.15</v>
      </c>
      <c r="X161">
        <v>5613.95</v>
      </c>
      <c r="Y161">
        <v>5188</v>
      </c>
      <c r="Z161">
        <v>5613.95</v>
      </c>
      <c r="AA161">
        <v>4566</v>
      </c>
      <c r="AB161">
        <v>5613.95</v>
      </c>
      <c r="AC161" s="1">
        <f>(Table2[[#This Row],[Close Price]]/Table2[[#This Row],[Day Low]])-1</f>
        <v>5.6660616025013599E-2</v>
      </c>
      <c r="AD161" s="1">
        <f>(Table2[[#This Row],[Day High]]/Table2[[#This Row],[Close Price]])-1</f>
        <v>9.8394567612536399E-3</v>
      </c>
      <c r="AE161" s="1">
        <f>(Table2[[#This Row],[Close Price]]/Table2[[#This Row],[Current Week Low]])-1</f>
        <v>7.1559367771780957E-2</v>
      </c>
      <c r="AF161" s="1">
        <f>(Table2[[#This Row],[Current Week High]]/Table2[[#This Row],[Close Price]])-1</f>
        <v>9.8394567612536399E-3</v>
      </c>
      <c r="AG161" s="1">
        <f>(Table2[[#This Row],[Close Price]]/Table2[[#This Row],[Current Month Low]])-1</f>
        <v>0.21753175646079725</v>
      </c>
      <c r="AH161" s="1">
        <f>(Table2[[#This Row],[Current Month High]]/Table2[[#This Row],[Close Price]])-1</f>
        <v>9.8394567612536399E-3</v>
      </c>
      <c r="AI161">
        <v>0.98394567612536399</v>
      </c>
      <c r="AJ161">
        <v>179.907859624389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0.28000000000000003</v>
      </c>
      <c r="AM161" t="s">
        <v>3225</v>
      </c>
      <c r="AN161">
        <v>16.940000000000001</v>
      </c>
      <c r="AO161" t="s">
        <v>3225</v>
      </c>
      <c r="AQ161">
        <f>(Table2[[#This Row],[Sharpe Ratio]]-AVERAGE(Table2[Sharpe Ratio]))/_xlfn.STDEV.P(Table2[Sharpe Ratio])</f>
        <v>-0.7593941903965159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6.1252318581525227</v>
      </c>
      <c r="AS161">
        <f>_xlfn.RANK.AVG(Table2[[#This Row],[1Y Return vs Nifty Z-Score]],Table2[1Y Return vs Nifty Z-Score])</f>
        <v>48</v>
      </c>
      <c r="AT161">
        <f>_xlfn.RANK.AVG(Table2[[#This Row],[6M Return vs Nifty Z-Score]],Table2[6M Return vs Nifty Z-Score])</f>
        <v>18</v>
      </c>
      <c r="AU161">
        <f>_xlfn.RANK.AVG(Table2[[#This Row],[Sharpe Ratio Z-Score]],Table2[Sharpe Ratio Z-Score])</f>
        <v>560.5</v>
      </c>
      <c r="AV161">
        <f>(Table2[[#This Row],[Rank 1Y]]+Table2[[#This Row],[Rank 6M]]+Table2[[#This Row],[Rank Sharpe]])/3</f>
        <v>208.83333333333334</v>
      </c>
    </row>
    <row r="162" spans="1:48" x14ac:dyDescent="0.3">
      <c r="A162" t="s">
        <v>207</v>
      </c>
      <c r="B162" t="s">
        <v>208</v>
      </c>
      <c r="C162" t="s">
        <v>3185</v>
      </c>
      <c r="D162" t="s">
        <v>57</v>
      </c>
      <c r="E162">
        <v>130579.34417924</v>
      </c>
      <c r="F162">
        <v>748.55</v>
      </c>
      <c r="G162">
        <v>64.129343665171703</v>
      </c>
      <c r="H162">
        <f>(Table2[[#This Row],[1Y Return vs Nifty]]-AVERAGE(Table2[1Y Return vs Nifty]))/_xlfn.STDEV.P(Table2[1Y Return vs Nifty])</f>
        <v>0.60100509891519871</v>
      </c>
      <c r="I162">
        <v>11.9337624557536</v>
      </c>
      <c r="J162">
        <f>(Table2[[#This Row],[1M Return vs Nifty]]-AVERAGE(Table2[1M Return vs Nifty]))/_xlfn.STDEV.P(Table2[1M Return vs Nifty])</f>
        <v>1.0142306784710555</v>
      </c>
      <c r="K162">
        <v>35.683756210637398</v>
      </c>
      <c r="L162">
        <f>(Table2[[#This Row],[6M Return vs Nifty]]-AVERAGE(Table2[6M Return vs Nifty]))/_xlfn.STDEV.P(Table2[6M Return vs Nifty])</f>
        <v>0.56032439432503878</v>
      </c>
      <c r="M162">
        <v>2.5450008746069201</v>
      </c>
      <c r="N162">
        <f>(Table2[[#This Row],[1W Return vs Nifty]]-AVERAGE(Table2[1W Return vs Nifty]))/_xlfn.STDEV.P(Table2[1W Return vs Nifty])</f>
        <v>0.55721601682968036</v>
      </c>
      <c r="O162">
        <v>730.08</v>
      </c>
      <c r="P162">
        <v>709.23326471399503</v>
      </c>
      <c r="Q162">
        <v>598.89329698099596</v>
      </c>
      <c r="R162">
        <v>57.231293253962299</v>
      </c>
      <c r="S162" s="1">
        <f>(Table2[[#This Row],[Close Price]]-Table2[[#This Row],[20D EMA]])/Table2[[#This Row],[20D EMA]]</f>
        <v>2.529859741398191E-2</v>
      </c>
      <c r="T162" s="1">
        <f>(Table2[[#This Row],[Close Price]]-Table2[[#This Row],[50D EMA]])/Table2[[#This Row],[50D EMA]]</f>
        <v>5.5435548841409422E-2</v>
      </c>
      <c r="U162" s="1">
        <f>(Table2[[#This Row],[Close Price]]-Table2[[#This Row],[200D EMA]])/Table2[[#This Row],[200D EMA]]</f>
        <v>0.24988875943915081</v>
      </c>
      <c r="V162">
        <v>1.15384721733262</v>
      </c>
      <c r="W162">
        <v>745.1</v>
      </c>
      <c r="X162">
        <v>777.8</v>
      </c>
      <c r="Y162">
        <v>745.1</v>
      </c>
      <c r="Z162">
        <v>780.3</v>
      </c>
      <c r="AA162">
        <v>676.25</v>
      </c>
      <c r="AB162">
        <v>780.3</v>
      </c>
      <c r="AC162" s="1">
        <f>(Table2[[#This Row],[Close Price]]/Table2[[#This Row],[Day Low]])-1</f>
        <v>4.6302509730236086E-3</v>
      </c>
      <c r="AD162" s="1">
        <f>(Table2[[#This Row],[Day High]]/Table2[[#This Row],[Close Price]])-1</f>
        <v>3.9075546055707733E-2</v>
      </c>
      <c r="AE162" s="1">
        <f>(Table2[[#This Row],[Close Price]]/Table2[[#This Row],[Current Week Low]])-1</f>
        <v>4.6302509730236086E-3</v>
      </c>
      <c r="AF162" s="1">
        <f>(Table2[[#This Row],[Current Week High]]/Table2[[#This Row],[Close Price]])-1</f>
        <v>4.2415336316879326E-2</v>
      </c>
      <c r="AG162" s="1">
        <f>(Table2[[#This Row],[Close Price]]/Table2[[#This Row],[Current Month Low]])-1</f>
        <v>0.10691312384473184</v>
      </c>
      <c r="AH162" s="1">
        <f>(Table2[[#This Row],[Current Month High]]/Table2[[#This Row],[Close Price]])-1</f>
        <v>4.2415336316879326E-2</v>
      </c>
      <c r="AI162">
        <v>4.24153363168793</v>
      </c>
      <c r="AJ162">
        <v>115.410071942446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</v>
      </c>
      <c r="AM162" t="s">
        <v>3226</v>
      </c>
      <c r="AN162">
        <v>5.26</v>
      </c>
      <c r="AO162" t="s">
        <v>3225</v>
      </c>
      <c r="AP162">
        <v>7.6405946153278004E-2</v>
      </c>
      <c r="AQ162">
        <f>(Table2[[#This Row],[Sharpe Ratio]]-AVERAGE(Table2[Sharpe Ratio]))/_xlfn.STDEV.P(Table2[Sharpe Ratio])</f>
        <v>0.12800180681014905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2.8607779953511225</v>
      </c>
      <c r="AS162">
        <f>_xlfn.RANK.AVG(Table2[[#This Row],[1Y Return vs Nifty Z-Score]],Table2[1Y Return vs Nifty Z-Score])</f>
        <v>145</v>
      </c>
      <c r="AT162">
        <f>_xlfn.RANK.AVG(Table2[[#This Row],[6M Return vs Nifty Z-Score]],Table2[6M Return vs Nifty Z-Score])</f>
        <v>167</v>
      </c>
      <c r="AU162">
        <f>_xlfn.RANK.AVG(Table2[[#This Row],[Sharpe Ratio Z-Score]],Table2[Sharpe Ratio Z-Score])</f>
        <v>315</v>
      </c>
      <c r="AV162">
        <f>(Table2[[#This Row],[Rank 1Y]]+Table2[[#This Row],[Rank 6M]]+Table2[[#This Row],[Rank Sharpe]])/3</f>
        <v>209</v>
      </c>
    </row>
    <row r="163" spans="1:48" x14ac:dyDescent="0.3">
      <c r="A163" t="s">
        <v>237</v>
      </c>
      <c r="B163" t="s">
        <v>238</v>
      </c>
      <c r="C163" t="s">
        <v>3181</v>
      </c>
      <c r="D163" t="s">
        <v>239</v>
      </c>
      <c r="E163">
        <v>113547.85211348</v>
      </c>
      <c r="F163">
        <v>430.45</v>
      </c>
      <c r="G163">
        <v>106.667893883359</v>
      </c>
      <c r="H163">
        <f>(Table2[[#This Row],[1Y Return vs Nifty]]-AVERAGE(Table2[1Y Return vs Nifty]))/_xlfn.STDEV.P(Table2[1Y Return vs Nifty])</f>
        <v>1.3057419509663075</v>
      </c>
      <c r="I163">
        <v>0.415077569613233</v>
      </c>
      <c r="J163">
        <f>(Table2[[#This Row],[1M Return vs Nifty]]-AVERAGE(Table2[1M Return vs Nifty]))/_xlfn.STDEV.P(Table2[1M Return vs Nifty])</f>
        <v>-7.3606546402606388E-2</v>
      </c>
      <c r="K163">
        <v>57.8029509917585</v>
      </c>
      <c r="L163">
        <f>(Table2[[#This Row],[6M Return vs Nifty]]-AVERAGE(Table2[6M Return vs Nifty]))/_xlfn.STDEV.P(Table2[6M Return vs Nifty])</f>
        <v>1.2129977048879972</v>
      </c>
      <c r="M163">
        <v>-0.32724171723664403</v>
      </c>
      <c r="N163">
        <f>(Table2[[#This Row],[1W Return vs Nifty]]-AVERAGE(Table2[1W Return vs Nifty]))/_xlfn.STDEV.P(Table2[1W Return vs Nifty])</f>
        <v>-9.5870649638758396E-2</v>
      </c>
      <c r="O163">
        <v>430.22</v>
      </c>
      <c r="P163">
        <v>416.63489855137402</v>
      </c>
      <c r="Q163">
        <v>332.958585823269</v>
      </c>
      <c r="R163">
        <v>49.333487105569503</v>
      </c>
      <c r="S163" s="1">
        <f>(Table2[[#This Row],[Close Price]]-Table2[[#This Row],[20D EMA]])/Table2[[#This Row],[20D EMA]]</f>
        <v>5.3461019943275843E-4</v>
      </c>
      <c r="T163" s="1">
        <f>(Table2[[#This Row],[Close Price]]-Table2[[#This Row],[50D EMA]])/Table2[[#This Row],[50D EMA]]</f>
        <v>3.3158771616733557E-2</v>
      </c>
      <c r="U163" s="1">
        <f>(Table2[[#This Row],[Close Price]]-Table2[[#This Row],[200D EMA]])/Table2[[#This Row],[200D EMA]]</f>
        <v>0.29280342459310665</v>
      </c>
      <c r="V163">
        <v>0.26596871602165401</v>
      </c>
      <c r="W163">
        <v>426.5</v>
      </c>
      <c r="X163">
        <v>433.6</v>
      </c>
      <c r="Y163">
        <v>420.1</v>
      </c>
      <c r="Z163">
        <v>433.6</v>
      </c>
      <c r="AA163">
        <v>414</v>
      </c>
      <c r="AB163">
        <v>460</v>
      </c>
      <c r="AC163" s="1">
        <f>(Table2[[#This Row],[Close Price]]/Table2[[#This Row],[Day Low]])-1</f>
        <v>9.2614302461899722E-3</v>
      </c>
      <c r="AD163" s="1">
        <f>(Table2[[#This Row],[Day High]]/Table2[[#This Row],[Close Price]])-1</f>
        <v>7.3179231037288073E-3</v>
      </c>
      <c r="AE163" s="1">
        <f>(Table2[[#This Row],[Close Price]]/Table2[[#This Row],[Current Week Low]])-1</f>
        <v>2.463699119257301E-2</v>
      </c>
      <c r="AF163" s="1">
        <f>(Table2[[#This Row],[Current Week High]]/Table2[[#This Row],[Close Price]])-1</f>
        <v>7.3179231037288073E-3</v>
      </c>
      <c r="AG163" s="1">
        <f>(Table2[[#This Row],[Close Price]]/Table2[[#This Row],[Current Month Low]])-1</f>
        <v>3.97342995169081E-2</v>
      </c>
      <c r="AH163" s="1">
        <f>(Table2[[#This Row],[Current Month High]]/Table2[[#This Row],[Close Price]])-1</f>
        <v>6.8649088163549754E-2</v>
      </c>
      <c r="AI163">
        <v>6.9462190730630704</v>
      </c>
      <c r="AJ163">
        <v>158.21835632873399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7.0000000000000007E-2</v>
      </c>
      <c r="AM163" t="s">
        <v>3225</v>
      </c>
      <c r="AN163">
        <v>-6.12</v>
      </c>
      <c r="AO163" t="s">
        <v>3224</v>
      </c>
      <c r="AP163">
        <v>2.1819609096355001E-2</v>
      </c>
      <c r="AQ163">
        <f>(Table2[[#This Row],[Sharpe Ratio]]-AVERAGE(Table2[Sharpe Ratio]))/_xlfn.STDEV.P(Table2[Sharpe Ratio])</f>
        <v>-0.50597629889005946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1.8432861609228803</v>
      </c>
      <c r="AS163">
        <f>_xlfn.RANK.AVG(Table2[[#This Row],[1Y Return vs Nifty Z-Score]],Table2[1Y Return vs Nifty Z-Score])</f>
        <v>73</v>
      </c>
      <c r="AT163">
        <f>_xlfn.RANK.AVG(Table2[[#This Row],[6M Return vs Nifty Z-Score]],Table2[6M Return vs Nifty Z-Score])</f>
        <v>80</v>
      </c>
      <c r="AU163">
        <f>_xlfn.RANK.AVG(Table2[[#This Row],[Sharpe Ratio Z-Score]],Table2[Sharpe Ratio Z-Score])</f>
        <v>474</v>
      </c>
      <c r="AV163">
        <f>(Table2[[#This Row],[Rank 1Y]]+Table2[[#This Row],[Rank 6M]]+Table2[[#This Row],[Rank Sharpe]])/3</f>
        <v>209</v>
      </c>
    </row>
    <row r="164" spans="1:48" x14ac:dyDescent="0.3">
      <c r="A164" t="s">
        <v>112</v>
      </c>
      <c r="B164" t="s">
        <v>113</v>
      </c>
      <c r="C164" t="s">
        <v>3185</v>
      </c>
      <c r="D164" t="s">
        <v>57</v>
      </c>
      <c r="E164">
        <v>257007.12633353501</v>
      </c>
      <c r="F164">
        <v>666.35</v>
      </c>
      <c r="G164">
        <v>51.811254229118099</v>
      </c>
      <c r="H164">
        <f>(Table2[[#This Row],[1Y Return vs Nifty]]-AVERAGE(Table2[1Y Return vs Nifty]))/_xlfn.STDEV.P(Table2[1Y Return vs Nifty])</f>
        <v>0.39693111125172442</v>
      </c>
      <c r="I164">
        <v>-8.2010699203105606</v>
      </c>
      <c r="J164">
        <f>(Table2[[#This Row],[1M Return vs Nifty]]-AVERAGE(Table2[1M Return vs Nifty]))/_xlfn.STDEV.P(Table2[1M Return vs Nifty])</f>
        <v>-0.88732495846010662</v>
      </c>
      <c r="K164">
        <v>10.452543294346199</v>
      </c>
      <c r="L164">
        <f>(Table2[[#This Row],[6M Return vs Nifty]]-AVERAGE(Table2[6M Return vs Nifty]))/_xlfn.STDEV.P(Table2[6M Return vs Nifty])</f>
        <v>-0.18417554912000889</v>
      </c>
      <c r="M164">
        <v>2.3769304357155399</v>
      </c>
      <c r="N164">
        <f>(Table2[[#This Row],[1W Return vs Nifty]]-AVERAGE(Table2[1W Return vs Nifty]))/_xlfn.STDEV.P(Table2[1W Return vs Nifty])</f>
        <v>0.51900038595673026</v>
      </c>
      <c r="O164">
        <v>656.41</v>
      </c>
      <c r="P164">
        <v>672.68117103209102</v>
      </c>
      <c r="Q164">
        <v>604.81081312231402</v>
      </c>
      <c r="R164">
        <v>58.743593099028502</v>
      </c>
      <c r="S164" s="1">
        <f>(Table2[[#This Row],[Close Price]]-Table2[[#This Row],[20D EMA]])/Table2[[#This Row],[20D EMA]]</f>
        <v>1.5142974665224563E-2</v>
      </c>
      <c r="T164" s="1">
        <f>(Table2[[#This Row],[Close Price]]-Table2[[#This Row],[50D EMA]])/Table2[[#This Row],[50D EMA]]</f>
        <v>-9.4118451723230363E-3</v>
      </c>
      <c r="U164" s="1">
        <f>(Table2[[#This Row],[Close Price]]-Table2[[#This Row],[200D EMA]])/Table2[[#This Row],[200D EMA]]</f>
        <v>0.10174948189168803</v>
      </c>
      <c r="V164">
        <v>0.57140849217471001</v>
      </c>
      <c r="W164">
        <v>652.20000000000005</v>
      </c>
      <c r="X164">
        <v>674</v>
      </c>
      <c r="Y164">
        <v>650.79999999999995</v>
      </c>
      <c r="Z164">
        <v>681.55</v>
      </c>
      <c r="AA164">
        <v>621</v>
      </c>
      <c r="AB164">
        <v>684.45</v>
      </c>
      <c r="AC164" s="1">
        <f>(Table2[[#This Row],[Close Price]]/Table2[[#This Row],[Day Low]])-1</f>
        <v>2.1695798834713287E-2</v>
      </c>
      <c r="AD164" s="1">
        <f>(Table2[[#This Row],[Day High]]/Table2[[#This Row],[Close Price]])-1</f>
        <v>1.1480453215277242E-2</v>
      </c>
      <c r="AE164" s="1">
        <f>(Table2[[#This Row],[Close Price]]/Table2[[#This Row],[Current Week Low]])-1</f>
        <v>2.3893669330055323E-2</v>
      </c>
      <c r="AF164" s="1">
        <f>(Table2[[#This Row],[Current Week High]]/Table2[[#This Row],[Close Price]])-1</f>
        <v>2.2810835146694686E-2</v>
      </c>
      <c r="AG164" s="1">
        <f>(Table2[[#This Row],[Close Price]]/Table2[[#This Row],[Current Month Low]])-1</f>
        <v>7.3027375201288214E-2</v>
      </c>
      <c r="AH164" s="1">
        <f>(Table2[[#This Row],[Current Month High]]/Table2[[#This Row],[Close Price]])-1</f>
        <v>2.7162902378629949E-2</v>
      </c>
      <c r="AI164">
        <v>34.441359645831703</v>
      </c>
      <c r="AJ164">
        <v>130.292033869016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-0.09</v>
      </c>
      <c r="AM164" t="s">
        <v>3224</v>
      </c>
      <c r="AN164">
        <v>5.43</v>
      </c>
      <c r="AO164" t="s">
        <v>3225</v>
      </c>
      <c r="AP164">
        <v>0.177938637798533</v>
      </c>
      <c r="AQ164">
        <f>(Table2[[#This Row],[Sharpe Ratio]]-AVERAGE(Table2[Sharpe Ratio]))/_xlfn.STDEV.P(Table2[Sharpe Ratio])</f>
        <v>1.3072255281010132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181</v>
      </c>
      <c r="AT164">
        <f>_xlfn.RANK.AVG(Table2[[#This Row],[6M Return vs Nifty Z-Score]],Table2[6M Return vs Nifty Z-Score])</f>
        <v>374</v>
      </c>
      <c r="AU164">
        <f>_xlfn.RANK.AVG(Table2[[#This Row],[Sharpe Ratio Z-Score]],Table2[Sharpe Ratio Z-Score])</f>
        <v>74</v>
      </c>
      <c r="AV164">
        <f>(Table2[[#This Row],[Rank 1Y]]+Table2[[#This Row],[Rank 6M]]+Table2[[#This Row],[Rank Sharpe]])/3</f>
        <v>209.66666666666666</v>
      </c>
    </row>
    <row r="165" spans="1:48" x14ac:dyDescent="0.3">
      <c r="A165" t="s">
        <v>975</v>
      </c>
      <c r="B165" t="s">
        <v>976</v>
      </c>
      <c r="C165" t="s">
        <v>3179</v>
      </c>
      <c r="D165" t="s">
        <v>21</v>
      </c>
      <c r="E165">
        <v>15620.6505585</v>
      </c>
      <c r="F165">
        <v>2771.25</v>
      </c>
      <c r="G165">
        <v>216.94590382397101</v>
      </c>
      <c r="H165">
        <f>(Table2[[#This Row],[1Y Return vs Nifty]]-AVERAGE(Table2[1Y Return vs Nifty]))/_xlfn.STDEV.P(Table2[1Y Return vs Nifty])</f>
        <v>3.1327195319460182</v>
      </c>
      <c r="I165">
        <v>15.479932194087899</v>
      </c>
      <c r="J165">
        <f>(Table2[[#This Row],[1M Return vs Nifty]]-AVERAGE(Table2[1M Return vs Nifty]))/_xlfn.STDEV.P(Table2[1M Return vs Nifty])</f>
        <v>1.3491348350837771</v>
      </c>
      <c r="K165">
        <v>64.921371804917598</v>
      </c>
      <c r="L165">
        <f>(Table2[[#This Row],[6M Return vs Nifty]]-AVERAGE(Table2[6M Return vs Nifty]))/_xlfn.STDEV.P(Table2[6M Return vs Nifty])</f>
        <v>1.4230416655329938</v>
      </c>
      <c r="M165">
        <v>0.97308137885892698</v>
      </c>
      <c r="N165">
        <f>(Table2[[#This Row],[1W Return vs Nifty]]-AVERAGE(Table2[1W Return vs Nifty]))/_xlfn.STDEV.P(Table2[1W Return vs Nifty])</f>
        <v>0.19979507113724929</v>
      </c>
      <c r="O165">
        <v>2651.57</v>
      </c>
      <c r="P165">
        <v>2528.9323703855698</v>
      </c>
      <c r="Q165">
        <v>1940.47905413437</v>
      </c>
      <c r="R165">
        <v>65.322207816167307</v>
      </c>
      <c r="S165" s="1">
        <f>(Table2[[#This Row],[Close Price]]-Table2[[#This Row],[20D EMA]])/Table2[[#This Row],[20D EMA]]</f>
        <v>4.5135523482314185E-2</v>
      </c>
      <c r="T165" s="1">
        <f>(Table2[[#This Row],[Close Price]]-Table2[[#This Row],[50D EMA]])/Table2[[#This Row],[50D EMA]]</f>
        <v>9.581815332510675E-2</v>
      </c>
      <c r="U165" s="1">
        <f>(Table2[[#This Row],[Close Price]]-Table2[[#This Row],[200D EMA]])/Table2[[#This Row],[200D EMA]]</f>
        <v>0.42812672679748626</v>
      </c>
      <c r="V165">
        <v>0.74971195134759205</v>
      </c>
      <c r="W165">
        <v>2757.55</v>
      </c>
      <c r="X165">
        <v>2870</v>
      </c>
      <c r="Y165">
        <v>2702</v>
      </c>
      <c r="Z165">
        <v>2870</v>
      </c>
      <c r="AA165">
        <v>2541.9</v>
      </c>
      <c r="AB165">
        <v>2925</v>
      </c>
      <c r="AC165" s="1">
        <f>(Table2[[#This Row],[Close Price]]/Table2[[#This Row],[Day Low]])-1</f>
        <v>4.9681782741926028E-3</v>
      </c>
      <c r="AD165" s="1">
        <f>(Table2[[#This Row],[Day High]]/Table2[[#This Row],[Close Price]])-1</f>
        <v>3.5633739287325161E-2</v>
      </c>
      <c r="AE165" s="1">
        <f>(Table2[[#This Row],[Close Price]]/Table2[[#This Row],[Current Week Low]])-1</f>
        <v>2.5629163582531422E-2</v>
      </c>
      <c r="AF165" s="1">
        <f>(Table2[[#This Row],[Current Week High]]/Table2[[#This Row],[Close Price]])-1</f>
        <v>3.5633739287325161E-2</v>
      </c>
      <c r="AG165" s="1">
        <f>(Table2[[#This Row],[Close Price]]/Table2[[#This Row],[Current Month Low]])-1</f>
        <v>9.0227782367520382E-2</v>
      </c>
      <c r="AH165" s="1">
        <f>(Table2[[#This Row],[Current Month High]]/Table2[[#This Row],[Close Price]])-1</f>
        <v>5.5480378890392368E-2</v>
      </c>
      <c r="AI165">
        <v>5.5480378890392297</v>
      </c>
      <c r="AJ165">
        <v>275.20308692120199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-0.05</v>
      </c>
      <c r="AM165" t="s">
        <v>3224</v>
      </c>
      <c r="AN165">
        <v>1.83</v>
      </c>
      <c r="AO165" t="s">
        <v>3225</v>
      </c>
      <c r="AQ165">
        <f>(Table2[[#This Row],[Sharpe Ratio]]-AVERAGE(Table2[Sharpe Ratio]))/_xlfn.STDEV.P(Table2[Sharpe Ratio])</f>
        <v>-0.7593941903965159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5.345296913303522</v>
      </c>
      <c r="AS165">
        <f>_xlfn.RANK.AVG(Table2[[#This Row],[1Y Return vs Nifty Z-Score]],Table2[1Y Return vs Nifty Z-Score])</f>
        <v>10</v>
      </c>
      <c r="AT165">
        <f>_xlfn.RANK.AVG(Table2[[#This Row],[6M Return vs Nifty Z-Score]],Table2[6M Return vs Nifty Z-Score])</f>
        <v>61</v>
      </c>
      <c r="AU165">
        <f>_xlfn.RANK.AVG(Table2[[#This Row],[Sharpe Ratio Z-Score]],Table2[Sharpe Ratio Z-Score])</f>
        <v>560.5</v>
      </c>
      <c r="AV165">
        <f>(Table2[[#This Row],[Rank 1Y]]+Table2[[#This Row],[Rank 6M]]+Table2[[#This Row],[Rank Sharpe]])/3</f>
        <v>210.5</v>
      </c>
    </row>
    <row r="166" spans="1:48" x14ac:dyDescent="0.3">
      <c r="A166" t="s">
        <v>312</v>
      </c>
      <c r="B166" t="s">
        <v>313</v>
      </c>
      <c r="C166" t="s">
        <v>3184</v>
      </c>
      <c r="D166" t="s">
        <v>54</v>
      </c>
      <c r="E166">
        <v>90166.547962634999</v>
      </c>
      <c r="F166">
        <v>1552.45</v>
      </c>
      <c r="G166">
        <v>47.653579290598103</v>
      </c>
      <c r="H166">
        <f>(Table2[[#This Row],[1Y Return vs Nifty]]-AVERAGE(Table2[1Y Return vs Nifty]))/_xlfn.STDEV.P(Table2[1Y Return vs Nifty])</f>
        <v>0.32805084304804638</v>
      </c>
      <c r="I166">
        <v>0.37958267971249099</v>
      </c>
      <c r="J166">
        <f>(Table2[[#This Row],[1M Return vs Nifty]]-AVERAGE(Table2[1M Return vs Nifty]))/_xlfn.STDEV.P(Table2[1M Return vs Nifty])</f>
        <v>-7.6958722706455027E-2</v>
      </c>
      <c r="K166">
        <v>37.143580064939698</v>
      </c>
      <c r="L166">
        <f>(Table2[[#This Row],[6M Return vs Nifty]]-AVERAGE(Table2[6M Return vs Nifty]))/_xlfn.STDEV.P(Table2[6M Return vs Nifty])</f>
        <v>0.60339956397992478</v>
      </c>
      <c r="M166">
        <v>0.91908361705714403</v>
      </c>
      <c r="N166">
        <f>(Table2[[#This Row],[1W Return vs Nifty]]-AVERAGE(Table2[1W Return vs Nifty]))/_xlfn.STDEV.P(Table2[1W Return vs Nifty])</f>
        <v>0.18751713251464566</v>
      </c>
      <c r="O166">
        <v>1532.61</v>
      </c>
      <c r="P166">
        <v>1462.1798576763699</v>
      </c>
      <c r="Q166">
        <v>1221.3918927802099</v>
      </c>
      <c r="R166">
        <v>56.091419101455202</v>
      </c>
      <c r="S166" s="1">
        <f>(Table2[[#This Row],[Close Price]]-Table2[[#This Row],[20D EMA]])/Table2[[#This Row],[20D EMA]]</f>
        <v>1.2945237209727293E-2</v>
      </c>
      <c r="T166" s="1">
        <f>(Table2[[#This Row],[Close Price]]-Table2[[#This Row],[50D EMA]])/Table2[[#This Row],[50D EMA]]</f>
        <v>6.1736688444801416E-2</v>
      </c>
      <c r="U166" s="1">
        <f>(Table2[[#This Row],[Close Price]]-Table2[[#This Row],[200D EMA]])/Table2[[#This Row],[200D EMA]]</f>
        <v>0.27104986464763137</v>
      </c>
      <c r="V166">
        <v>0.83860499223854801</v>
      </c>
      <c r="W166">
        <v>1549.05</v>
      </c>
      <c r="X166">
        <v>1568.3</v>
      </c>
      <c r="Y166">
        <v>1549.05</v>
      </c>
      <c r="Z166">
        <v>1583.95</v>
      </c>
      <c r="AA166">
        <v>1502.4</v>
      </c>
      <c r="AB166">
        <v>1592</v>
      </c>
      <c r="AC166" s="1">
        <f>(Table2[[#This Row],[Close Price]]/Table2[[#This Row],[Day Low]])-1</f>
        <v>2.1948936444917688E-3</v>
      </c>
      <c r="AD166" s="1">
        <f>(Table2[[#This Row],[Day High]]/Table2[[#This Row],[Close Price]])-1</f>
        <v>1.0209668588360366E-2</v>
      </c>
      <c r="AE166" s="1">
        <f>(Table2[[#This Row],[Close Price]]/Table2[[#This Row],[Current Week Low]])-1</f>
        <v>2.1948936444917688E-3</v>
      </c>
      <c r="AF166" s="1">
        <f>(Table2[[#This Row],[Current Week High]]/Table2[[#This Row],[Close Price]])-1</f>
        <v>2.0290508551000119E-2</v>
      </c>
      <c r="AG166" s="1">
        <f>(Table2[[#This Row],[Close Price]]/Table2[[#This Row],[Current Month Low]])-1</f>
        <v>3.3313365282215068E-2</v>
      </c>
      <c r="AH166" s="1">
        <f>(Table2[[#This Row],[Current Month High]]/Table2[[#This Row],[Close Price]])-1</f>
        <v>2.5475860736255518E-2</v>
      </c>
      <c r="AI166">
        <v>2.54758607362555</v>
      </c>
      <c r="AJ166">
        <v>86.000119810699104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0.08</v>
      </c>
      <c r="AM166" t="s">
        <v>3225</v>
      </c>
      <c r="AN166">
        <v>-1.08</v>
      </c>
      <c r="AO166" t="s">
        <v>3224</v>
      </c>
      <c r="AP166">
        <v>8.8150701118584002E-2</v>
      </c>
      <c r="AQ166">
        <f>(Table2[[#This Row],[Sharpe Ratio]]-AVERAGE(Table2[Sharpe Ratio]))/_xlfn.STDEV.P(Table2[Sharpe Ratio])</f>
        <v>0.26440805618081414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1.3064168730169761</v>
      </c>
      <c r="AS166">
        <f>_xlfn.RANK.AVG(Table2[[#This Row],[1Y Return vs Nifty Z-Score]],Table2[1Y Return vs Nifty Z-Score])</f>
        <v>199</v>
      </c>
      <c r="AT166">
        <f>_xlfn.RANK.AVG(Table2[[#This Row],[6M Return vs Nifty Z-Score]],Table2[6M Return vs Nifty Z-Score])</f>
        <v>159</v>
      </c>
      <c r="AU166">
        <f>_xlfn.RANK.AVG(Table2[[#This Row],[Sharpe Ratio Z-Score]],Table2[Sharpe Ratio Z-Score])</f>
        <v>274</v>
      </c>
      <c r="AV166">
        <f>(Table2[[#This Row],[Rank 1Y]]+Table2[[#This Row],[Rank 6M]]+Table2[[#This Row],[Rank Sharpe]])/3</f>
        <v>210.66666666666666</v>
      </c>
    </row>
    <row r="167" spans="1:48" x14ac:dyDescent="0.3">
      <c r="A167" t="s">
        <v>1098</v>
      </c>
      <c r="B167" t="s">
        <v>1099</v>
      </c>
      <c r="C167" t="s">
        <v>3194</v>
      </c>
      <c r="D167" t="s">
        <v>382</v>
      </c>
      <c r="E167">
        <v>12097.370769749999</v>
      </c>
      <c r="F167">
        <v>958.3</v>
      </c>
      <c r="G167">
        <v>24.227570018591798</v>
      </c>
      <c r="H167">
        <f>(Table2[[#This Row],[1Y Return vs Nifty]]-AVERAGE(Table2[1Y Return vs Nifty]))/_xlfn.STDEV.P(Table2[1Y Return vs Nifty])</f>
        <v>-6.0048232867694035E-2</v>
      </c>
      <c r="I167">
        <v>-1.6539547911471799</v>
      </c>
      <c r="J167">
        <f>(Table2[[#This Row],[1M Return vs Nifty]]-AVERAGE(Table2[1M Return vs Nifty]))/_xlfn.STDEV.P(Table2[1M Return vs Nifty])</f>
        <v>-0.26900823016700942</v>
      </c>
      <c r="K167">
        <v>81.339614975248793</v>
      </c>
      <c r="L167">
        <f>(Table2[[#This Row],[6M Return vs Nifty]]-AVERAGE(Table2[6M Return vs Nifty]))/_xlfn.STDEV.P(Table2[6M Return vs Nifty])</f>
        <v>1.9074964221208652</v>
      </c>
      <c r="M167">
        <v>-11.205837732637599</v>
      </c>
      <c r="N167">
        <f>(Table2[[#This Row],[1W Return vs Nifty]]-AVERAGE(Table2[1W Return vs Nifty]))/_xlfn.STDEV.P(Table2[1W Return vs Nifty])</f>
        <v>-2.5694312143802214</v>
      </c>
      <c r="O167">
        <v>1016.38</v>
      </c>
      <c r="P167">
        <v>942.116367005082</v>
      </c>
      <c r="Q167">
        <v>739.08103754017804</v>
      </c>
      <c r="R167">
        <v>26.065723432974501</v>
      </c>
      <c r="S167" s="1">
        <f>(Table2[[#This Row],[Close Price]]-Table2[[#This Row],[20D EMA]])/Table2[[#This Row],[20D EMA]]</f>
        <v>-5.7143981581691927E-2</v>
      </c>
      <c r="T167" s="1">
        <f>(Table2[[#This Row],[Close Price]]-Table2[[#This Row],[50D EMA]])/Table2[[#This Row],[50D EMA]]</f>
        <v>1.7177955464635995E-2</v>
      </c>
      <c r="U167" s="1">
        <f>(Table2[[#This Row],[Close Price]]-Table2[[#This Row],[200D EMA]])/Table2[[#This Row],[200D EMA]]</f>
        <v>0.29661018389733035</v>
      </c>
      <c r="V167">
        <v>0.416311538294937</v>
      </c>
      <c r="W167">
        <v>955.55</v>
      </c>
      <c r="X167">
        <v>987.95</v>
      </c>
      <c r="Y167">
        <v>955.55</v>
      </c>
      <c r="Z167">
        <v>995.95</v>
      </c>
      <c r="AA167">
        <v>955.55</v>
      </c>
      <c r="AB167">
        <v>1119.9000000000001</v>
      </c>
      <c r="AC167" s="1">
        <f>(Table2[[#This Row],[Close Price]]/Table2[[#This Row],[Day Low]])-1</f>
        <v>2.8779237088587539E-3</v>
      </c>
      <c r="AD167" s="1">
        <f>(Table2[[#This Row],[Day High]]/Table2[[#This Row],[Close Price]])-1</f>
        <v>3.0940206615882371E-2</v>
      </c>
      <c r="AE167" s="1">
        <f>(Table2[[#This Row],[Close Price]]/Table2[[#This Row],[Current Week Low]])-1</f>
        <v>2.8779237088587539E-3</v>
      </c>
      <c r="AF167" s="1">
        <f>(Table2[[#This Row],[Current Week High]]/Table2[[#This Row],[Close Price]])-1</f>
        <v>3.9288323072107056E-2</v>
      </c>
      <c r="AG167" s="1">
        <f>(Table2[[#This Row],[Close Price]]/Table2[[#This Row],[Current Month Low]])-1</f>
        <v>2.8779237088587539E-3</v>
      </c>
      <c r="AH167" s="1">
        <f>(Table2[[#This Row],[Current Month High]]/Table2[[#This Row],[Close Price]])-1</f>
        <v>0.16863195241573625</v>
      </c>
      <c r="AI167">
        <v>17.291036209955099</v>
      </c>
      <c r="AJ167">
        <v>112.95555555555499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0.39</v>
      </c>
      <c r="AM167" t="s">
        <v>3225</v>
      </c>
      <c r="AN167">
        <v>-8.39</v>
      </c>
      <c r="AO167" t="s">
        <v>3224</v>
      </c>
      <c r="AP167">
        <v>8.3007747593373996E-2</v>
      </c>
      <c r="AQ167">
        <f>(Table2[[#This Row],[Sharpe Ratio]]-AVERAGE(Table2[Sharpe Ratio]))/_xlfn.STDEV.P(Table2[Sharpe Ratio])</f>
        <v>0.20467662686331373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-0.78631462843074584</v>
      </c>
      <c r="AS167">
        <f>_xlfn.RANK.AVG(Table2[[#This Row],[1Y Return vs Nifty Z-Score]],Table2[1Y Return vs Nifty Z-Score])</f>
        <v>309</v>
      </c>
      <c r="AT167">
        <f>_xlfn.RANK.AVG(Table2[[#This Row],[6M Return vs Nifty Z-Score]],Table2[6M Return vs Nifty Z-Score])</f>
        <v>36</v>
      </c>
      <c r="AU167">
        <f>_xlfn.RANK.AVG(Table2[[#This Row],[Sharpe Ratio Z-Score]],Table2[Sharpe Ratio Z-Score])</f>
        <v>293</v>
      </c>
      <c r="AV167">
        <f>(Table2[[#This Row],[Rank 1Y]]+Table2[[#This Row],[Rank 6M]]+Table2[[#This Row],[Rank Sharpe]])/3</f>
        <v>212.66666666666666</v>
      </c>
    </row>
    <row r="168" spans="1:48" x14ac:dyDescent="0.3">
      <c r="A168" t="s">
        <v>1309</v>
      </c>
      <c r="B168" t="s">
        <v>1310</v>
      </c>
      <c r="C168" t="s">
        <v>3192</v>
      </c>
      <c r="D168" t="s">
        <v>764</v>
      </c>
      <c r="E168">
        <v>8880.1581234599998</v>
      </c>
      <c r="F168">
        <v>222.3</v>
      </c>
      <c r="G168">
        <v>36.499221114922797</v>
      </c>
      <c r="H168">
        <f>(Table2[[#This Row],[1Y Return vs Nifty]]-AVERAGE(Table2[1Y Return vs Nifty]))/_xlfn.STDEV.P(Table2[1Y Return vs Nifty])</f>
        <v>0.14325641006769879</v>
      </c>
      <c r="I168">
        <v>-14.497932513928401</v>
      </c>
      <c r="J168">
        <f>(Table2[[#This Row],[1M Return vs Nifty]]-AVERAGE(Table2[1M Return vs Nifty]))/_xlfn.STDEV.P(Table2[1M Return vs Nifty])</f>
        <v>-1.4820075630249805</v>
      </c>
      <c r="K168">
        <v>17.6575650574758</v>
      </c>
      <c r="L168">
        <f>(Table2[[#This Row],[6M Return vs Nifty]]-AVERAGE(Table2[6M Return vs Nifty]))/_xlfn.STDEV.P(Table2[6M Return vs Nifty])</f>
        <v>2.8423754487263496E-2</v>
      </c>
      <c r="M168">
        <v>-1.45417287951501</v>
      </c>
      <c r="N168">
        <f>(Table2[[#This Row],[1W Return vs Nifty]]-AVERAGE(Table2[1W Return vs Nifty]))/_xlfn.STDEV.P(Table2[1W Return vs Nifty])</f>
        <v>-0.35211074516613028</v>
      </c>
      <c r="O168">
        <v>234.21</v>
      </c>
      <c r="P168">
        <v>238.70194170174099</v>
      </c>
      <c r="Q168">
        <v>202.18442926380899</v>
      </c>
      <c r="R168">
        <v>29.150208703253799</v>
      </c>
      <c r="S168" s="1">
        <f>(Table2[[#This Row],[Close Price]]-Table2[[#This Row],[20D EMA]])/Table2[[#This Row],[20D EMA]]</f>
        <v>-5.0851799666965528E-2</v>
      </c>
      <c r="T168" s="1">
        <f>(Table2[[#This Row],[Close Price]]-Table2[[#This Row],[50D EMA]])/Table2[[#This Row],[50D EMA]]</f>
        <v>-6.8713063600610635E-2</v>
      </c>
      <c r="U168" s="1">
        <f>(Table2[[#This Row],[Close Price]]-Table2[[#This Row],[200D EMA]])/Table2[[#This Row],[200D EMA]]</f>
        <v>9.9491196277752644E-2</v>
      </c>
      <c r="V168">
        <v>0.28266973054974898</v>
      </c>
      <c r="W168">
        <v>221</v>
      </c>
      <c r="X168">
        <v>227</v>
      </c>
      <c r="Y168">
        <v>221</v>
      </c>
      <c r="Z168">
        <v>228.96</v>
      </c>
      <c r="AA168">
        <v>220</v>
      </c>
      <c r="AB168">
        <v>243.98</v>
      </c>
      <c r="AC168" s="1">
        <f>(Table2[[#This Row],[Close Price]]/Table2[[#This Row],[Day Low]])-1</f>
        <v>5.8823529411764497E-3</v>
      </c>
      <c r="AD168" s="1">
        <f>(Table2[[#This Row],[Day High]]/Table2[[#This Row],[Close Price]])-1</f>
        <v>2.1142600089968377E-2</v>
      </c>
      <c r="AE168" s="1">
        <f>(Table2[[#This Row],[Close Price]]/Table2[[#This Row],[Current Week Low]])-1</f>
        <v>5.8823529411764497E-3</v>
      </c>
      <c r="AF168" s="1">
        <f>(Table2[[#This Row],[Current Week High]]/Table2[[#This Row],[Close Price]])-1</f>
        <v>2.9959514170040391E-2</v>
      </c>
      <c r="AG168" s="1">
        <f>(Table2[[#This Row],[Close Price]]/Table2[[#This Row],[Current Month Low]])-1</f>
        <v>1.0454545454545494E-2</v>
      </c>
      <c r="AH168" s="1">
        <f>(Table2[[#This Row],[Current Month High]]/Table2[[#This Row],[Close Price]])-1</f>
        <v>9.7525865946918477E-2</v>
      </c>
      <c r="AI168">
        <v>33.373819163292801</v>
      </c>
      <c r="AJ168">
        <v>100.813008130081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-0.13</v>
      </c>
      <c r="AM168" t="s">
        <v>3224</v>
      </c>
      <c r="AN168">
        <v>-8.52</v>
      </c>
      <c r="AO168" t="s">
        <v>3224</v>
      </c>
      <c r="AP168">
        <v>0.17635755870483399</v>
      </c>
      <c r="AQ168">
        <f>(Table2[[#This Row],[Sharpe Ratio]]-AVERAGE(Table2[Sharpe Ratio]))/_xlfn.STDEV.P(Table2[Sharpe Ratio])</f>
        <v>1.2888625167170433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261</v>
      </c>
      <c r="AT168">
        <f>_xlfn.RANK.AVG(Table2[[#This Row],[6M Return vs Nifty Z-Score]],Table2[6M Return vs Nifty Z-Score])</f>
        <v>302</v>
      </c>
      <c r="AU168">
        <f>_xlfn.RANK.AVG(Table2[[#This Row],[Sharpe Ratio Z-Score]],Table2[Sharpe Ratio Z-Score])</f>
        <v>77</v>
      </c>
      <c r="AV168">
        <f>(Table2[[#This Row],[Rank 1Y]]+Table2[[#This Row],[Rank 6M]]+Table2[[#This Row],[Rank Sharpe]])/3</f>
        <v>213.33333333333334</v>
      </c>
    </row>
    <row r="169" spans="1:48" x14ac:dyDescent="0.3">
      <c r="A169" t="s">
        <v>989</v>
      </c>
      <c r="B169" t="s">
        <v>990</v>
      </c>
      <c r="C169" t="s">
        <v>3186</v>
      </c>
      <c r="D169" t="s">
        <v>260</v>
      </c>
      <c r="E169">
        <v>15274.491239069999</v>
      </c>
      <c r="F169">
        <v>6402.9</v>
      </c>
      <c r="G169">
        <v>8.0838169100122101</v>
      </c>
      <c r="H169">
        <f>(Table2[[#This Row],[1Y Return vs Nifty]]-AVERAGE(Table2[1Y Return vs Nifty]))/_xlfn.STDEV.P(Table2[1Y Return vs Nifty])</f>
        <v>-0.32750205270113109</v>
      </c>
      <c r="I169">
        <v>13.844797089697799</v>
      </c>
      <c r="J169">
        <f>(Table2[[#This Row],[1M Return vs Nifty]]-AVERAGE(Table2[1M Return vs Nifty]))/_xlfn.STDEV.P(Table2[1M Return vs Nifty])</f>
        <v>1.1947108837528841</v>
      </c>
      <c r="K169">
        <v>48.244397307873101</v>
      </c>
      <c r="L169">
        <f>(Table2[[#This Row],[6M Return vs Nifty]]-AVERAGE(Table2[6M Return vs Nifty]))/_xlfn.STDEV.P(Table2[6M Return vs Nifty])</f>
        <v>0.93095249760134002</v>
      </c>
      <c r="M169">
        <v>4.0897390654525898</v>
      </c>
      <c r="N169">
        <f>(Table2[[#This Row],[1W Return vs Nifty]]-AVERAGE(Table2[1W Return vs Nifty]))/_xlfn.STDEV.P(Table2[1W Return vs Nifty])</f>
        <v>0.90845651388614623</v>
      </c>
      <c r="O169">
        <v>6035.25</v>
      </c>
      <c r="P169">
        <v>5684.77756853344</v>
      </c>
      <c r="Q169">
        <v>4966.0857358802396</v>
      </c>
      <c r="R169">
        <v>68.473583787448206</v>
      </c>
      <c r="S169" s="1">
        <f>(Table2[[#This Row],[Close Price]]-Table2[[#This Row],[20D EMA]])/Table2[[#This Row],[20D EMA]]</f>
        <v>6.0917111967192683E-2</v>
      </c>
      <c r="T169" s="1">
        <f>(Table2[[#This Row],[Close Price]]-Table2[[#This Row],[50D EMA]])/Table2[[#This Row],[50D EMA]]</f>
        <v>0.12632375195144549</v>
      </c>
      <c r="U169" s="1">
        <f>(Table2[[#This Row],[Close Price]]-Table2[[#This Row],[200D EMA]])/Table2[[#This Row],[200D EMA]]</f>
        <v>0.28932530377772153</v>
      </c>
      <c r="V169">
        <v>0.72467239920313198</v>
      </c>
      <c r="W169">
        <v>6229.05</v>
      </c>
      <c r="X169">
        <v>6677.85</v>
      </c>
      <c r="Y169">
        <v>6229.05</v>
      </c>
      <c r="Z169">
        <v>6677.85</v>
      </c>
      <c r="AA169">
        <v>5785</v>
      </c>
      <c r="AB169">
        <v>6677.85</v>
      </c>
      <c r="AC169" s="1">
        <f>(Table2[[#This Row],[Close Price]]/Table2[[#This Row],[Day Low]])-1</f>
        <v>2.7909552821056005E-2</v>
      </c>
      <c r="AD169" s="1">
        <f>(Table2[[#This Row],[Day High]]/Table2[[#This Row],[Close Price]])-1</f>
        <v>4.2941479642037317E-2</v>
      </c>
      <c r="AE169" s="1">
        <f>(Table2[[#This Row],[Close Price]]/Table2[[#This Row],[Current Week Low]])-1</f>
        <v>2.7909552821056005E-2</v>
      </c>
      <c r="AF169" s="1">
        <f>(Table2[[#This Row],[Current Week High]]/Table2[[#This Row],[Close Price]])-1</f>
        <v>4.2941479642037317E-2</v>
      </c>
      <c r="AG169" s="1">
        <f>(Table2[[#This Row],[Close Price]]/Table2[[#This Row],[Current Month Low]])-1</f>
        <v>0.10681071737251502</v>
      </c>
      <c r="AH169" s="1">
        <f>(Table2[[#This Row],[Current Month High]]/Table2[[#This Row],[Close Price]])-1</f>
        <v>4.2941479642037317E-2</v>
      </c>
      <c r="AI169">
        <v>4.3222602258351701</v>
      </c>
      <c r="AJ169">
        <v>69.297074337991205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0.12</v>
      </c>
      <c r="AM169" t="s">
        <v>3225</v>
      </c>
      <c r="AN169">
        <v>6.03</v>
      </c>
      <c r="AO169" t="s">
        <v>3225</v>
      </c>
      <c r="AP169">
        <v>0.14394257303270999</v>
      </c>
      <c r="AQ169">
        <f>(Table2[[#This Row],[Sharpe Ratio]]-AVERAGE(Table2[Sharpe Ratio]))/_xlfn.STDEV.P(Table2[Sharpe Ratio])</f>
        <v>0.91238751728114997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3.6190053598203895</v>
      </c>
      <c r="AS169">
        <f>_xlfn.RANK.AVG(Table2[[#This Row],[1Y Return vs Nifty Z-Score]],Table2[1Y Return vs Nifty Z-Score])</f>
        <v>402</v>
      </c>
      <c r="AT169">
        <f>_xlfn.RANK.AVG(Table2[[#This Row],[6M Return vs Nifty Z-Score]],Table2[6M Return vs Nifty Z-Score])</f>
        <v>110</v>
      </c>
      <c r="AU169">
        <f>_xlfn.RANK.AVG(Table2[[#This Row],[Sharpe Ratio Z-Score]],Table2[Sharpe Ratio Z-Score])</f>
        <v>129</v>
      </c>
      <c r="AV169">
        <f>(Table2[[#This Row],[Rank 1Y]]+Table2[[#This Row],[Rank 6M]]+Table2[[#This Row],[Rank Sharpe]])/3</f>
        <v>213.66666666666666</v>
      </c>
    </row>
    <row r="170" spans="1:48" x14ac:dyDescent="0.3">
      <c r="A170" t="s">
        <v>1470</v>
      </c>
      <c r="B170" t="s">
        <v>1471</v>
      </c>
      <c r="C170" t="s">
        <v>3183</v>
      </c>
      <c r="D170" t="s">
        <v>46</v>
      </c>
      <c r="E170">
        <v>7309.1612911839902</v>
      </c>
      <c r="F170">
        <v>43.51</v>
      </c>
      <c r="G170">
        <v>60.255386846216403</v>
      </c>
      <c r="H170">
        <f>(Table2[[#This Row],[1Y Return vs Nifty]]-AVERAGE(Table2[1Y Return vs Nifty]))/_xlfn.STDEV.P(Table2[1Y Return vs Nifty])</f>
        <v>0.53682519340433277</v>
      </c>
      <c r="I170">
        <v>-9.9077840591008997</v>
      </c>
      <c r="J170">
        <f>(Table2[[#This Row],[1M Return vs Nifty]]-AVERAGE(Table2[1M Return vs Nifty]))/_xlfn.STDEV.P(Table2[1M Return vs Nifty])</f>
        <v>-1.0485089122488134</v>
      </c>
      <c r="K170">
        <v>13.311445747273901</v>
      </c>
      <c r="L170">
        <f>(Table2[[#This Row],[6M Return vs Nifty]]-AVERAGE(Table2[6M Return vs Nifty]))/_xlfn.STDEV.P(Table2[6M Return vs Nifty])</f>
        <v>-9.9817626194104295E-2</v>
      </c>
      <c r="M170">
        <v>-4.0809315592036901</v>
      </c>
      <c r="N170">
        <f>(Table2[[#This Row],[1W Return vs Nifty]]-AVERAGE(Table2[1W Return vs Nifty]))/_xlfn.STDEV.P(Table2[1W Return vs Nifty])</f>
        <v>-0.94937960908678343</v>
      </c>
      <c r="O170">
        <v>46.25</v>
      </c>
      <c r="P170">
        <v>46.898689283486597</v>
      </c>
      <c r="Q170">
        <v>40.275609759290397</v>
      </c>
      <c r="R170">
        <v>28.734879555832698</v>
      </c>
      <c r="S170" s="1">
        <f>(Table2[[#This Row],[Close Price]]-Table2[[#This Row],[20D EMA]])/Table2[[#This Row],[20D EMA]]</f>
        <v>-5.9243243243243288E-2</v>
      </c>
      <c r="T170" s="1">
        <f>(Table2[[#This Row],[Close Price]]-Table2[[#This Row],[50D EMA]])/Table2[[#This Row],[50D EMA]]</f>
        <v>-7.2255522174684395E-2</v>
      </c>
      <c r="U170" s="1">
        <f>(Table2[[#This Row],[Close Price]]-Table2[[#This Row],[200D EMA]])/Table2[[#This Row],[200D EMA]]</f>
        <v>8.0306425155078437E-2</v>
      </c>
      <c r="V170">
        <v>0.42529685442082898</v>
      </c>
      <c r="W170">
        <v>43.26</v>
      </c>
      <c r="X170">
        <v>44.84</v>
      </c>
      <c r="Y170">
        <v>43.26</v>
      </c>
      <c r="Z170">
        <v>45.36</v>
      </c>
      <c r="AA170">
        <v>43.26</v>
      </c>
      <c r="AB170">
        <v>48.6</v>
      </c>
      <c r="AC170" s="1">
        <f>(Table2[[#This Row],[Close Price]]/Table2[[#This Row],[Day Low]])-1</f>
        <v>5.7790106333794888E-3</v>
      </c>
      <c r="AD170" s="1">
        <f>(Table2[[#This Row],[Day High]]/Table2[[#This Row],[Close Price]])-1</f>
        <v>3.0567685589519833E-2</v>
      </c>
      <c r="AE170" s="1">
        <f>(Table2[[#This Row],[Close Price]]/Table2[[#This Row],[Current Week Low]])-1</f>
        <v>5.7790106333794888E-3</v>
      </c>
      <c r="AF170" s="1">
        <f>(Table2[[#This Row],[Current Week High]]/Table2[[#This Row],[Close Price]])-1</f>
        <v>4.2518961158354518E-2</v>
      </c>
      <c r="AG170" s="1">
        <f>(Table2[[#This Row],[Close Price]]/Table2[[#This Row],[Current Month Low]])-1</f>
        <v>5.7790106333794888E-3</v>
      </c>
      <c r="AH170" s="1">
        <f>(Table2[[#This Row],[Current Month High]]/Table2[[#This Row],[Close Price]])-1</f>
        <v>0.116984601241094</v>
      </c>
      <c r="AI170">
        <v>32.153527924614998</v>
      </c>
      <c r="AJ170">
        <v>92.052851520890201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-0.11</v>
      </c>
      <c r="AM170" t="s">
        <v>3224</v>
      </c>
      <c r="AN170">
        <v>-7.8</v>
      </c>
      <c r="AO170" t="s">
        <v>3224</v>
      </c>
      <c r="AP170">
        <v>0.134089569922338</v>
      </c>
      <c r="AQ170">
        <f>(Table2[[#This Row],[Sharpe Ratio]]-AVERAGE(Table2[Sharpe Ratio]))/_xlfn.STDEV.P(Table2[Sharpe Ratio])</f>
        <v>0.79795250324351796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154</v>
      </c>
      <c r="AT170">
        <f>_xlfn.RANK.AVG(Table2[[#This Row],[6M Return vs Nifty Z-Score]],Table2[6M Return vs Nifty Z-Score])</f>
        <v>345</v>
      </c>
      <c r="AU170">
        <f>_xlfn.RANK.AVG(Table2[[#This Row],[Sharpe Ratio Z-Score]],Table2[Sharpe Ratio Z-Score])</f>
        <v>145</v>
      </c>
      <c r="AV170">
        <f>(Table2[[#This Row],[Rank 1Y]]+Table2[[#This Row],[Rank 6M]]+Table2[[#This Row],[Rank Sharpe]])/3</f>
        <v>214.66666666666666</v>
      </c>
    </row>
    <row r="171" spans="1:48" x14ac:dyDescent="0.3">
      <c r="A171" t="s">
        <v>306</v>
      </c>
      <c r="B171" t="s">
        <v>307</v>
      </c>
      <c r="C171" t="s">
        <v>3192</v>
      </c>
      <c r="D171" t="s">
        <v>161</v>
      </c>
      <c r="E171">
        <v>92222.447957174998</v>
      </c>
      <c r="F171">
        <v>264.85000000000002</v>
      </c>
      <c r="G171">
        <v>83.568296538331197</v>
      </c>
      <c r="H171">
        <f>(Table2[[#This Row],[1Y Return vs Nifty]]-AVERAGE(Table2[1Y Return vs Nifty]))/_xlfn.STDEV.P(Table2[1Y Return vs Nifty])</f>
        <v>0.92305054674391052</v>
      </c>
      <c r="I171">
        <v>-12.742728848796</v>
      </c>
      <c r="J171">
        <f>(Table2[[#This Row],[1M Return vs Nifty]]-AVERAGE(Table2[1M Return vs Nifty]))/_xlfn.STDEV.P(Table2[1M Return vs Nifty])</f>
        <v>-1.3162442052250696</v>
      </c>
      <c r="K171">
        <v>2.6621014361099098</v>
      </c>
      <c r="L171">
        <f>(Table2[[#This Row],[6M Return vs Nifty]]-AVERAGE(Table2[6M Return vs Nifty]))/_xlfn.STDEV.P(Table2[6M Return vs Nifty])</f>
        <v>-0.41404890249827381</v>
      </c>
      <c r="M171">
        <v>0.57601137063999797</v>
      </c>
      <c r="N171">
        <f>(Table2[[#This Row],[1W Return vs Nifty]]-AVERAGE(Table2[1W Return vs Nifty]))/_xlfn.STDEV.P(Table2[1W Return vs Nifty])</f>
        <v>0.10950982546938623</v>
      </c>
      <c r="O171">
        <v>276.86</v>
      </c>
      <c r="P171">
        <v>287.43353388278803</v>
      </c>
      <c r="Q171">
        <v>253.07061018872199</v>
      </c>
      <c r="R171">
        <v>36.455652510157897</v>
      </c>
      <c r="S171" s="1">
        <f>(Table2[[#This Row],[Close Price]]-Table2[[#This Row],[20D EMA]])/Table2[[#This Row],[20D EMA]]</f>
        <v>-4.3379325290760641E-2</v>
      </c>
      <c r="T171" s="1">
        <f>(Table2[[#This Row],[Close Price]]-Table2[[#This Row],[50D EMA]])/Table2[[#This Row],[50D EMA]]</f>
        <v>-7.8569586428274232E-2</v>
      </c>
      <c r="U171" s="1">
        <f>(Table2[[#This Row],[Close Price]]-Table2[[#This Row],[200D EMA]])/Table2[[#This Row],[200D EMA]]</f>
        <v>4.6545862447219019E-2</v>
      </c>
      <c r="V171">
        <v>0.68087980656982205</v>
      </c>
      <c r="W171">
        <v>264.25</v>
      </c>
      <c r="X171">
        <v>269.85000000000002</v>
      </c>
      <c r="Y171">
        <v>263.75</v>
      </c>
      <c r="Z171">
        <v>270.7</v>
      </c>
      <c r="AA171">
        <v>257.35000000000002</v>
      </c>
      <c r="AB171">
        <v>292</v>
      </c>
      <c r="AC171" s="1">
        <f>(Table2[[#This Row],[Close Price]]/Table2[[#This Row],[Day Low]])-1</f>
        <v>2.2705771050142154E-3</v>
      </c>
      <c r="AD171" s="1">
        <f>(Table2[[#This Row],[Day High]]/Table2[[#This Row],[Close Price]])-1</f>
        <v>1.887861053426465E-2</v>
      </c>
      <c r="AE171" s="1">
        <f>(Table2[[#This Row],[Close Price]]/Table2[[#This Row],[Current Week Low]])-1</f>
        <v>4.1706161137442521E-3</v>
      </c>
      <c r="AF171" s="1">
        <f>(Table2[[#This Row],[Current Week High]]/Table2[[#This Row],[Close Price]])-1</f>
        <v>2.2087974325089466E-2</v>
      </c>
      <c r="AG171" s="1">
        <f>(Table2[[#This Row],[Close Price]]/Table2[[#This Row],[Current Month Low]])-1</f>
        <v>2.9143190207888026E-2</v>
      </c>
      <c r="AH171" s="1">
        <f>(Table2[[#This Row],[Current Month High]]/Table2[[#This Row],[Close Price]])-1</f>
        <v>0.10251085520105718</v>
      </c>
      <c r="AI171">
        <v>26.618840853313099</v>
      </c>
      <c r="AJ171">
        <v>133.348017621145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-0.14000000000000001</v>
      </c>
      <c r="AM171" t="s">
        <v>3224</v>
      </c>
      <c r="AN171">
        <v>-8.85</v>
      </c>
      <c r="AO171" t="s">
        <v>3224</v>
      </c>
      <c r="AP171">
        <v>0.16682992383356099</v>
      </c>
      <c r="AQ171">
        <f>(Table2[[#This Row],[Sharpe Ratio]]-AVERAGE(Table2[Sharpe Ratio]))/_xlfn.STDEV.P(Table2[Sharpe Ratio])</f>
        <v>1.1782064032431894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104</v>
      </c>
      <c r="AT171">
        <f>_xlfn.RANK.AVG(Table2[[#This Row],[6M Return vs Nifty Z-Score]],Table2[6M Return vs Nifty Z-Score])</f>
        <v>450</v>
      </c>
      <c r="AU171">
        <f>_xlfn.RANK.AVG(Table2[[#This Row],[Sharpe Ratio Z-Score]],Table2[Sharpe Ratio Z-Score])</f>
        <v>91</v>
      </c>
      <c r="AV171">
        <f>(Table2[[#This Row],[Rank 1Y]]+Table2[[#This Row],[Rank 6M]]+Table2[[#This Row],[Rank Sharpe]])/3</f>
        <v>215</v>
      </c>
    </row>
    <row r="172" spans="1:48" x14ac:dyDescent="0.3">
      <c r="A172" t="s">
        <v>318</v>
      </c>
      <c r="B172" t="s">
        <v>319</v>
      </c>
      <c r="C172" t="s">
        <v>3178</v>
      </c>
      <c r="D172" t="s">
        <v>18</v>
      </c>
      <c r="E172">
        <v>86964.106269790005</v>
      </c>
      <c r="F172">
        <v>408.7</v>
      </c>
      <c r="G172">
        <v>112.565995574897</v>
      </c>
      <c r="H172">
        <f>(Table2[[#This Row],[1Y Return vs Nifty]]-AVERAGE(Table2[1Y Return vs Nifty]))/_xlfn.STDEV.P(Table2[1Y Return vs Nifty])</f>
        <v>1.4034558974419598</v>
      </c>
      <c r="I172">
        <v>3.2198858611168002</v>
      </c>
      <c r="J172">
        <f>(Table2[[#This Row],[1M Return vs Nifty]]-AVERAGE(Table2[1M Return vs Nifty]))/_xlfn.STDEV.P(Table2[1M Return vs Nifty])</f>
        <v>0.19128262265549886</v>
      </c>
      <c r="K172">
        <v>17.523025750186601</v>
      </c>
      <c r="L172">
        <f>(Table2[[#This Row],[6M Return vs Nifty]]-AVERAGE(Table2[6M Return vs Nifty]))/_xlfn.STDEV.P(Table2[6M Return vs Nifty])</f>
        <v>2.4453889582224768E-2</v>
      </c>
      <c r="M172">
        <v>-4.7734462404907703</v>
      </c>
      <c r="N172">
        <f>(Table2[[#This Row],[1W Return vs Nifty]]-AVERAGE(Table2[1W Return vs Nifty]))/_xlfn.STDEV.P(Table2[1W Return vs Nifty])</f>
        <v>-1.1068426680799792</v>
      </c>
      <c r="O172">
        <v>412.31</v>
      </c>
      <c r="P172">
        <v>393.51125687494402</v>
      </c>
      <c r="Q172">
        <v>332.94676632689499</v>
      </c>
      <c r="R172">
        <v>40.508612145512799</v>
      </c>
      <c r="S172" s="1">
        <f>(Table2[[#This Row],[Close Price]]-Table2[[#This Row],[20D EMA]])/Table2[[#This Row],[20D EMA]]</f>
        <v>-8.7555480099925139E-3</v>
      </c>
      <c r="T172" s="1">
        <f>(Table2[[#This Row],[Close Price]]-Table2[[#This Row],[50D EMA]])/Table2[[#This Row],[50D EMA]]</f>
        <v>3.8597988900436649E-2</v>
      </c>
      <c r="U172" s="1">
        <f>(Table2[[#This Row],[Close Price]]-Table2[[#This Row],[200D EMA]])/Table2[[#This Row],[200D EMA]]</f>
        <v>0.22752356032414109</v>
      </c>
      <c r="V172">
        <v>0.92217275192605996</v>
      </c>
      <c r="W172">
        <v>406.05</v>
      </c>
      <c r="X172">
        <v>412.5</v>
      </c>
      <c r="Y172">
        <v>405.8</v>
      </c>
      <c r="Z172">
        <v>413.8</v>
      </c>
      <c r="AA172">
        <v>405.8</v>
      </c>
      <c r="AB172">
        <v>457.15</v>
      </c>
      <c r="AC172" s="1">
        <f>(Table2[[#This Row],[Close Price]]/Table2[[#This Row],[Day Low]])-1</f>
        <v>6.5262898657800772E-3</v>
      </c>
      <c r="AD172" s="1">
        <f>(Table2[[#This Row],[Day High]]/Table2[[#This Row],[Close Price]])-1</f>
        <v>9.2977734279422464E-3</v>
      </c>
      <c r="AE172" s="1">
        <f>(Table2[[#This Row],[Close Price]]/Table2[[#This Row],[Current Week Low]])-1</f>
        <v>7.1463775258746587E-3</v>
      </c>
      <c r="AF172" s="1">
        <f>(Table2[[#This Row],[Current Week High]]/Table2[[#This Row],[Close Price]])-1</f>
        <v>1.2478590653290933E-2</v>
      </c>
      <c r="AG172" s="1">
        <f>(Table2[[#This Row],[Close Price]]/Table2[[#This Row],[Current Month Low]])-1</f>
        <v>7.1463775258746587E-3</v>
      </c>
      <c r="AH172" s="1">
        <f>(Table2[[#This Row],[Current Month High]]/Table2[[#This Row],[Close Price]])-1</f>
        <v>0.11854661120626364</v>
      </c>
      <c r="AI172">
        <v>11.8546611206263</v>
      </c>
      <c r="AJ172">
        <v>156.29180602006599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0.21</v>
      </c>
      <c r="AM172" t="s">
        <v>3225</v>
      </c>
      <c r="AN172">
        <v>-2.4700000000000002</v>
      </c>
      <c r="AO172" t="s">
        <v>3224</v>
      </c>
      <c r="AP172">
        <v>8.7298520944442001E-2</v>
      </c>
      <c r="AQ172">
        <f>(Table2[[#This Row],[Sharpe Ratio]]-AVERAGE(Table2[Sharpe Ratio]))/_xlfn.STDEV.P(Table2[Sharpe Ratio])</f>
        <v>0.25451064225552311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0.76686038385522726</v>
      </c>
      <c r="AS172">
        <f>_xlfn.RANK.AVG(Table2[[#This Row],[1Y Return vs Nifty Z-Score]],Table2[1Y Return vs Nifty Z-Score])</f>
        <v>65</v>
      </c>
      <c r="AT172">
        <f>_xlfn.RANK.AVG(Table2[[#This Row],[6M Return vs Nifty Z-Score]],Table2[6M Return vs Nifty Z-Score])</f>
        <v>303</v>
      </c>
      <c r="AU172">
        <f>_xlfn.RANK.AVG(Table2[[#This Row],[Sharpe Ratio Z-Score]],Table2[Sharpe Ratio Z-Score])</f>
        <v>278</v>
      </c>
      <c r="AV172">
        <f>(Table2[[#This Row],[Rank 1Y]]+Table2[[#This Row],[Rank 6M]]+Table2[[#This Row],[Rank Sharpe]])/3</f>
        <v>215.33333333333334</v>
      </c>
    </row>
    <row r="173" spans="1:48" x14ac:dyDescent="0.3">
      <c r="A173" t="s">
        <v>332</v>
      </c>
      <c r="B173" t="s">
        <v>333</v>
      </c>
      <c r="C173" t="s">
        <v>3179</v>
      </c>
      <c r="D173" t="s">
        <v>265</v>
      </c>
      <c r="E173">
        <v>81943.148678544996</v>
      </c>
      <c r="F173">
        <v>5355.95</v>
      </c>
      <c r="G173">
        <v>57.575421452396398</v>
      </c>
      <c r="H173">
        <f>(Table2[[#This Row],[1Y Return vs Nifty]]-AVERAGE(Table2[1Y Return vs Nifty]))/_xlfn.STDEV.P(Table2[1Y Return vs Nifty])</f>
        <v>0.49242616321737726</v>
      </c>
      <c r="I173">
        <v>5.1331381053894702</v>
      </c>
      <c r="J173">
        <f>(Table2[[#This Row],[1M Return vs Nifty]]-AVERAGE(Table2[1M Return vs Nifty]))/_xlfn.STDEV.P(Table2[1M Return vs Nifty])</f>
        <v>0.37197226148720081</v>
      </c>
      <c r="K173">
        <v>15.5462042949544</v>
      </c>
      <c r="L173">
        <f>(Table2[[#This Row],[6M Return vs Nifty]]-AVERAGE(Table2[6M Return vs Nifty]))/_xlfn.STDEV.P(Table2[6M Return vs Nifty])</f>
        <v>-3.3876380409316571E-2</v>
      </c>
      <c r="M173">
        <v>-0.31519818798468802</v>
      </c>
      <c r="N173">
        <f>(Table2[[#This Row],[1W Return vs Nifty]]-AVERAGE(Table2[1W Return vs Nifty]))/_xlfn.STDEV.P(Table2[1W Return vs Nifty])</f>
        <v>-9.313220811783289E-2</v>
      </c>
      <c r="O173">
        <v>5162.82</v>
      </c>
      <c r="P173">
        <v>4875.51618181915</v>
      </c>
      <c r="Q173">
        <v>4112.9593318981097</v>
      </c>
      <c r="R173">
        <v>68.707077343733005</v>
      </c>
      <c r="S173" s="1">
        <f>(Table2[[#This Row],[Close Price]]-Table2[[#This Row],[20D EMA]])/Table2[[#This Row],[20D EMA]]</f>
        <v>3.7407850748234515E-2</v>
      </c>
      <c r="T173" s="1">
        <f>(Table2[[#This Row],[Close Price]]-Table2[[#This Row],[50D EMA]])/Table2[[#This Row],[50D EMA]]</f>
        <v>9.8540093041305551E-2</v>
      </c>
      <c r="U173" s="1">
        <f>(Table2[[#This Row],[Close Price]]-Table2[[#This Row],[200D EMA]])/Table2[[#This Row],[200D EMA]]</f>
        <v>0.30221321627516706</v>
      </c>
      <c r="V173">
        <v>0.60141898797523297</v>
      </c>
      <c r="W173">
        <v>5275.05</v>
      </c>
      <c r="X173">
        <v>5405.25</v>
      </c>
      <c r="Y173">
        <v>5275.05</v>
      </c>
      <c r="Z173">
        <v>5405.25</v>
      </c>
      <c r="AA173">
        <v>5131.55</v>
      </c>
      <c r="AB173">
        <v>5405.25</v>
      </c>
      <c r="AC173" s="1">
        <f>(Table2[[#This Row],[Close Price]]/Table2[[#This Row],[Day Low]])-1</f>
        <v>1.5336347522772131E-2</v>
      </c>
      <c r="AD173" s="1">
        <f>(Table2[[#This Row],[Day High]]/Table2[[#This Row],[Close Price]])-1</f>
        <v>9.2047162501518454E-3</v>
      </c>
      <c r="AE173" s="1">
        <f>(Table2[[#This Row],[Close Price]]/Table2[[#This Row],[Current Week Low]])-1</f>
        <v>1.5336347522772131E-2</v>
      </c>
      <c r="AF173" s="1">
        <f>(Table2[[#This Row],[Current Week High]]/Table2[[#This Row],[Close Price]])-1</f>
        <v>9.2047162501518454E-3</v>
      </c>
      <c r="AG173" s="1">
        <f>(Table2[[#This Row],[Close Price]]/Table2[[#This Row],[Current Month Low]])-1</f>
        <v>4.3729477448334331E-2</v>
      </c>
      <c r="AH173" s="1">
        <f>(Table2[[#This Row],[Current Month High]]/Table2[[#This Row],[Close Price]])-1</f>
        <v>9.2047162501518454E-3</v>
      </c>
      <c r="AI173">
        <v>0.92047162501518398</v>
      </c>
      <c r="AJ173">
        <v>92.079687275857097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0.05</v>
      </c>
      <c r="AM173" t="s">
        <v>3225</v>
      </c>
      <c r="AN173">
        <v>3.58</v>
      </c>
      <c r="AO173" t="s">
        <v>3225</v>
      </c>
      <c r="AP173">
        <v>0.13163139553883299</v>
      </c>
      <c r="AQ173">
        <f>(Table2[[#This Row],[Sharpe Ratio]]-AVERAGE(Table2[Sharpe Ratio]))/_xlfn.STDEV.P(Table2[Sharpe Ratio])</f>
        <v>0.76940270812701939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1.5067925443044479</v>
      </c>
      <c r="AS173">
        <f>_xlfn.RANK.AVG(Table2[[#This Row],[1Y Return vs Nifty Z-Score]],Table2[1Y Return vs Nifty Z-Score])</f>
        <v>164</v>
      </c>
      <c r="AT173">
        <f>_xlfn.RANK.AVG(Table2[[#This Row],[6M Return vs Nifty Z-Score]],Table2[6M Return vs Nifty Z-Score])</f>
        <v>325</v>
      </c>
      <c r="AU173">
        <f>_xlfn.RANK.AVG(Table2[[#This Row],[Sharpe Ratio Z-Score]],Table2[Sharpe Ratio Z-Score])</f>
        <v>158</v>
      </c>
      <c r="AV173">
        <f>(Table2[[#This Row],[Rank 1Y]]+Table2[[#This Row],[Rank 6M]]+Table2[[#This Row],[Rank Sharpe]])/3</f>
        <v>215.66666666666666</v>
      </c>
    </row>
    <row r="174" spans="1:48" x14ac:dyDescent="0.3">
      <c r="A174" t="s">
        <v>852</v>
      </c>
      <c r="B174" t="s">
        <v>853</v>
      </c>
      <c r="C174" t="s">
        <v>3184</v>
      </c>
      <c r="D174" t="s">
        <v>54</v>
      </c>
      <c r="E174">
        <v>18970.436210110001</v>
      </c>
      <c r="F174">
        <v>1394.05</v>
      </c>
      <c r="G174">
        <v>44.362776485941701</v>
      </c>
      <c r="H174">
        <f>(Table2[[#This Row],[1Y Return vs Nifty]]-AVERAGE(Table2[1Y Return vs Nifty]))/_xlfn.STDEV.P(Table2[1Y Return vs Nifty])</f>
        <v>0.27353205955920612</v>
      </c>
      <c r="I174">
        <v>10.160302050406999</v>
      </c>
      <c r="J174">
        <f>(Table2[[#This Row],[1M Return vs Nifty]]-AVERAGE(Table2[1M Return vs Nifty]))/_xlfn.STDEV.P(Table2[1M Return vs Nifty])</f>
        <v>0.84674313411632784</v>
      </c>
      <c r="K174">
        <v>49.384438973913198</v>
      </c>
      <c r="L174">
        <f>(Table2[[#This Row],[6M Return vs Nifty]]-AVERAGE(Table2[6M Return vs Nifty]))/_xlfn.STDEV.P(Table2[6M Return vs Nifty])</f>
        <v>0.9645918219852988</v>
      </c>
      <c r="M174">
        <v>-7.4762591264330496</v>
      </c>
      <c r="N174">
        <f>(Table2[[#This Row],[1W Return vs Nifty]]-AVERAGE(Table2[1W Return vs Nifty]))/_xlfn.STDEV.P(Table2[1W Return vs Nifty])</f>
        <v>-1.7214046353666628</v>
      </c>
      <c r="O174">
        <v>1369.62</v>
      </c>
      <c r="P174">
        <v>1248.70669477564</v>
      </c>
      <c r="Q174">
        <v>1022.0764003299701</v>
      </c>
      <c r="R174">
        <v>48.871923811878098</v>
      </c>
      <c r="S174" s="1">
        <f>(Table2[[#This Row],[Close Price]]-Table2[[#This Row],[20D EMA]])/Table2[[#This Row],[20D EMA]]</f>
        <v>1.7837064295206019E-2</v>
      </c>
      <c r="T174" s="1">
        <f>(Table2[[#This Row],[Close Price]]-Table2[[#This Row],[50D EMA]])/Table2[[#This Row],[50D EMA]]</f>
        <v>0.11639507166290507</v>
      </c>
      <c r="U174" s="1">
        <f>(Table2[[#This Row],[Close Price]]-Table2[[#This Row],[200D EMA]])/Table2[[#This Row],[200D EMA]]</f>
        <v>0.36393913365961772</v>
      </c>
      <c r="V174">
        <v>1.0631984958868399</v>
      </c>
      <c r="W174">
        <v>1379.45</v>
      </c>
      <c r="X174">
        <v>1413.45</v>
      </c>
      <c r="Y174">
        <v>1365.05</v>
      </c>
      <c r="Z174">
        <v>1413.45</v>
      </c>
      <c r="AA174">
        <v>1350.05</v>
      </c>
      <c r="AB174">
        <v>1522.05</v>
      </c>
      <c r="AC174" s="1">
        <f>(Table2[[#This Row],[Close Price]]/Table2[[#This Row],[Day Low]])-1</f>
        <v>1.058392837725175E-2</v>
      </c>
      <c r="AD174" s="1">
        <f>(Table2[[#This Row],[Day High]]/Table2[[#This Row],[Close Price]])-1</f>
        <v>1.3916287077221146E-2</v>
      </c>
      <c r="AE174" s="1">
        <f>(Table2[[#This Row],[Close Price]]/Table2[[#This Row],[Current Week Low]])-1</f>
        <v>2.1244643053367929E-2</v>
      </c>
      <c r="AF174" s="1">
        <f>(Table2[[#This Row],[Current Week High]]/Table2[[#This Row],[Close Price]])-1</f>
        <v>1.3916287077221146E-2</v>
      </c>
      <c r="AG174" s="1">
        <f>(Table2[[#This Row],[Close Price]]/Table2[[#This Row],[Current Month Low]])-1</f>
        <v>3.2591385504240566E-2</v>
      </c>
      <c r="AH174" s="1">
        <f>(Table2[[#This Row],[Current Month High]]/Table2[[#This Row],[Close Price]])-1</f>
        <v>9.1818801334242028E-2</v>
      </c>
      <c r="AI174">
        <v>9.1818801334241993</v>
      </c>
      <c r="AJ174">
        <v>73.389303482586996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0.15</v>
      </c>
      <c r="AM174" t="s">
        <v>3225</v>
      </c>
      <c r="AN174">
        <v>0.42</v>
      </c>
      <c r="AO174" t="s">
        <v>3225</v>
      </c>
      <c r="AP174">
        <v>7.3480616481735997E-2</v>
      </c>
      <c r="AQ174">
        <f>(Table2[[#This Row],[Sharpe Ratio]]-AVERAGE(Table2[Sharpe Ratio]))/_xlfn.STDEV.P(Table2[Sharpe Ratio])</f>
        <v>9.4026364168177487E-2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0.45748874446234766</v>
      </c>
      <c r="AS174">
        <f>_xlfn.RANK.AVG(Table2[[#This Row],[1Y Return vs Nifty Z-Score]],Table2[1Y Return vs Nifty Z-Score])</f>
        <v>217</v>
      </c>
      <c r="AT174">
        <f>_xlfn.RANK.AVG(Table2[[#This Row],[6M Return vs Nifty Z-Score]],Table2[6M Return vs Nifty Z-Score])</f>
        <v>105</v>
      </c>
      <c r="AU174">
        <f>_xlfn.RANK.AVG(Table2[[#This Row],[Sharpe Ratio Z-Score]],Table2[Sharpe Ratio Z-Score])</f>
        <v>325</v>
      </c>
      <c r="AV174">
        <f>(Table2[[#This Row],[Rank 1Y]]+Table2[[#This Row],[Rank 6M]]+Table2[[#This Row],[Rank Sharpe]])/3</f>
        <v>215.66666666666666</v>
      </c>
    </row>
    <row r="175" spans="1:48" x14ac:dyDescent="0.3">
      <c r="A175" t="s">
        <v>1645</v>
      </c>
      <c r="B175" t="s">
        <v>1646</v>
      </c>
      <c r="C175" t="s">
        <v>3182</v>
      </c>
      <c r="D175" t="s">
        <v>1647</v>
      </c>
      <c r="E175">
        <v>5501.5952316599996</v>
      </c>
      <c r="F175">
        <v>1075.8499999999999</v>
      </c>
      <c r="G175">
        <v>51.548447819178797</v>
      </c>
      <c r="H175">
        <f>(Table2[[#This Row],[1Y Return vs Nifty]]-AVERAGE(Table2[1Y Return vs Nifty]))/_xlfn.STDEV.P(Table2[1Y Return vs Nifty])</f>
        <v>0.39257719319176454</v>
      </c>
      <c r="I175">
        <v>2.3761954916528998</v>
      </c>
      <c r="J175">
        <f>(Table2[[#This Row],[1M Return vs Nifty]]-AVERAGE(Table2[1M Return vs Nifty]))/_xlfn.STDEV.P(Table2[1M Return vs Nifty])</f>
        <v>0.1116035794971461</v>
      </c>
      <c r="K175">
        <v>47.962526516280001</v>
      </c>
      <c r="L175">
        <f>(Table2[[#This Row],[6M Return vs Nifty]]-AVERAGE(Table2[6M Return vs Nifty]))/_xlfn.STDEV.P(Table2[6M Return vs Nifty])</f>
        <v>0.92263530773432512</v>
      </c>
      <c r="M175">
        <v>-7.1917471475008803</v>
      </c>
      <c r="N175">
        <f>(Table2[[#This Row],[1W Return vs Nifty]]-AVERAGE(Table2[1W Return vs Nifty]))/_xlfn.STDEV.P(Table2[1W Return vs Nifty])</f>
        <v>-1.6567126833641386</v>
      </c>
      <c r="O175">
        <v>1102.42</v>
      </c>
      <c r="P175">
        <v>1060.0171177094201</v>
      </c>
      <c r="Q175">
        <v>867.76017244590503</v>
      </c>
      <c r="R175">
        <v>37.881107460547199</v>
      </c>
      <c r="S175" s="1">
        <f>(Table2[[#This Row],[Close Price]]-Table2[[#This Row],[20D EMA]])/Table2[[#This Row],[20D EMA]]</f>
        <v>-2.4101522105912595E-2</v>
      </c>
      <c r="T175" s="1">
        <f>(Table2[[#This Row],[Close Price]]-Table2[[#This Row],[50D EMA]])/Table2[[#This Row],[50D EMA]]</f>
        <v>1.4936440200883696E-2</v>
      </c>
      <c r="U175" s="1">
        <f>(Table2[[#This Row],[Close Price]]-Table2[[#This Row],[200D EMA]])/Table2[[#This Row],[200D EMA]]</f>
        <v>0.23980108117610907</v>
      </c>
      <c r="V175">
        <v>0.65995446171472405</v>
      </c>
      <c r="W175">
        <v>1066.5</v>
      </c>
      <c r="X175">
        <v>1122.55</v>
      </c>
      <c r="Y175">
        <v>1066.5</v>
      </c>
      <c r="Z175">
        <v>1123.4000000000001</v>
      </c>
      <c r="AA175">
        <v>1030.05</v>
      </c>
      <c r="AB175">
        <v>1201</v>
      </c>
      <c r="AC175" s="1">
        <f>(Table2[[#This Row],[Close Price]]/Table2[[#This Row],[Day Low]])-1</f>
        <v>8.7669948429440758E-3</v>
      </c>
      <c r="AD175" s="1">
        <f>(Table2[[#This Row],[Day High]]/Table2[[#This Row],[Close Price]])-1</f>
        <v>4.3407538225589182E-2</v>
      </c>
      <c r="AE175" s="1">
        <f>(Table2[[#This Row],[Close Price]]/Table2[[#This Row],[Current Week Low]])-1</f>
        <v>8.7669948429440758E-3</v>
      </c>
      <c r="AF175" s="1">
        <f>(Table2[[#This Row],[Current Week High]]/Table2[[#This Row],[Close Price]])-1</f>
        <v>4.4197611191151287E-2</v>
      </c>
      <c r="AG175" s="1">
        <f>(Table2[[#This Row],[Close Price]]/Table2[[#This Row],[Current Month Low]])-1</f>
        <v>4.4463860977622449E-2</v>
      </c>
      <c r="AH175" s="1">
        <f>(Table2[[#This Row],[Current Month High]]/Table2[[#This Row],[Close Price]])-1</f>
        <v>0.11632662545893946</v>
      </c>
      <c r="AI175">
        <v>11.632662545893901</v>
      </c>
      <c r="AJ175">
        <v>86.133217993079498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0.01</v>
      </c>
      <c r="AM175" t="s">
        <v>3225</v>
      </c>
      <c r="AN175">
        <v>2.4</v>
      </c>
      <c r="AO175" t="s">
        <v>3225</v>
      </c>
      <c r="AP175">
        <v>6.3221752677717999E-2</v>
      </c>
      <c r="AQ175">
        <f>(Table2[[#This Row],[Sharpe Ratio]]-AVERAGE(Table2[Sharpe Ratio]))/_xlfn.STDEV.P(Table2[Sharpe Ratio])</f>
        <v>-2.5122408066263875E-2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-0.25501901100716662</v>
      </c>
      <c r="AS175">
        <f>_xlfn.RANK.AVG(Table2[[#This Row],[1Y Return vs Nifty Z-Score]],Table2[1Y Return vs Nifty Z-Score])</f>
        <v>182</v>
      </c>
      <c r="AT175">
        <f>_xlfn.RANK.AVG(Table2[[#This Row],[6M Return vs Nifty Z-Score]],Table2[6M Return vs Nifty Z-Score])</f>
        <v>111</v>
      </c>
      <c r="AU175">
        <f>_xlfn.RANK.AVG(Table2[[#This Row],[Sharpe Ratio Z-Score]],Table2[Sharpe Ratio Z-Score])</f>
        <v>359</v>
      </c>
      <c r="AV175">
        <f>(Table2[[#This Row],[Rank 1Y]]+Table2[[#This Row],[Rank 6M]]+Table2[[#This Row],[Rank Sharpe]])/3</f>
        <v>217.33333333333334</v>
      </c>
    </row>
    <row r="176" spans="1:48" x14ac:dyDescent="0.3">
      <c r="A176" t="s">
        <v>675</v>
      </c>
      <c r="B176" t="s">
        <v>676</v>
      </c>
      <c r="C176" t="s">
        <v>3184</v>
      </c>
      <c r="D176" t="s">
        <v>54</v>
      </c>
      <c r="E176">
        <v>27971.588397899999</v>
      </c>
      <c r="F176">
        <v>1561.7</v>
      </c>
      <c r="G176">
        <v>53.964756849029399</v>
      </c>
      <c r="H176">
        <f>(Table2[[#This Row],[1Y Return vs Nifty]]-AVERAGE(Table2[1Y Return vs Nifty]))/_xlfn.STDEV.P(Table2[1Y Return vs Nifty])</f>
        <v>0.43260822411654498</v>
      </c>
      <c r="I176">
        <v>3.8058462334782401</v>
      </c>
      <c r="J176">
        <f>(Table2[[#This Row],[1M Return vs Nifty]]-AVERAGE(Table2[1M Return vs Nifty]))/_xlfn.STDEV.P(Table2[1M Return vs Nifty])</f>
        <v>0.24662136242105848</v>
      </c>
      <c r="K176">
        <v>49.155003450883399</v>
      </c>
      <c r="L176">
        <f>(Table2[[#This Row],[6M Return vs Nifty]]-AVERAGE(Table2[6M Return vs Nifty]))/_xlfn.STDEV.P(Table2[6M Return vs Nifty])</f>
        <v>0.95782184487454014</v>
      </c>
      <c r="M176">
        <v>-0.87909312156826902</v>
      </c>
      <c r="N176">
        <f>(Table2[[#This Row],[1W Return vs Nifty]]-AVERAGE(Table2[1W Return vs Nifty]))/_xlfn.STDEV.P(Table2[1W Return vs Nifty])</f>
        <v>-0.22134988146420753</v>
      </c>
      <c r="O176">
        <v>1537.24</v>
      </c>
      <c r="P176">
        <v>1432.9554573569601</v>
      </c>
      <c r="Q176">
        <v>1139.4279714652</v>
      </c>
      <c r="R176">
        <v>53.5976950271574</v>
      </c>
      <c r="S176" s="1">
        <f>(Table2[[#This Row],[Close Price]]-Table2[[#This Row],[20D EMA]])/Table2[[#This Row],[20D EMA]]</f>
        <v>1.5911633837266813E-2</v>
      </c>
      <c r="T176" s="1">
        <f>(Table2[[#This Row],[Close Price]]-Table2[[#This Row],[50D EMA]])/Table2[[#This Row],[50D EMA]]</f>
        <v>8.9845460291211765E-2</v>
      </c>
      <c r="U176" s="1">
        <f>(Table2[[#This Row],[Close Price]]-Table2[[#This Row],[200D EMA]])/Table2[[#This Row],[200D EMA]]</f>
        <v>0.37060001957982203</v>
      </c>
      <c r="V176">
        <v>0.75527280875928104</v>
      </c>
      <c r="W176">
        <v>1558.15</v>
      </c>
      <c r="X176">
        <v>1583.1</v>
      </c>
      <c r="Y176">
        <v>1557.05</v>
      </c>
      <c r="Z176">
        <v>1594</v>
      </c>
      <c r="AA176">
        <v>1503.05</v>
      </c>
      <c r="AB176">
        <v>1639</v>
      </c>
      <c r="AC176" s="1">
        <f>(Table2[[#This Row],[Close Price]]/Table2[[#This Row],[Day Low]])-1</f>
        <v>2.2783429066521865E-3</v>
      </c>
      <c r="AD176" s="1">
        <f>(Table2[[#This Row],[Day High]]/Table2[[#This Row],[Close Price]])-1</f>
        <v>1.3703015944163344E-2</v>
      </c>
      <c r="AE176" s="1">
        <f>(Table2[[#This Row],[Close Price]]/Table2[[#This Row],[Current Week Low]])-1</f>
        <v>2.9864166211748255E-3</v>
      </c>
      <c r="AF176" s="1">
        <f>(Table2[[#This Row],[Current Week High]]/Table2[[#This Row],[Close Price]])-1</f>
        <v>2.0682589485816694E-2</v>
      </c>
      <c r="AG176" s="1">
        <f>(Table2[[#This Row],[Close Price]]/Table2[[#This Row],[Current Month Low]])-1</f>
        <v>3.9020657995409325E-2</v>
      </c>
      <c r="AH176" s="1">
        <f>(Table2[[#This Row],[Current Month High]]/Table2[[#This Row],[Close Price]])-1</f>
        <v>4.9497342639431396E-2</v>
      </c>
      <c r="AI176">
        <v>4.9497342639431396</v>
      </c>
      <c r="AJ176">
        <v>115.644849489091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0.13</v>
      </c>
      <c r="AM176" t="s">
        <v>3225</v>
      </c>
      <c r="AN176">
        <v>1.57</v>
      </c>
      <c r="AO176" t="s">
        <v>3225</v>
      </c>
      <c r="AP176">
        <v>5.5626313179326002E-2</v>
      </c>
      <c r="AQ176">
        <f>(Table2[[#This Row],[Sharpe Ratio]]-AVERAGE(Table2[Sharpe Ratio]))/_xlfn.STDEV.P(Table2[Sharpe Ratio])</f>
        <v>-0.11333756601191662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1.3023639839360195</v>
      </c>
      <c r="AS176">
        <f>_xlfn.RANK.AVG(Table2[[#This Row],[1Y Return vs Nifty Z-Score]],Table2[1Y Return vs Nifty Z-Score])</f>
        <v>171</v>
      </c>
      <c r="AT176">
        <f>_xlfn.RANK.AVG(Table2[[#This Row],[6M Return vs Nifty Z-Score]],Table2[6M Return vs Nifty Z-Score])</f>
        <v>107</v>
      </c>
      <c r="AU176">
        <f>_xlfn.RANK.AVG(Table2[[#This Row],[Sharpe Ratio Z-Score]],Table2[Sharpe Ratio Z-Score])</f>
        <v>376</v>
      </c>
      <c r="AV176">
        <f>(Table2[[#This Row],[Rank 1Y]]+Table2[[#This Row],[Rank 6M]]+Table2[[#This Row],[Rank Sharpe]])/3</f>
        <v>218</v>
      </c>
    </row>
    <row r="177" spans="1:48" x14ac:dyDescent="0.3">
      <c r="A177" t="s">
        <v>156</v>
      </c>
      <c r="B177" t="s">
        <v>157</v>
      </c>
      <c r="C177" t="s">
        <v>3188</v>
      </c>
      <c r="D177" t="s">
        <v>158</v>
      </c>
      <c r="E177">
        <v>175593.10194088001</v>
      </c>
      <c r="F177">
        <v>449.8</v>
      </c>
      <c r="G177">
        <v>66.105235906355603</v>
      </c>
      <c r="H177">
        <f>(Table2[[#This Row],[1Y Return vs Nifty]]-AVERAGE(Table2[1Y Return vs Nifty]))/_xlfn.STDEV.P(Table2[1Y Return vs Nifty])</f>
        <v>0.63373973775225045</v>
      </c>
      <c r="I177">
        <v>0.11901833804110699</v>
      </c>
      <c r="J177">
        <f>(Table2[[#This Row],[1M Return vs Nifty]]-AVERAGE(Table2[1M Return vs Nifty]))/_xlfn.STDEV.P(Table2[1M Return vs Nifty])</f>
        <v>-0.10156670470671694</v>
      </c>
      <c r="K177">
        <v>50.530877302621299</v>
      </c>
      <c r="L177">
        <f>(Table2[[#This Row],[6M Return vs Nifty]]-AVERAGE(Table2[6M Return vs Nifty]))/_xlfn.STDEV.P(Table2[6M Return vs Nifty])</f>
        <v>0.99841989333954262</v>
      </c>
      <c r="M177">
        <v>-2.9377442456864002E-2</v>
      </c>
      <c r="N177">
        <f>(Table2[[#This Row],[1W Return vs Nifty]]-AVERAGE(Table2[1W Return vs Nifty]))/_xlfn.STDEV.P(Table2[1W Return vs Nifty])</f>
        <v>-2.8142670522932827E-2</v>
      </c>
      <c r="O177">
        <v>450.35</v>
      </c>
      <c r="P177">
        <v>445.79899512522599</v>
      </c>
      <c r="Q177">
        <v>381.75342617798202</v>
      </c>
      <c r="R177">
        <v>49.525155585660201</v>
      </c>
      <c r="S177" s="1">
        <f>(Table2[[#This Row],[Close Price]]-Table2[[#This Row],[20D EMA]])/Table2[[#This Row],[20D EMA]]</f>
        <v>-1.2212723437326775E-3</v>
      </c>
      <c r="T177" s="1">
        <f>(Table2[[#This Row],[Close Price]]-Table2[[#This Row],[50D EMA]])/Table2[[#This Row],[50D EMA]]</f>
        <v>8.9749077914590952E-3</v>
      </c>
      <c r="U177" s="1">
        <f>(Table2[[#This Row],[Close Price]]-Table2[[#This Row],[200D EMA]])/Table2[[#This Row],[200D EMA]]</f>
        <v>0.17824744758228614</v>
      </c>
      <c r="V177">
        <v>0.96835851354595504</v>
      </c>
      <c r="W177">
        <v>447.05</v>
      </c>
      <c r="X177">
        <v>454.25</v>
      </c>
      <c r="Y177">
        <v>444.4</v>
      </c>
      <c r="Z177">
        <v>471</v>
      </c>
      <c r="AA177">
        <v>424.55</v>
      </c>
      <c r="AB177">
        <v>473.65</v>
      </c>
      <c r="AC177" s="1">
        <f>(Table2[[#This Row],[Close Price]]/Table2[[#This Row],[Day Low]])-1</f>
        <v>6.1514371994184636E-3</v>
      </c>
      <c r="AD177" s="1">
        <f>(Table2[[#This Row],[Day High]]/Table2[[#This Row],[Close Price]])-1</f>
        <v>9.893285904846616E-3</v>
      </c>
      <c r="AE177" s="1">
        <f>(Table2[[#This Row],[Close Price]]/Table2[[#This Row],[Current Week Low]])-1</f>
        <v>1.2151215121512182E-2</v>
      </c>
      <c r="AF177" s="1">
        <f>(Table2[[#This Row],[Current Week High]]/Table2[[#This Row],[Close Price]])-1</f>
        <v>4.7132058692752388E-2</v>
      </c>
      <c r="AG177" s="1">
        <f>(Table2[[#This Row],[Close Price]]/Table2[[#This Row],[Current Month Low]])-1</f>
        <v>5.9474737957837753E-2</v>
      </c>
      <c r="AH177" s="1">
        <f>(Table2[[#This Row],[Current Month High]]/Table2[[#This Row],[Close Price]])-1</f>
        <v>5.3023566029346325E-2</v>
      </c>
      <c r="AI177">
        <v>12.661182747887899</v>
      </c>
      <c r="AJ177">
        <v>116.25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0.04</v>
      </c>
      <c r="AM177" t="s">
        <v>3225</v>
      </c>
      <c r="AN177">
        <v>-3.98</v>
      </c>
      <c r="AO177" t="s">
        <v>3224</v>
      </c>
      <c r="AP177">
        <v>3.8275947337187997E-2</v>
      </c>
      <c r="AQ177">
        <f>(Table2[[#This Row],[Sharpe Ratio]]-AVERAGE(Table2[Sharpe Ratio]))/_xlfn.STDEV.P(Table2[Sharpe Ratio])</f>
        <v>-0.31484865217132751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1.1876016036908157</v>
      </c>
      <c r="AS177">
        <f>_xlfn.RANK.AVG(Table2[[#This Row],[1Y Return vs Nifty Z-Score]],Table2[1Y Return vs Nifty Z-Score])</f>
        <v>140</v>
      </c>
      <c r="AT177">
        <f>_xlfn.RANK.AVG(Table2[[#This Row],[6M Return vs Nifty Z-Score]],Table2[6M Return vs Nifty Z-Score])</f>
        <v>99</v>
      </c>
      <c r="AU177">
        <f>_xlfn.RANK.AVG(Table2[[#This Row],[Sharpe Ratio Z-Score]],Table2[Sharpe Ratio Z-Score])</f>
        <v>421</v>
      </c>
      <c r="AV177">
        <f>(Table2[[#This Row],[Rank 1Y]]+Table2[[#This Row],[Rank 6M]]+Table2[[#This Row],[Rank Sharpe]])/3</f>
        <v>220</v>
      </c>
    </row>
    <row r="178" spans="1:48" x14ac:dyDescent="0.3">
      <c r="A178" t="s">
        <v>661</v>
      </c>
      <c r="B178" t="s">
        <v>662</v>
      </c>
      <c r="C178" t="s">
        <v>3182</v>
      </c>
      <c r="D178" t="s">
        <v>242</v>
      </c>
      <c r="E178">
        <v>29097.4449421799</v>
      </c>
      <c r="F178">
        <v>2175.3000000000002</v>
      </c>
      <c r="G178">
        <v>49.340442946612399</v>
      </c>
      <c r="H178">
        <f>(Table2[[#This Row],[1Y Return vs Nifty]]-AVERAGE(Table2[1Y Return vs Nifty]))/_xlfn.STDEV.P(Table2[1Y Return vs Nifty])</f>
        <v>0.35599714062239746</v>
      </c>
      <c r="I178">
        <v>22.715999830488201</v>
      </c>
      <c r="J178">
        <f>(Table2[[#This Row],[1M Return vs Nifty]]-AVERAGE(Table2[1M Return vs Nifty]))/_xlfn.STDEV.P(Table2[1M Return vs Nifty])</f>
        <v>2.0325169932372003</v>
      </c>
      <c r="K178">
        <v>22.724233305569001</v>
      </c>
      <c r="L178">
        <f>(Table2[[#This Row],[6M Return vs Nifty]]-AVERAGE(Table2[6M Return vs Nifty]))/_xlfn.STDEV.P(Table2[6M Return vs Nifty])</f>
        <v>0.17792644532796537</v>
      </c>
      <c r="M178">
        <v>5.5314885211776303</v>
      </c>
      <c r="N178">
        <f>(Table2[[#This Row],[1W Return vs Nifty]]-AVERAGE(Table2[1W Return vs Nifty]))/_xlfn.STDEV.P(Table2[1W Return vs Nifty])</f>
        <v>1.2362795705443896</v>
      </c>
      <c r="O178">
        <v>1963.47</v>
      </c>
      <c r="P178">
        <v>1849.35395867539</v>
      </c>
      <c r="Q178">
        <v>1673.5443691041801</v>
      </c>
      <c r="R178">
        <v>90.279031152227603</v>
      </c>
      <c r="S178" s="1">
        <f>(Table2[[#This Row],[Close Price]]-Table2[[#This Row],[20D EMA]])/Table2[[#This Row],[20D EMA]]</f>
        <v>0.10788552919066761</v>
      </c>
      <c r="T178" s="1">
        <f>(Table2[[#This Row],[Close Price]]-Table2[[#This Row],[50D EMA]])/Table2[[#This Row],[50D EMA]]</f>
        <v>0.17624859740645368</v>
      </c>
      <c r="U178" s="1">
        <f>(Table2[[#This Row],[Close Price]]-Table2[[#This Row],[200D EMA]])/Table2[[#This Row],[200D EMA]]</f>
        <v>0.29981615077489782</v>
      </c>
      <c r="V178">
        <v>1.24527320066442</v>
      </c>
      <c r="W178">
        <v>2137.15</v>
      </c>
      <c r="X178">
        <v>2189</v>
      </c>
      <c r="Y178">
        <v>2061.4</v>
      </c>
      <c r="Z178">
        <v>2189</v>
      </c>
      <c r="AA178">
        <v>1940.2</v>
      </c>
      <c r="AB178">
        <v>2189</v>
      </c>
      <c r="AC178" s="1">
        <f>(Table2[[#This Row],[Close Price]]/Table2[[#This Row],[Day Low]])-1</f>
        <v>1.7850876166857876E-2</v>
      </c>
      <c r="AD178" s="1">
        <f>(Table2[[#This Row],[Day High]]/Table2[[#This Row],[Close Price]])-1</f>
        <v>6.2979818875557037E-3</v>
      </c>
      <c r="AE178" s="1">
        <f>(Table2[[#This Row],[Close Price]]/Table2[[#This Row],[Current Week Low]])-1</f>
        <v>5.5253711070146538E-2</v>
      </c>
      <c r="AF178" s="1">
        <f>(Table2[[#This Row],[Current Week High]]/Table2[[#This Row],[Close Price]])-1</f>
        <v>6.2979818875557037E-3</v>
      </c>
      <c r="AG178" s="1">
        <f>(Table2[[#This Row],[Close Price]]/Table2[[#This Row],[Current Month Low]])-1</f>
        <v>0.12117307494072782</v>
      </c>
      <c r="AH178" s="1">
        <f>(Table2[[#This Row],[Current Month High]]/Table2[[#This Row],[Close Price]])-1</f>
        <v>6.2979818875557037E-3</v>
      </c>
      <c r="AI178">
        <v>0.62979818875557003</v>
      </c>
      <c r="AJ178">
        <v>90.606790799561907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0.08</v>
      </c>
      <c r="AM178" t="s">
        <v>3225</v>
      </c>
      <c r="AN178">
        <v>12.01</v>
      </c>
      <c r="AO178" t="s">
        <v>3225</v>
      </c>
      <c r="AP178">
        <v>0.111076057599444</v>
      </c>
      <c r="AQ178">
        <f>(Table2[[#This Row],[Sharpe Ratio]]-AVERAGE(Table2[Sharpe Ratio]))/_xlfn.STDEV.P(Table2[Sharpe Ratio])</f>
        <v>0.53066834873499824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4.3333884984669506</v>
      </c>
      <c r="AS178">
        <f>_xlfn.RANK.AVG(Table2[[#This Row],[1Y Return vs Nifty Z-Score]],Table2[1Y Return vs Nifty Z-Score])</f>
        <v>192</v>
      </c>
      <c r="AT178">
        <f>_xlfn.RANK.AVG(Table2[[#This Row],[6M Return vs Nifty Z-Score]],Table2[6M Return vs Nifty Z-Score])</f>
        <v>257</v>
      </c>
      <c r="AU178">
        <f>_xlfn.RANK.AVG(Table2[[#This Row],[Sharpe Ratio Z-Score]],Table2[Sharpe Ratio Z-Score])</f>
        <v>212</v>
      </c>
      <c r="AV178">
        <f>(Table2[[#This Row],[Rank 1Y]]+Table2[[#This Row],[Rank 6M]]+Table2[[#This Row],[Rank Sharpe]])/3</f>
        <v>220.33333333333334</v>
      </c>
    </row>
    <row r="179" spans="1:48" x14ac:dyDescent="0.3">
      <c r="A179" t="s">
        <v>285</v>
      </c>
      <c r="B179" t="s">
        <v>286</v>
      </c>
      <c r="C179" t="s">
        <v>3187</v>
      </c>
      <c r="D179" t="s">
        <v>287</v>
      </c>
      <c r="E179">
        <v>98537.095914075006</v>
      </c>
      <c r="F179">
        <v>692.25</v>
      </c>
      <c r="G179">
        <v>40.624234786343997</v>
      </c>
      <c r="H179">
        <f>(Table2[[#This Row],[1Y Return vs Nifty]]-AVERAGE(Table2[1Y Return vs Nifty]))/_xlfn.STDEV.P(Table2[1Y Return vs Nifty])</f>
        <v>0.21159557852911612</v>
      </c>
      <c r="I179">
        <v>6.4048838818230998</v>
      </c>
      <c r="J179">
        <f>(Table2[[#This Row],[1M Return vs Nifty]]-AVERAGE(Table2[1M Return vs Nifty]))/_xlfn.STDEV.P(Table2[1M Return vs Nifty])</f>
        <v>0.49207732641913343</v>
      </c>
      <c r="K179">
        <v>9.7871076954096594</v>
      </c>
      <c r="L179">
        <f>(Table2[[#This Row],[6M Return vs Nifty]]-AVERAGE(Table2[6M Return vs Nifty]))/_xlfn.STDEV.P(Table2[6M Return vs Nifty])</f>
        <v>-0.20381062443003081</v>
      </c>
      <c r="M179">
        <v>1.6888545737864</v>
      </c>
      <c r="N179">
        <f>(Table2[[#This Row],[1W Return vs Nifty]]-AVERAGE(Table2[1W Return vs Nifty]))/_xlfn.STDEV.P(Table2[1W Return vs Nifty])</f>
        <v>0.36254661975299646</v>
      </c>
      <c r="O179">
        <v>667.39</v>
      </c>
      <c r="P179">
        <v>642.81499981487195</v>
      </c>
      <c r="Q179">
        <v>567.55566356448298</v>
      </c>
      <c r="R179">
        <v>64.490532067849003</v>
      </c>
      <c r="S179" s="1">
        <f>(Table2[[#This Row],[Close Price]]-Table2[[#This Row],[20D EMA]])/Table2[[#This Row],[20D EMA]]</f>
        <v>3.7249584201141779E-2</v>
      </c>
      <c r="T179" s="1">
        <f>(Table2[[#This Row],[Close Price]]-Table2[[#This Row],[50D EMA]])/Table2[[#This Row],[50D EMA]]</f>
        <v>7.6903930678912477E-2</v>
      </c>
      <c r="U179" s="1">
        <f>(Table2[[#This Row],[Close Price]]-Table2[[#This Row],[200D EMA]])/Table2[[#This Row],[200D EMA]]</f>
        <v>0.21970415316162173</v>
      </c>
      <c r="V179">
        <v>0.78394344831617002</v>
      </c>
      <c r="W179">
        <v>685</v>
      </c>
      <c r="X179">
        <v>695.5</v>
      </c>
      <c r="Y179">
        <v>685</v>
      </c>
      <c r="Z179">
        <v>698.8</v>
      </c>
      <c r="AA179">
        <v>647.1</v>
      </c>
      <c r="AB179">
        <v>703.75</v>
      </c>
      <c r="AC179" s="1">
        <f>(Table2[[#This Row],[Close Price]]/Table2[[#This Row],[Day Low]])-1</f>
        <v>1.0583941605839309E-2</v>
      </c>
      <c r="AD179" s="1">
        <f>(Table2[[#This Row],[Day High]]/Table2[[#This Row],[Close Price]])-1</f>
        <v>4.6948356807512415E-3</v>
      </c>
      <c r="AE179" s="1">
        <f>(Table2[[#This Row],[Close Price]]/Table2[[#This Row],[Current Week Low]])-1</f>
        <v>1.0583941605839309E-2</v>
      </c>
      <c r="AF179" s="1">
        <f>(Table2[[#This Row],[Current Week High]]/Table2[[#This Row],[Close Price]])-1</f>
        <v>9.4618996027446833E-3</v>
      </c>
      <c r="AG179" s="1">
        <f>(Table2[[#This Row],[Close Price]]/Table2[[#This Row],[Current Month Low]])-1</f>
        <v>6.9772832637922999E-2</v>
      </c>
      <c r="AH179" s="1">
        <f>(Table2[[#This Row],[Current Month High]]/Table2[[#This Row],[Close Price]])-1</f>
        <v>1.6612495485734957E-2</v>
      </c>
      <c r="AI179">
        <v>1.6612495485734899</v>
      </c>
      <c r="AJ179">
        <v>86.289020452098995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0.03</v>
      </c>
      <c r="AM179" t="s">
        <v>3225</v>
      </c>
      <c r="AN179">
        <v>6.91</v>
      </c>
      <c r="AO179" t="s">
        <v>3225</v>
      </c>
      <c r="AP179">
        <v>0.19874970558973201</v>
      </c>
      <c r="AQ179">
        <f>(Table2[[#This Row],[Sharpe Ratio]]-AVERAGE(Table2[Sharpe Ratio]))/_xlfn.STDEV.P(Table2[Sharpe Ratio])</f>
        <v>1.5489299920239987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2.4113388922952144</v>
      </c>
      <c r="AS179">
        <f>_xlfn.RANK.AVG(Table2[[#This Row],[1Y Return vs Nifty Z-Score]],Table2[1Y Return vs Nifty Z-Score])</f>
        <v>242</v>
      </c>
      <c r="AT179">
        <f>_xlfn.RANK.AVG(Table2[[#This Row],[6M Return vs Nifty Z-Score]],Table2[6M Return vs Nifty Z-Score])</f>
        <v>379</v>
      </c>
      <c r="AU179">
        <f>_xlfn.RANK.AVG(Table2[[#This Row],[Sharpe Ratio Z-Score]],Table2[Sharpe Ratio Z-Score])</f>
        <v>45</v>
      </c>
      <c r="AV179">
        <f>(Table2[[#This Row],[Rank 1Y]]+Table2[[#This Row],[Rank 6M]]+Table2[[#This Row],[Rank Sharpe]])/3</f>
        <v>222</v>
      </c>
    </row>
    <row r="180" spans="1:48" x14ac:dyDescent="0.3">
      <c r="A180" t="s">
        <v>641</v>
      </c>
      <c r="B180" t="s">
        <v>642</v>
      </c>
      <c r="C180" t="s">
        <v>3184</v>
      </c>
      <c r="D180" t="s">
        <v>54</v>
      </c>
      <c r="E180">
        <v>30678.003744000001</v>
      </c>
      <c r="F180">
        <v>232.5</v>
      </c>
      <c r="G180">
        <v>104.20203766965901</v>
      </c>
      <c r="H180">
        <f>(Table2[[#This Row],[1Y Return vs Nifty]]-AVERAGE(Table2[1Y Return vs Nifty]))/_xlfn.STDEV.P(Table2[1Y Return vs Nifty])</f>
        <v>1.264890071042327</v>
      </c>
      <c r="I180">
        <v>20.9944971954246</v>
      </c>
      <c r="J180">
        <f>(Table2[[#This Row],[1M Return vs Nifty]]-AVERAGE(Table2[1M Return vs Nifty]))/_xlfn.STDEV.P(Table2[1M Return vs Nifty])</f>
        <v>1.8699363976525785</v>
      </c>
      <c r="K180">
        <v>83.556677458388904</v>
      </c>
      <c r="L180">
        <f>(Table2[[#This Row],[6M Return vs Nifty]]-AVERAGE(Table2[6M Return vs Nifty]))/_xlfn.STDEV.P(Table2[6M Return vs Nifty])</f>
        <v>1.9729155083450636</v>
      </c>
      <c r="M180">
        <v>3.88899140136196</v>
      </c>
      <c r="N180">
        <f>(Table2[[#This Row],[1W Return vs Nifty]]-AVERAGE(Table2[1W Return vs Nifty]))/_xlfn.STDEV.P(Table2[1W Return vs Nifty])</f>
        <v>0.86281077939471373</v>
      </c>
      <c r="O180">
        <v>211.65</v>
      </c>
      <c r="P180">
        <v>190.80178157022499</v>
      </c>
      <c r="Q180">
        <v>154.88218098512999</v>
      </c>
      <c r="R180">
        <v>71.781866624165303</v>
      </c>
      <c r="S180" s="1">
        <f>(Table2[[#This Row],[Close Price]]-Table2[[#This Row],[20D EMA]])/Table2[[#This Row],[20D EMA]]</f>
        <v>9.8511693834160141E-2</v>
      </c>
      <c r="T180" s="1">
        <f>(Table2[[#This Row],[Close Price]]-Table2[[#This Row],[50D EMA]])/Table2[[#This Row],[50D EMA]]</f>
        <v>0.21854208114103954</v>
      </c>
      <c r="U180" s="1">
        <f>(Table2[[#This Row],[Close Price]]-Table2[[#This Row],[200D EMA]])/Table2[[#This Row],[200D EMA]]</f>
        <v>0.50114105135388032</v>
      </c>
      <c r="V180">
        <v>2.97900598067665</v>
      </c>
      <c r="W180">
        <v>225.4</v>
      </c>
      <c r="X180">
        <v>233.7</v>
      </c>
      <c r="Y180">
        <v>225.4</v>
      </c>
      <c r="Z180">
        <v>233.7</v>
      </c>
      <c r="AA180">
        <v>186.53</v>
      </c>
      <c r="AB180">
        <v>243.99</v>
      </c>
      <c r="AC180" s="1">
        <f>(Table2[[#This Row],[Close Price]]/Table2[[#This Row],[Day Low]])-1</f>
        <v>3.1499556344276813E-2</v>
      </c>
      <c r="AD180" s="1">
        <f>(Table2[[#This Row],[Day High]]/Table2[[#This Row],[Close Price]])-1</f>
        <v>5.1612903225806139E-3</v>
      </c>
      <c r="AE180" s="1">
        <f>(Table2[[#This Row],[Close Price]]/Table2[[#This Row],[Current Week Low]])-1</f>
        <v>3.1499556344276813E-2</v>
      </c>
      <c r="AF180" s="1">
        <f>(Table2[[#This Row],[Current Week High]]/Table2[[#This Row],[Close Price]])-1</f>
        <v>5.1612903225806139E-3</v>
      </c>
      <c r="AG180" s="1">
        <f>(Table2[[#This Row],[Close Price]]/Table2[[#This Row],[Current Month Low]])-1</f>
        <v>0.24644829249986588</v>
      </c>
      <c r="AH180" s="1">
        <f>(Table2[[#This Row],[Current Month High]]/Table2[[#This Row],[Close Price]])-1</f>
        <v>4.9419354838709628E-2</v>
      </c>
      <c r="AI180">
        <v>4.9419354838709602</v>
      </c>
      <c r="AJ180">
        <v>165.71428571428501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0.25</v>
      </c>
      <c r="AM180" t="s">
        <v>3225</v>
      </c>
      <c r="AN180">
        <v>23.03</v>
      </c>
      <c r="AO180" t="s">
        <v>3225</v>
      </c>
      <c r="AQ180">
        <f>(Table2[[#This Row],[Sharpe Ratio]]-AVERAGE(Table2[Sharpe Ratio]))/_xlfn.STDEV.P(Table2[Sharpe Ratio])</f>
        <v>-0.7593941903965159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5.2111585660381667</v>
      </c>
      <c r="AS180">
        <f>_xlfn.RANK.AVG(Table2[[#This Row],[1Y Return vs Nifty Z-Score]],Table2[1Y Return vs Nifty Z-Score])</f>
        <v>75</v>
      </c>
      <c r="AT180">
        <f>_xlfn.RANK.AVG(Table2[[#This Row],[6M Return vs Nifty Z-Score]],Table2[6M Return vs Nifty Z-Score])</f>
        <v>32</v>
      </c>
      <c r="AU180">
        <f>_xlfn.RANK.AVG(Table2[[#This Row],[Sharpe Ratio Z-Score]],Table2[Sharpe Ratio Z-Score])</f>
        <v>560.5</v>
      </c>
      <c r="AV180">
        <f>(Table2[[#This Row],[Rank 1Y]]+Table2[[#This Row],[Rank 6M]]+Table2[[#This Row],[Rank Sharpe]])/3</f>
        <v>222.5</v>
      </c>
    </row>
    <row r="181" spans="1:48" x14ac:dyDescent="0.3">
      <c r="A181" t="s">
        <v>1289</v>
      </c>
      <c r="B181" t="s">
        <v>1290</v>
      </c>
      <c r="C181" t="s">
        <v>3191</v>
      </c>
      <c r="D181" t="s">
        <v>265</v>
      </c>
      <c r="E181">
        <v>9176.6036529600005</v>
      </c>
      <c r="F181">
        <v>562.35</v>
      </c>
      <c r="G181">
        <v>33.018740336304703</v>
      </c>
      <c r="H181">
        <f>(Table2[[#This Row],[1Y Return vs Nifty]]-AVERAGE(Table2[1Y Return vs Nifty]))/_xlfn.STDEV.P(Table2[1Y Return vs Nifty])</f>
        <v>8.5595228504933479E-2</v>
      </c>
      <c r="I181">
        <v>-1.35880368685079</v>
      </c>
      <c r="J181">
        <f>(Table2[[#This Row],[1M Return vs Nifty]]-AVERAGE(Table2[1M Return vs Nifty]))/_xlfn.STDEV.P(Table2[1M Return vs Nifty])</f>
        <v>-0.24113383639810701</v>
      </c>
      <c r="K181">
        <v>29.931270144202301</v>
      </c>
      <c r="L181">
        <f>(Table2[[#This Row],[6M Return vs Nifty]]-AVERAGE(Table2[6M Return vs Nifty]))/_xlfn.STDEV.P(Table2[6M Return vs Nifty])</f>
        <v>0.39058520797129437</v>
      </c>
      <c r="M181">
        <v>2.6039013097669699</v>
      </c>
      <c r="N181">
        <f>(Table2[[#This Row],[1W Return vs Nifty]]-AVERAGE(Table2[1W Return vs Nifty]))/_xlfn.STDEV.P(Table2[1W Return vs Nifty])</f>
        <v>0.5706087187419262</v>
      </c>
      <c r="O181">
        <v>550.69000000000005</v>
      </c>
      <c r="P181">
        <v>537.387702315355</v>
      </c>
      <c r="Q181">
        <v>460.28258867752402</v>
      </c>
      <c r="R181">
        <v>62.9235511545414</v>
      </c>
      <c r="S181" s="1">
        <f>(Table2[[#This Row],[Close Price]]-Table2[[#This Row],[20D EMA]])/Table2[[#This Row],[20D EMA]]</f>
        <v>2.1173436960903534E-2</v>
      </c>
      <c r="T181" s="1">
        <f>(Table2[[#This Row],[Close Price]]-Table2[[#This Row],[50D EMA]])/Table2[[#This Row],[50D EMA]]</f>
        <v>4.6451188922065074E-2</v>
      </c>
      <c r="U181" s="1">
        <f>(Table2[[#This Row],[Close Price]]-Table2[[#This Row],[200D EMA]])/Table2[[#This Row],[200D EMA]]</f>
        <v>0.22174945095302068</v>
      </c>
      <c r="V181">
        <v>0.83649990614426095</v>
      </c>
      <c r="W181">
        <v>554</v>
      </c>
      <c r="X181">
        <v>568.5</v>
      </c>
      <c r="Y181">
        <v>554</v>
      </c>
      <c r="Z181">
        <v>571.5</v>
      </c>
      <c r="AA181">
        <v>520.65</v>
      </c>
      <c r="AB181">
        <v>571.5</v>
      </c>
      <c r="AC181" s="1">
        <f>(Table2[[#This Row],[Close Price]]/Table2[[#This Row],[Day Low]])-1</f>
        <v>1.5072202166064974E-2</v>
      </c>
      <c r="AD181" s="1">
        <f>(Table2[[#This Row],[Day High]]/Table2[[#This Row],[Close Price]])-1</f>
        <v>1.0936249666577691E-2</v>
      </c>
      <c r="AE181" s="1">
        <f>(Table2[[#This Row],[Close Price]]/Table2[[#This Row],[Current Week Low]])-1</f>
        <v>1.5072202166064974E-2</v>
      </c>
      <c r="AF181" s="1">
        <f>(Table2[[#This Row],[Current Week High]]/Table2[[#This Row],[Close Price]])-1</f>
        <v>1.6271005601493638E-2</v>
      </c>
      <c r="AG181" s="1">
        <f>(Table2[[#This Row],[Close Price]]/Table2[[#This Row],[Current Month Low]])-1</f>
        <v>8.0092192451743038E-2</v>
      </c>
      <c r="AH181" s="1">
        <f>(Table2[[#This Row],[Current Month High]]/Table2[[#This Row],[Close Price]])-1</f>
        <v>1.6271005601493638E-2</v>
      </c>
      <c r="AI181">
        <v>7.0329865741975501</v>
      </c>
      <c r="AJ181">
        <v>63.450079930242602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-0.05</v>
      </c>
      <c r="AM181" t="s">
        <v>3224</v>
      </c>
      <c r="AN181">
        <v>2.33</v>
      </c>
      <c r="AO181" t="s">
        <v>3225</v>
      </c>
      <c r="AP181">
        <v>0.119706286695224</v>
      </c>
      <c r="AQ181">
        <f>(Table2[[#This Row],[Sharpe Ratio]]-AVERAGE(Table2[Sharpe Ratio]))/_xlfn.STDEV.P(Table2[Sharpe Ratio])</f>
        <v>0.63090178788655438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1.4365571067066014</v>
      </c>
      <c r="AS181">
        <f>_xlfn.RANK.AVG(Table2[[#This Row],[1Y Return vs Nifty Z-Score]],Table2[1Y Return vs Nifty Z-Score])</f>
        <v>273</v>
      </c>
      <c r="AT181">
        <f>_xlfn.RANK.AVG(Table2[[#This Row],[6M Return vs Nifty Z-Score]],Table2[6M Return vs Nifty Z-Score])</f>
        <v>206</v>
      </c>
      <c r="AU181">
        <f>_xlfn.RANK.AVG(Table2[[#This Row],[Sharpe Ratio Z-Score]],Table2[Sharpe Ratio Z-Score])</f>
        <v>190</v>
      </c>
      <c r="AV181">
        <f>(Table2[[#This Row],[Rank 1Y]]+Table2[[#This Row],[Rank 6M]]+Table2[[#This Row],[Rank Sharpe]])/3</f>
        <v>223</v>
      </c>
    </row>
    <row r="182" spans="1:48" x14ac:dyDescent="0.3">
      <c r="A182" t="s">
        <v>230</v>
      </c>
      <c r="B182" t="s">
        <v>231</v>
      </c>
      <c r="C182" t="s">
        <v>3184</v>
      </c>
      <c r="D182" t="s">
        <v>54</v>
      </c>
      <c r="E182">
        <v>116873.67156800001</v>
      </c>
      <c r="F182">
        <v>3453.25</v>
      </c>
      <c r="G182">
        <v>57.367675466083803</v>
      </c>
      <c r="H182">
        <f>(Table2[[#This Row],[1Y Return vs Nifty]]-AVERAGE(Table2[1Y Return vs Nifty]))/_xlfn.STDEV.P(Table2[1Y Return vs Nifty])</f>
        <v>0.48898443208951209</v>
      </c>
      <c r="I182">
        <v>-0.44140151779674502</v>
      </c>
      <c r="J182">
        <f>(Table2[[#This Row],[1M Return vs Nifty]]-AVERAGE(Table2[1M Return vs Nifty]))/_xlfn.STDEV.P(Table2[1M Return vs Nifty])</f>
        <v>-0.15449337009994171</v>
      </c>
      <c r="K182">
        <v>18.969640972672899</v>
      </c>
      <c r="L182">
        <f>(Table2[[#This Row],[6M Return vs Nifty]]-AVERAGE(Table2[6M Return vs Nifty]))/_xlfn.STDEV.P(Table2[6M Return vs Nifty])</f>
        <v>6.7139310806362457E-2</v>
      </c>
      <c r="M182">
        <v>-0.86481136345385201</v>
      </c>
      <c r="N182">
        <f>(Table2[[#This Row],[1W Return vs Nifty]]-AVERAGE(Table2[1W Return vs Nifty]))/_xlfn.STDEV.P(Table2[1W Return vs Nifty])</f>
        <v>-0.21810251446786116</v>
      </c>
      <c r="O182">
        <v>3408.93</v>
      </c>
      <c r="P182">
        <v>3265.3729919083498</v>
      </c>
      <c r="Q182">
        <v>2778.6698751004401</v>
      </c>
      <c r="R182">
        <v>61.456674874481301</v>
      </c>
      <c r="S182" s="1">
        <f>(Table2[[#This Row],[Close Price]]-Table2[[#This Row],[20D EMA]])/Table2[[#This Row],[20D EMA]]</f>
        <v>1.300114698747119E-2</v>
      </c>
      <c r="T182" s="1">
        <f>(Table2[[#This Row],[Close Price]]-Table2[[#This Row],[50D EMA]])/Table2[[#This Row],[50D EMA]]</f>
        <v>5.7536155458262385E-2</v>
      </c>
      <c r="U182" s="1">
        <f>(Table2[[#This Row],[Close Price]]-Table2[[#This Row],[200D EMA]])/Table2[[#This Row],[200D EMA]]</f>
        <v>0.24277087787377979</v>
      </c>
      <c r="V182">
        <v>0.71599938684308495</v>
      </c>
      <c r="W182">
        <v>3444.45</v>
      </c>
      <c r="X182">
        <v>3476.7</v>
      </c>
      <c r="Y182">
        <v>3440.65</v>
      </c>
      <c r="Z182">
        <v>3483.05</v>
      </c>
      <c r="AA182">
        <v>3364.15</v>
      </c>
      <c r="AB182">
        <v>3525</v>
      </c>
      <c r="AC182" s="1">
        <f>(Table2[[#This Row],[Close Price]]/Table2[[#This Row],[Day Low]])-1</f>
        <v>2.55483458897654E-3</v>
      </c>
      <c r="AD182" s="1">
        <f>(Table2[[#This Row],[Day High]]/Table2[[#This Row],[Close Price]])-1</f>
        <v>6.7907044088901802E-3</v>
      </c>
      <c r="AE182" s="1">
        <f>(Table2[[#This Row],[Close Price]]/Table2[[#This Row],[Current Week Low]])-1</f>
        <v>3.6620987313442654E-3</v>
      </c>
      <c r="AF182" s="1">
        <f>(Table2[[#This Row],[Current Week High]]/Table2[[#This Row],[Close Price]])-1</f>
        <v>8.6295518714254449E-3</v>
      </c>
      <c r="AG182" s="1">
        <f>(Table2[[#This Row],[Close Price]]/Table2[[#This Row],[Current Month Low]])-1</f>
        <v>2.6485144835991292E-2</v>
      </c>
      <c r="AH182" s="1">
        <f>(Table2[[#This Row],[Current Month High]]/Table2[[#This Row],[Close Price]])-1</f>
        <v>2.0777528415260926E-2</v>
      </c>
      <c r="AI182">
        <v>3.4967060015926998</v>
      </c>
      <c r="AJ182">
        <v>89.587965631776797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0.04</v>
      </c>
      <c r="AM182" t="s">
        <v>3225</v>
      </c>
      <c r="AN182">
        <v>-0.92</v>
      </c>
      <c r="AO182" t="s">
        <v>3224</v>
      </c>
      <c r="AP182">
        <v>0.106740959516007</v>
      </c>
      <c r="AQ182">
        <f>(Table2[[#This Row],[Sharpe Ratio]]-AVERAGE(Table2[Sharpe Ratio]))/_xlfn.STDEV.P(Table2[Sharpe Ratio])</f>
        <v>0.48031953584257076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0.66384739417064242</v>
      </c>
      <c r="AS182">
        <f>_xlfn.RANK.AVG(Table2[[#This Row],[1Y Return vs Nifty Z-Score]],Table2[1Y Return vs Nifty Z-Score])</f>
        <v>165</v>
      </c>
      <c r="AT182">
        <f>_xlfn.RANK.AVG(Table2[[#This Row],[6M Return vs Nifty Z-Score]],Table2[6M Return vs Nifty Z-Score])</f>
        <v>285</v>
      </c>
      <c r="AU182">
        <f>_xlfn.RANK.AVG(Table2[[#This Row],[Sharpe Ratio Z-Score]],Table2[Sharpe Ratio Z-Score])</f>
        <v>221</v>
      </c>
      <c r="AV182">
        <f>(Table2[[#This Row],[Rank 1Y]]+Table2[[#This Row],[Rank 6M]]+Table2[[#This Row],[Rank Sharpe]])/3</f>
        <v>223.66666666666666</v>
      </c>
    </row>
    <row r="183" spans="1:48" x14ac:dyDescent="0.3">
      <c r="A183" t="s">
        <v>283</v>
      </c>
      <c r="B183" t="s">
        <v>284</v>
      </c>
      <c r="C183" t="s">
        <v>3182</v>
      </c>
      <c r="D183" t="s">
        <v>180</v>
      </c>
      <c r="E183">
        <v>99262.517056469995</v>
      </c>
      <c r="F183">
        <v>3649.55</v>
      </c>
      <c r="G183">
        <v>56.984011337974401</v>
      </c>
      <c r="H183">
        <f>(Table2[[#This Row],[1Y Return vs Nifty]]-AVERAGE(Table2[1Y Return vs Nifty]))/_xlfn.STDEV.P(Table2[1Y Return vs Nifty])</f>
        <v>0.4826282622505797</v>
      </c>
      <c r="I183">
        <v>-0.21852099196244901</v>
      </c>
      <c r="J183">
        <f>(Table2[[#This Row],[1M Return vs Nifty]]-AVERAGE(Table2[1M Return vs Nifty]))/_xlfn.STDEV.P(Table2[1M Return vs Nifty])</f>
        <v>-0.13344428896797189</v>
      </c>
      <c r="K183">
        <v>18.073640400067799</v>
      </c>
      <c r="L183">
        <f>(Table2[[#This Row],[6M Return vs Nifty]]-AVERAGE(Table2[6M Return vs Nifty]))/_xlfn.STDEV.P(Table2[6M Return vs Nifty])</f>
        <v>4.0700931571707656E-2</v>
      </c>
      <c r="M183">
        <v>-1.97183809172559</v>
      </c>
      <c r="N183">
        <f>(Table2[[#This Row],[1W Return vs Nifty]]-AVERAGE(Table2[1W Return vs Nifty]))/_xlfn.STDEV.P(Table2[1W Return vs Nifty])</f>
        <v>-0.46981676649919812</v>
      </c>
      <c r="O183">
        <v>3605.7</v>
      </c>
      <c r="P183">
        <v>3427.3140285907298</v>
      </c>
      <c r="Q183">
        <v>2877.34603074099</v>
      </c>
      <c r="R183">
        <v>55.865145173278201</v>
      </c>
      <c r="S183" s="1">
        <f>(Table2[[#This Row],[Close Price]]-Table2[[#This Row],[20D EMA]])/Table2[[#This Row],[20D EMA]]</f>
        <v>1.216130016362991E-2</v>
      </c>
      <c r="T183" s="1">
        <f>(Table2[[#This Row],[Close Price]]-Table2[[#This Row],[50D EMA]])/Table2[[#This Row],[50D EMA]]</f>
        <v>6.4842605479209961E-2</v>
      </c>
      <c r="U183" s="1">
        <f>(Table2[[#This Row],[Close Price]]-Table2[[#This Row],[200D EMA]])/Table2[[#This Row],[200D EMA]]</f>
        <v>0.26837368915971083</v>
      </c>
      <c r="V183">
        <v>0.83887016095062406</v>
      </c>
      <c r="W183">
        <v>3621.3</v>
      </c>
      <c r="X183">
        <v>3709.95</v>
      </c>
      <c r="Y183">
        <v>3615.1</v>
      </c>
      <c r="Z183">
        <v>3709.95</v>
      </c>
      <c r="AA183">
        <v>3582.05</v>
      </c>
      <c r="AB183">
        <v>3709.95</v>
      </c>
      <c r="AC183" s="1">
        <f>(Table2[[#This Row],[Close Price]]/Table2[[#This Row],[Day Low]])-1</f>
        <v>7.8010659155551831E-3</v>
      </c>
      <c r="AD183" s="1">
        <f>(Table2[[#This Row],[Day High]]/Table2[[#This Row],[Close Price]])-1</f>
        <v>1.6549985614664697E-2</v>
      </c>
      <c r="AE183" s="1">
        <f>(Table2[[#This Row],[Close Price]]/Table2[[#This Row],[Current Week Low]])-1</f>
        <v>9.5294735968576294E-3</v>
      </c>
      <c r="AF183" s="1">
        <f>(Table2[[#This Row],[Current Week High]]/Table2[[#This Row],[Close Price]])-1</f>
        <v>1.6549985614664697E-2</v>
      </c>
      <c r="AG183" s="1">
        <f>(Table2[[#This Row],[Close Price]]/Table2[[#This Row],[Current Month Low]])-1</f>
        <v>1.8843958068703648E-2</v>
      </c>
      <c r="AH183" s="1">
        <f>(Table2[[#This Row],[Current Month High]]/Table2[[#This Row],[Close Price]])-1</f>
        <v>1.6549985614664697E-2</v>
      </c>
      <c r="AI183">
        <v>1.65499856146646</v>
      </c>
      <c r="AJ183">
        <v>85.435191301255003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0.13</v>
      </c>
      <c r="AM183" t="s">
        <v>3225</v>
      </c>
      <c r="AN183">
        <v>0.25</v>
      </c>
      <c r="AO183" t="s">
        <v>3225</v>
      </c>
      <c r="AP183">
        <v>0.109526608629873</v>
      </c>
      <c r="AQ183">
        <f>(Table2[[#This Row],[Sharpe Ratio]]-AVERAGE(Table2[Sharpe Ratio]))/_xlfn.STDEV.P(Table2[Sharpe Ratio])</f>
        <v>0.51267269679038441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0.43274083514550166</v>
      </c>
      <c r="AS183">
        <f>_xlfn.RANK.AVG(Table2[[#This Row],[1Y Return vs Nifty Z-Score]],Table2[1Y Return vs Nifty Z-Score])</f>
        <v>166</v>
      </c>
      <c r="AT183">
        <f>_xlfn.RANK.AVG(Table2[[#This Row],[6M Return vs Nifty Z-Score]],Table2[6M Return vs Nifty Z-Score])</f>
        <v>297</v>
      </c>
      <c r="AU183">
        <f>_xlfn.RANK.AVG(Table2[[#This Row],[Sharpe Ratio Z-Score]],Table2[Sharpe Ratio Z-Score])</f>
        <v>218</v>
      </c>
      <c r="AV183">
        <f>(Table2[[#This Row],[Rank 1Y]]+Table2[[#This Row],[Rank 6M]]+Table2[[#This Row],[Rank Sharpe]])/3</f>
        <v>227</v>
      </c>
    </row>
    <row r="184" spans="1:48" x14ac:dyDescent="0.3">
      <c r="A184" t="s">
        <v>796</v>
      </c>
      <c r="B184" t="s">
        <v>797</v>
      </c>
      <c r="C184" t="s">
        <v>3191</v>
      </c>
      <c r="D184" t="s">
        <v>798</v>
      </c>
      <c r="E184">
        <v>21352.701282639999</v>
      </c>
      <c r="F184">
        <v>309.39999999999998</v>
      </c>
      <c r="G184">
        <v>59.720800319899901</v>
      </c>
      <c r="H184">
        <f>(Table2[[#This Row],[1Y Return vs Nifty]]-AVERAGE(Table2[1Y Return vs Nifty]))/_xlfn.STDEV.P(Table2[1Y Return vs Nifty])</f>
        <v>0.52796868974417388</v>
      </c>
      <c r="I184">
        <v>-4.3171550640454797</v>
      </c>
      <c r="J184">
        <f>(Table2[[#This Row],[1M Return vs Nifty]]-AVERAGE(Table2[1M Return vs Nifty]))/_xlfn.STDEV.P(Table2[1M Return vs Nifty])</f>
        <v>-0.52052378274874378</v>
      </c>
      <c r="K184">
        <v>47.2545078618963</v>
      </c>
      <c r="L184">
        <f>(Table2[[#This Row],[6M Return vs Nifty]]-AVERAGE(Table2[6M Return vs Nifty]))/_xlfn.STDEV.P(Table2[6M Return vs Nifty])</f>
        <v>0.90174372991380924</v>
      </c>
      <c r="M184">
        <v>-3.5292929864156699</v>
      </c>
      <c r="N184">
        <f>(Table2[[#This Row],[1W Return vs Nifty]]-AVERAGE(Table2[1W Return vs Nifty]))/_xlfn.STDEV.P(Table2[1W Return vs Nifty])</f>
        <v>-0.82394877061213512</v>
      </c>
      <c r="O184">
        <v>310.16000000000003</v>
      </c>
      <c r="P184">
        <v>288.17656117688603</v>
      </c>
      <c r="Q184">
        <v>228.20986918794301</v>
      </c>
      <c r="R184">
        <v>45.667414869420099</v>
      </c>
      <c r="S184" s="1">
        <f>(Table2[[#This Row],[Close Price]]-Table2[[#This Row],[20D EMA]])/Table2[[#This Row],[20D EMA]]</f>
        <v>-2.4503482073769916E-3</v>
      </c>
      <c r="T184" s="1">
        <f>(Table2[[#This Row],[Close Price]]-Table2[[#This Row],[50D EMA]])/Table2[[#This Row],[50D EMA]]</f>
        <v>7.3647345698204664E-2</v>
      </c>
      <c r="U184" s="1">
        <f>(Table2[[#This Row],[Close Price]]-Table2[[#This Row],[200D EMA]])/Table2[[#This Row],[200D EMA]]</f>
        <v>0.35576958656942465</v>
      </c>
      <c r="V184">
        <v>0.60954305079235405</v>
      </c>
      <c r="W184">
        <v>307.7</v>
      </c>
      <c r="X184">
        <v>318.5</v>
      </c>
      <c r="Y184">
        <v>302.39999999999998</v>
      </c>
      <c r="Z184">
        <v>318.5</v>
      </c>
      <c r="AA184">
        <v>300.60000000000002</v>
      </c>
      <c r="AB184">
        <v>333.1</v>
      </c>
      <c r="AC184" s="1">
        <f>(Table2[[#This Row],[Close Price]]/Table2[[#This Row],[Day Low]])-1</f>
        <v>5.5248618784529135E-3</v>
      </c>
      <c r="AD184" s="1">
        <f>(Table2[[#This Row],[Day High]]/Table2[[#This Row],[Close Price]])-1</f>
        <v>2.941176470588247E-2</v>
      </c>
      <c r="AE184" s="1">
        <f>(Table2[[#This Row],[Close Price]]/Table2[[#This Row],[Current Week Low]])-1</f>
        <v>2.314814814814814E-2</v>
      </c>
      <c r="AF184" s="1">
        <f>(Table2[[#This Row],[Current Week High]]/Table2[[#This Row],[Close Price]])-1</f>
        <v>2.941176470588247E-2</v>
      </c>
      <c r="AG184" s="1">
        <f>(Table2[[#This Row],[Close Price]]/Table2[[#This Row],[Current Month Low]])-1</f>
        <v>2.9274783765801615E-2</v>
      </c>
      <c r="AH184" s="1">
        <f>(Table2[[#This Row],[Current Month High]]/Table2[[#This Row],[Close Price]])-1</f>
        <v>7.6599870717517948E-2</v>
      </c>
      <c r="AI184">
        <v>11.1506140917905</v>
      </c>
      <c r="AJ184">
        <v>108.63115306810499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0.23</v>
      </c>
      <c r="AM184" t="s">
        <v>3225</v>
      </c>
      <c r="AN184">
        <v>2.0299999999999998</v>
      </c>
      <c r="AO184" t="s">
        <v>3225</v>
      </c>
      <c r="AP184">
        <v>4.1027824555091998E-2</v>
      </c>
      <c r="AQ184">
        <f>(Table2[[#This Row],[Sharpe Ratio]]-AVERAGE(Table2[Sharpe Ratio]))/_xlfn.STDEV.P(Table2[Sharpe Ratio])</f>
        <v>-0.28288772568697618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-0.19764785938987195</v>
      </c>
      <c r="AS184">
        <f>_xlfn.RANK.AVG(Table2[[#This Row],[1Y Return vs Nifty Z-Score]],Table2[1Y Return vs Nifty Z-Score])</f>
        <v>156</v>
      </c>
      <c r="AT184">
        <f>_xlfn.RANK.AVG(Table2[[#This Row],[6M Return vs Nifty Z-Score]],Table2[6M Return vs Nifty Z-Score])</f>
        <v>117</v>
      </c>
      <c r="AU184">
        <f>_xlfn.RANK.AVG(Table2[[#This Row],[Sharpe Ratio Z-Score]],Table2[Sharpe Ratio Z-Score])</f>
        <v>409</v>
      </c>
      <c r="AV184">
        <f>(Table2[[#This Row],[Rank 1Y]]+Table2[[#This Row],[Rank 6M]]+Table2[[#This Row],[Rank Sharpe]])/3</f>
        <v>227.33333333333334</v>
      </c>
    </row>
    <row r="185" spans="1:48" x14ac:dyDescent="0.3">
      <c r="A185" t="s">
        <v>1460</v>
      </c>
      <c r="B185" t="s">
        <v>1461</v>
      </c>
      <c r="C185" t="s">
        <v>3182</v>
      </c>
      <c r="D185" t="s">
        <v>116</v>
      </c>
      <c r="E185">
        <v>7389.2516853649904</v>
      </c>
      <c r="F185">
        <v>1224.8499999999999</v>
      </c>
      <c r="G185">
        <v>53.7015291356498</v>
      </c>
      <c r="H185">
        <f>(Table2[[#This Row],[1Y Return vs Nifty]]-AVERAGE(Table2[1Y Return vs Nifty]))/_xlfn.STDEV.P(Table2[1Y Return vs Nifty])</f>
        <v>0.42824732631565005</v>
      </c>
      <c r="I185">
        <v>-3.9746266459737298</v>
      </c>
      <c r="J185">
        <f>(Table2[[#This Row],[1M Return vs Nifty]]-AVERAGE(Table2[1M Return vs Nifty]))/_xlfn.STDEV.P(Table2[1M Return vs Nifty])</f>
        <v>-0.48817502354239717</v>
      </c>
      <c r="K185">
        <v>29.975052984688201</v>
      </c>
      <c r="L185">
        <f>(Table2[[#This Row],[6M Return vs Nifty]]-AVERAGE(Table2[6M Return vs Nifty]))/_xlfn.STDEV.P(Table2[6M Return vs Nifty])</f>
        <v>0.39187711265989417</v>
      </c>
      <c r="M185">
        <v>-2.22151972159002</v>
      </c>
      <c r="N185">
        <f>(Table2[[#This Row],[1W Return vs Nifty]]-AVERAGE(Table2[1W Return vs Nifty]))/_xlfn.STDEV.P(Table2[1W Return vs Nifty])</f>
        <v>-0.52658904046715149</v>
      </c>
      <c r="O185">
        <v>1224.29</v>
      </c>
      <c r="P185">
        <v>1184.1635254580699</v>
      </c>
      <c r="Q185">
        <v>1005.36741933282</v>
      </c>
      <c r="R185">
        <v>48.9969657684018</v>
      </c>
      <c r="S185" s="1">
        <f>(Table2[[#This Row],[Close Price]]-Table2[[#This Row],[20D EMA]])/Table2[[#This Row],[20D EMA]]</f>
        <v>4.5740796706658182E-4</v>
      </c>
      <c r="T185" s="1">
        <f>(Table2[[#This Row],[Close Price]]-Table2[[#This Row],[50D EMA]])/Table2[[#This Row],[50D EMA]]</f>
        <v>3.4358831079678173E-2</v>
      </c>
      <c r="U185" s="1">
        <f>(Table2[[#This Row],[Close Price]]-Table2[[#This Row],[200D EMA]])/Table2[[#This Row],[200D EMA]]</f>
        <v>0.21831081497830174</v>
      </c>
      <c r="V185">
        <v>0.41855534232938901</v>
      </c>
      <c r="W185">
        <v>1200</v>
      </c>
      <c r="X185">
        <v>1250.05</v>
      </c>
      <c r="Y185">
        <v>1200</v>
      </c>
      <c r="Z185">
        <v>1250.05</v>
      </c>
      <c r="AA185">
        <v>1184.05</v>
      </c>
      <c r="AB185">
        <v>1310</v>
      </c>
      <c r="AC185" s="1">
        <f>(Table2[[#This Row],[Close Price]]/Table2[[#This Row],[Day Low]])-1</f>
        <v>2.0708333333333329E-2</v>
      </c>
      <c r="AD185" s="1">
        <f>(Table2[[#This Row],[Day High]]/Table2[[#This Row],[Close Price]])-1</f>
        <v>2.0573947830346606E-2</v>
      </c>
      <c r="AE185" s="1">
        <f>(Table2[[#This Row],[Close Price]]/Table2[[#This Row],[Current Week Low]])-1</f>
        <v>2.0708333333333329E-2</v>
      </c>
      <c r="AF185" s="1">
        <f>(Table2[[#This Row],[Current Week High]]/Table2[[#This Row],[Close Price]])-1</f>
        <v>2.0573947830346606E-2</v>
      </c>
      <c r="AG185" s="1">
        <f>(Table2[[#This Row],[Close Price]]/Table2[[#This Row],[Current Month Low]])-1</f>
        <v>3.4458004307250434E-2</v>
      </c>
      <c r="AH185" s="1">
        <f>(Table2[[#This Row],[Current Month High]]/Table2[[#This Row],[Close Price]])-1</f>
        <v>6.9518716577540163E-2</v>
      </c>
      <c r="AI185">
        <v>9.8991713271012696</v>
      </c>
      <c r="AJ185">
        <v>88.076775431861705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0.06</v>
      </c>
      <c r="AM185" t="s">
        <v>3225</v>
      </c>
      <c r="AN185">
        <v>-4.04</v>
      </c>
      <c r="AO185" t="s">
        <v>3224</v>
      </c>
      <c r="AP185">
        <v>7.9309456166563999E-2</v>
      </c>
      <c r="AQ185">
        <f>(Table2[[#This Row],[Sharpe Ratio]]-AVERAGE(Table2[Sharpe Ratio]))/_xlfn.STDEV.P(Table2[Sharpe Ratio])</f>
        <v>0.16172383098966275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-3.2915794044341695E-2</v>
      </c>
      <c r="AS185">
        <f>_xlfn.RANK.AVG(Table2[[#This Row],[1Y Return vs Nifty Z-Score]],Table2[1Y Return vs Nifty Z-Score])</f>
        <v>173</v>
      </c>
      <c r="AT185">
        <f>_xlfn.RANK.AVG(Table2[[#This Row],[6M Return vs Nifty Z-Score]],Table2[6M Return vs Nifty Z-Score])</f>
        <v>205</v>
      </c>
      <c r="AU185">
        <f>_xlfn.RANK.AVG(Table2[[#This Row],[Sharpe Ratio Z-Score]],Table2[Sharpe Ratio Z-Score])</f>
        <v>305</v>
      </c>
      <c r="AV185">
        <f>(Table2[[#This Row],[Rank 1Y]]+Table2[[#This Row],[Rank 6M]]+Table2[[#This Row],[Rank Sharpe]])/3</f>
        <v>227.66666666666666</v>
      </c>
    </row>
    <row r="186" spans="1:48" x14ac:dyDescent="0.3">
      <c r="A186" t="s">
        <v>1344</v>
      </c>
      <c r="B186" t="s">
        <v>1345</v>
      </c>
      <c r="C186" t="s">
        <v>3186</v>
      </c>
      <c r="D186" t="s">
        <v>206</v>
      </c>
      <c r="E186">
        <v>8531.1952087600002</v>
      </c>
      <c r="F186">
        <v>1579.9</v>
      </c>
      <c r="G186">
        <v>39.232620169443102</v>
      </c>
      <c r="H186">
        <f>(Table2[[#This Row],[1Y Return vs Nifty]]-AVERAGE(Table2[1Y Return vs Nifty]))/_xlfn.STDEV.P(Table2[1Y Return vs Nifty])</f>
        <v>0.18854067657893775</v>
      </c>
      <c r="I186">
        <v>1.04927297733562</v>
      </c>
      <c r="J186">
        <f>(Table2[[#This Row],[1M Return vs Nifty]]-AVERAGE(Table2[1M Return vs Nifty]))/_xlfn.STDEV.P(Table2[1M Return vs Nifty])</f>
        <v>-1.3712437033015735E-2</v>
      </c>
      <c r="K186">
        <v>48.482177551907803</v>
      </c>
      <c r="L186">
        <f>(Table2[[#This Row],[6M Return vs Nifty]]-AVERAGE(Table2[6M Return vs Nifty]))/_xlfn.STDEV.P(Table2[6M Return vs Nifty])</f>
        <v>0.93796870323614268</v>
      </c>
      <c r="M186">
        <v>8.0968173859262897</v>
      </c>
      <c r="N186">
        <f>(Table2[[#This Row],[1W Return vs Nifty]]-AVERAGE(Table2[1W Return vs Nifty]))/_xlfn.STDEV.P(Table2[1W Return vs Nifty])</f>
        <v>1.8195806055724282</v>
      </c>
      <c r="O186">
        <v>1476.92</v>
      </c>
      <c r="P186">
        <v>1416.21931962042</v>
      </c>
      <c r="Q186">
        <v>1186.1175417044601</v>
      </c>
      <c r="R186">
        <v>78.648648093213595</v>
      </c>
      <c r="S186" s="1">
        <f>(Table2[[#This Row],[Close Price]]-Table2[[#This Row],[20D EMA]])/Table2[[#This Row],[20D EMA]]</f>
        <v>6.9726186929556108E-2</v>
      </c>
      <c r="T186" s="1">
        <f>(Table2[[#This Row],[Close Price]]-Table2[[#This Row],[50D EMA]])/Table2[[#This Row],[50D EMA]]</f>
        <v>0.11557579967448144</v>
      </c>
      <c r="U186" s="1">
        <f>(Table2[[#This Row],[Close Price]]-Table2[[#This Row],[200D EMA]])/Table2[[#This Row],[200D EMA]]</f>
        <v>0.331992778497881</v>
      </c>
      <c r="V186">
        <v>0.90557672002033196</v>
      </c>
      <c r="W186">
        <v>1540</v>
      </c>
      <c r="X186">
        <v>1607.3</v>
      </c>
      <c r="Y186">
        <v>1521.95</v>
      </c>
      <c r="Z186">
        <v>1607.3</v>
      </c>
      <c r="AA186">
        <v>1370</v>
      </c>
      <c r="AB186">
        <v>1607.3</v>
      </c>
      <c r="AC186" s="1">
        <f>(Table2[[#This Row],[Close Price]]/Table2[[#This Row],[Day Low]])-1</f>
        <v>2.5909090909090882E-2</v>
      </c>
      <c r="AD186" s="1">
        <f>(Table2[[#This Row],[Day High]]/Table2[[#This Row],[Close Price]])-1</f>
        <v>1.7342869801886041E-2</v>
      </c>
      <c r="AE186" s="1">
        <f>(Table2[[#This Row],[Close Price]]/Table2[[#This Row],[Current Week Low]])-1</f>
        <v>3.8076152304609145E-2</v>
      </c>
      <c r="AF186" s="1">
        <f>(Table2[[#This Row],[Current Week High]]/Table2[[#This Row],[Close Price]])-1</f>
        <v>1.7342869801886041E-2</v>
      </c>
      <c r="AG186" s="1">
        <f>(Table2[[#This Row],[Close Price]]/Table2[[#This Row],[Current Month Low]])-1</f>
        <v>0.15321167883211695</v>
      </c>
      <c r="AH186" s="1">
        <f>(Table2[[#This Row],[Current Month High]]/Table2[[#This Row],[Close Price]])-1</f>
        <v>1.7342869801886041E-2</v>
      </c>
      <c r="AI186">
        <v>1.7342869801886001</v>
      </c>
      <c r="AJ186">
        <v>92.553321145642897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0.19</v>
      </c>
      <c r="AM186" t="s">
        <v>3225</v>
      </c>
      <c r="AN186">
        <v>5.09</v>
      </c>
      <c r="AO186" t="s">
        <v>3225</v>
      </c>
      <c r="AP186">
        <v>7.1582450024918004E-2</v>
      </c>
      <c r="AQ186">
        <f>(Table2[[#This Row],[Sharpe Ratio]]-AVERAGE(Table2[Sharpe Ratio]))/_xlfn.STDEV.P(Table2[Sharpe Ratio])</f>
        <v>7.19806281932166E-2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3.0043581765477096</v>
      </c>
      <c r="AS186">
        <f>_xlfn.RANK.AVG(Table2[[#This Row],[1Y Return vs Nifty Z-Score]],Table2[1Y Return vs Nifty Z-Score])</f>
        <v>250</v>
      </c>
      <c r="AT186">
        <f>_xlfn.RANK.AVG(Table2[[#This Row],[6M Return vs Nifty Z-Score]],Table2[6M Return vs Nifty Z-Score])</f>
        <v>108</v>
      </c>
      <c r="AU186">
        <f>_xlfn.RANK.AVG(Table2[[#This Row],[Sharpe Ratio Z-Score]],Table2[Sharpe Ratio Z-Score])</f>
        <v>329</v>
      </c>
      <c r="AV186">
        <f>(Table2[[#This Row],[Rank 1Y]]+Table2[[#This Row],[Rank 6M]]+Table2[[#This Row],[Rank Sharpe]])/3</f>
        <v>229</v>
      </c>
    </row>
    <row r="187" spans="1:48" x14ac:dyDescent="0.3">
      <c r="A187" t="s">
        <v>1883</v>
      </c>
      <c r="B187" t="s">
        <v>1884</v>
      </c>
      <c r="C187" t="s">
        <v>3194</v>
      </c>
      <c r="D187" t="s">
        <v>295</v>
      </c>
      <c r="E187">
        <v>3953.36549556</v>
      </c>
      <c r="F187">
        <v>158.86000000000001</v>
      </c>
      <c r="G187">
        <v>48.402067906207101</v>
      </c>
      <c r="H187">
        <f>(Table2[[#This Row],[1Y Return vs Nifty]]-AVERAGE(Table2[1Y Return vs Nifty]))/_xlfn.STDEV.P(Table2[1Y Return vs Nifty])</f>
        <v>0.34045106609407888</v>
      </c>
      <c r="I187">
        <v>8.4920747981140501</v>
      </c>
      <c r="J187">
        <f>(Table2[[#This Row],[1M Return vs Nifty]]-AVERAGE(Table2[1M Return vs Nifty]))/_xlfn.STDEV.P(Table2[1M Return vs Nifty])</f>
        <v>0.68919392406921987</v>
      </c>
      <c r="K187">
        <v>66.6581336637216</v>
      </c>
      <c r="L187">
        <f>(Table2[[#This Row],[6M Return vs Nifty]]-AVERAGE(Table2[6M Return vs Nifty]))/_xlfn.STDEV.P(Table2[6M Return vs Nifty])</f>
        <v>1.474288472808843</v>
      </c>
      <c r="M187">
        <v>-1.58756887627357</v>
      </c>
      <c r="N187">
        <f>(Table2[[#This Row],[1W Return vs Nifty]]-AVERAGE(Table2[1W Return vs Nifty]))/_xlfn.STDEV.P(Table2[1W Return vs Nifty])</f>
        <v>-0.38244214791417069</v>
      </c>
      <c r="O187">
        <v>160.30000000000001</v>
      </c>
      <c r="P187">
        <v>150.936991077778</v>
      </c>
      <c r="Q187">
        <v>121.44613016183401</v>
      </c>
      <c r="R187">
        <v>43.600157170148798</v>
      </c>
      <c r="S187" s="1">
        <f>(Table2[[#This Row],[Close Price]]-Table2[[#This Row],[20D EMA]])/Table2[[#This Row],[20D EMA]]</f>
        <v>-8.9831565814098412E-3</v>
      </c>
      <c r="T187" s="1">
        <f>(Table2[[#This Row],[Close Price]]-Table2[[#This Row],[50D EMA]])/Table2[[#This Row],[50D EMA]]</f>
        <v>5.2492161567864265E-2</v>
      </c>
      <c r="U187" s="1">
        <f>(Table2[[#This Row],[Close Price]]-Table2[[#This Row],[200D EMA]])/Table2[[#This Row],[200D EMA]]</f>
        <v>0.30806967491108905</v>
      </c>
      <c r="V187">
        <v>0.764032821306457</v>
      </c>
      <c r="W187">
        <v>158.16</v>
      </c>
      <c r="X187">
        <v>162.49</v>
      </c>
      <c r="Y187">
        <v>158.16</v>
      </c>
      <c r="Z187">
        <v>165.7</v>
      </c>
      <c r="AA187">
        <v>156</v>
      </c>
      <c r="AB187">
        <v>177</v>
      </c>
      <c r="AC187" s="1">
        <f>(Table2[[#This Row],[Close Price]]/Table2[[#This Row],[Day Low]])-1</f>
        <v>4.4258978249873682E-3</v>
      </c>
      <c r="AD187" s="1">
        <f>(Table2[[#This Row],[Day High]]/Table2[[#This Row],[Close Price]])-1</f>
        <v>2.2850308447689649E-2</v>
      </c>
      <c r="AE187" s="1">
        <f>(Table2[[#This Row],[Close Price]]/Table2[[#This Row],[Current Week Low]])-1</f>
        <v>4.4258978249873682E-3</v>
      </c>
      <c r="AF187" s="1">
        <f>(Table2[[#This Row],[Current Week High]]/Table2[[#This Row],[Close Price]])-1</f>
        <v>4.3056779554324409E-2</v>
      </c>
      <c r="AG187" s="1">
        <f>(Table2[[#This Row],[Close Price]]/Table2[[#This Row],[Current Month Low]])-1</f>
        <v>1.8333333333333313E-2</v>
      </c>
      <c r="AH187" s="1">
        <f>(Table2[[#This Row],[Current Month High]]/Table2[[#This Row],[Close Price]])-1</f>
        <v>0.11418859373032841</v>
      </c>
      <c r="AI187">
        <v>11.418859373032801</v>
      </c>
      <c r="AJ187">
        <v>94.681372549019599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0.21</v>
      </c>
      <c r="AM187" t="s">
        <v>3225</v>
      </c>
      <c r="AN187">
        <v>-3.99</v>
      </c>
      <c r="AO187" t="s">
        <v>3224</v>
      </c>
      <c r="AP187">
        <v>3.1445773910976998E-2</v>
      </c>
      <c r="AQ187">
        <f>(Table2[[#This Row],[Sharpe Ratio]]-AVERAGE(Table2[Sharpe Ratio]))/_xlfn.STDEV.P(Table2[Sharpe Ratio])</f>
        <v>-0.3941758362950325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1.7273154787629388</v>
      </c>
      <c r="AS187">
        <f>_xlfn.RANK.AVG(Table2[[#This Row],[1Y Return vs Nifty Z-Score]],Table2[1Y Return vs Nifty Z-Score])</f>
        <v>194</v>
      </c>
      <c r="AT187">
        <f>_xlfn.RANK.AVG(Table2[[#This Row],[6M Return vs Nifty Z-Score]],Table2[6M Return vs Nifty Z-Score])</f>
        <v>57</v>
      </c>
      <c r="AU187">
        <f>_xlfn.RANK.AVG(Table2[[#This Row],[Sharpe Ratio Z-Score]],Table2[Sharpe Ratio Z-Score])</f>
        <v>441</v>
      </c>
      <c r="AV187">
        <f>(Table2[[#This Row],[Rank 1Y]]+Table2[[#This Row],[Rank 6M]]+Table2[[#This Row],[Rank Sharpe]])/3</f>
        <v>230.66666666666666</v>
      </c>
    </row>
    <row r="188" spans="1:48" x14ac:dyDescent="0.3">
      <c r="A188" t="s">
        <v>958</v>
      </c>
      <c r="B188" t="s">
        <v>959</v>
      </c>
      <c r="C188" t="s">
        <v>3192</v>
      </c>
      <c r="D188" t="s">
        <v>764</v>
      </c>
      <c r="E188">
        <v>16189.091152499999</v>
      </c>
      <c r="F188">
        <v>3887.45</v>
      </c>
      <c r="G188">
        <v>39.703387522696197</v>
      </c>
      <c r="H188">
        <f>(Table2[[#This Row],[1Y Return vs Nifty]]-AVERAGE(Table2[1Y Return vs Nifty]))/_xlfn.STDEV.P(Table2[1Y Return vs Nifty])</f>
        <v>0.19633988696289137</v>
      </c>
      <c r="I188">
        <v>-1.4851163748296701</v>
      </c>
      <c r="J188">
        <f>(Table2[[#This Row],[1M Return vs Nifty]]-AVERAGE(Table2[1M Return vs Nifty]))/_xlfn.STDEV.P(Table2[1M Return vs Nifty])</f>
        <v>-0.25306294508677429</v>
      </c>
      <c r="K188">
        <v>19.787530409837299</v>
      </c>
      <c r="L188">
        <f>(Table2[[#This Row],[6M Return vs Nifty]]-AVERAGE(Table2[6M Return vs Nifty]))/_xlfn.STDEV.P(Table2[6M Return vs Nifty])</f>
        <v>9.1272856892053542E-2</v>
      </c>
      <c r="M188">
        <v>-1.8802480370756001</v>
      </c>
      <c r="N188">
        <f>(Table2[[#This Row],[1W Return vs Nifty]]-AVERAGE(Table2[1W Return vs Nifty]))/_xlfn.STDEV.P(Table2[1W Return vs Nifty])</f>
        <v>-0.4489911427712836</v>
      </c>
      <c r="O188">
        <v>3943.22</v>
      </c>
      <c r="P188">
        <v>4065.9124772770001</v>
      </c>
      <c r="Q188">
        <v>3623.3021009445501</v>
      </c>
      <c r="R188">
        <v>44.188177678744402</v>
      </c>
      <c r="S188" s="1">
        <f>(Table2[[#This Row],[Close Price]]-Table2[[#This Row],[20D EMA]])/Table2[[#This Row],[20D EMA]]</f>
        <v>-1.4143263627187928E-2</v>
      </c>
      <c r="T188" s="1">
        <f>(Table2[[#This Row],[Close Price]]-Table2[[#This Row],[50D EMA]])/Table2[[#This Row],[50D EMA]]</f>
        <v>-4.3892355842474792E-2</v>
      </c>
      <c r="U188" s="1">
        <f>(Table2[[#This Row],[Close Price]]-Table2[[#This Row],[200D EMA]])/Table2[[#This Row],[200D EMA]]</f>
        <v>7.2902532467990888E-2</v>
      </c>
      <c r="V188">
        <v>0.59105478589128102</v>
      </c>
      <c r="W188">
        <v>3876.05</v>
      </c>
      <c r="X188">
        <v>3939.75</v>
      </c>
      <c r="Y188">
        <v>3876.05</v>
      </c>
      <c r="Z188">
        <v>3964.95</v>
      </c>
      <c r="AA188">
        <v>3770.25</v>
      </c>
      <c r="AB188">
        <v>4188.8</v>
      </c>
      <c r="AC188" s="1">
        <f>(Table2[[#This Row],[Close Price]]/Table2[[#This Row],[Day Low]])-1</f>
        <v>2.9411385302047233E-3</v>
      </c>
      <c r="AD188" s="1">
        <f>(Table2[[#This Row],[Day High]]/Table2[[#This Row],[Close Price]])-1</f>
        <v>1.3453549241790874E-2</v>
      </c>
      <c r="AE188" s="1">
        <f>(Table2[[#This Row],[Close Price]]/Table2[[#This Row],[Current Week Low]])-1</f>
        <v>2.9411385302047233E-3</v>
      </c>
      <c r="AF188" s="1">
        <f>(Table2[[#This Row],[Current Week High]]/Table2[[#This Row],[Close Price]])-1</f>
        <v>1.9935947729231351E-2</v>
      </c>
      <c r="AG188" s="1">
        <f>(Table2[[#This Row],[Close Price]]/Table2[[#This Row],[Current Month Low]])-1</f>
        <v>3.1085471785690544E-2</v>
      </c>
      <c r="AH188" s="1">
        <f>(Table2[[#This Row],[Current Month High]]/Table2[[#This Row],[Close Price]])-1</f>
        <v>7.7518681912307708E-2</v>
      </c>
      <c r="AI188">
        <v>41.172233726478801</v>
      </c>
      <c r="AJ188">
        <v>104.060260885541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-0.15</v>
      </c>
      <c r="AM188" t="s">
        <v>3224</v>
      </c>
      <c r="AN188">
        <v>2.35</v>
      </c>
      <c r="AO188" t="s">
        <v>3225</v>
      </c>
      <c r="AP188">
        <v>0.127754121781294</v>
      </c>
      <c r="AQ188">
        <f>(Table2[[#This Row],[Sharpe Ratio]]-AVERAGE(Table2[Sharpe Ratio]))/_xlfn.STDEV.P(Table2[Sharpe Ratio])</f>
        <v>0.72437117084833424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248</v>
      </c>
      <c r="AT188">
        <f>_xlfn.RANK.AVG(Table2[[#This Row],[6M Return vs Nifty Z-Score]],Table2[6M Return vs Nifty Z-Score])</f>
        <v>276</v>
      </c>
      <c r="AU188">
        <f>_xlfn.RANK.AVG(Table2[[#This Row],[Sharpe Ratio Z-Score]],Table2[Sharpe Ratio Z-Score])</f>
        <v>168</v>
      </c>
      <c r="AV188">
        <f>(Table2[[#This Row],[Rank 1Y]]+Table2[[#This Row],[Rank 6M]]+Table2[[#This Row],[Rank Sharpe]])/3</f>
        <v>230.66666666666666</v>
      </c>
    </row>
    <row r="189" spans="1:48" x14ac:dyDescent="0.3">
      <c r="A189" t="s">
        <v>1235</v>
      </c>
      <c r="B189" t="s">
        <v>1236</v>
      </c>
      <c r="C189" t="s">
        <v>3190</v>
      </c>
      <c r="D189" t="s">
        <v>81</v>
      </c>
      <c r="E189">
        <v>9959.7430989599998</v>
      </c>
      <c r="F189">
        <v>1281.45</v>
      </c>
      <c r="G189">
        <v>144.83726176406401</v>
      </c>
      <c r="H189">
        <f>(Table2[[#This Row],[1Y Return vs Nifty]]-AVERAGE(Table2[1Y Return vs Nifty]))/_xlfn.STDEV.P(Table2[1Y Return vs Nifty])</f>
        <v>1.9380944883014413</v>
      </c>
      <c r="I189">
        <v>9.1073862544383299</v>
      </c>
      <c r="J189">
        <f>(Table2[[#This Row],[1M Return vs Nifty]]-AVERAGE(Table2[1M Return vs Nifty]))/_xlfn.STDEV.P(Table2[1M Return vs Nifty])</f>
        <v>0.74730461237237578</v>
      </c>
      <c r="K189">
        <v>55.0118835336785</v>
      </c>
      <c r="L189">
        <f>(Table2[[#This Row],[6M Return vs Nifty]]-AVERAGE(Table2[6M Return vs Nifty]))/_xlfn.STDEV.P(Table2[6M Return vs Nifty])</f>
        <v>1.1306413959944921</v>
      </c>
      <c r="M189">
        <v>2.7335773514578698</v>
      </c>
      <c r="N189">
        <f>(Table2[[#This Row],[1W Return vs Nifty]]-AVERAGE(Table2[1W Return vs Nifty]))/_xlfn.STDEV.P(Table2[1W Return vs Nifty])</f>
        <v>0.6000942830982342</v>
      </c>
      <c r="O189">
        <v>1183.6300000000001</v>
      </c>
      <c r="P189">
        <v>1102.8433561895599</v>
      </c>
      <c r="Q189">
        <v>895.65090656192297</v>
      </c>
      <c r="R189">
        <v>79.0164517279416</v>
      </c>
      <c r="S189" s="1">
        <f>(Table2[[#This Row],[Close Price]]-Table2[[#This Row],[20D EMA]])/Table2[[#This Row],[20D EMA]]</f>
        <v>8.2644069514966612E-2</v>
      </c>
      <c r="T189" s="1">
        <f>(Table2[[#This Row],[Close Price]]-Table2[[#This Row],[50D EMA]])/Table2[[#This Row],[50D EMA]]</f>
        <v>0.16195105388996031</v>
      </c>
      <c r="U189" s="1">
        <f>(Table2[[#This Row],[Close Price]]-Table2[[#This Row],[200D EMA]])/Table2[[#This Row],[200D EMA]]</f>
        <v>0.43074717014357639</v>
      </c>
      <c r="V189">
        <v>1.18808490382314</v>
      </c>
      <c r="W189">
        <v>1248.55</v>
      </c>
      <c r="X189">
        <v>1294.4000000000001</v>
      </c>
      <c r="Y189">
        <v>1248.55</v>
      </c>
      <c r="Z189">
        <v>1317.4</v>
      </c>
      <c r="AA189">
        <v>1088.0999999999999</v>
      </c>
      <c r="AB189">
        <v>1329</v>
      </c>
      <c r="AC189" s="1">
        <f>(Table2[[#This Row],[Close Price]]/Table2[[#This Row],[Day Low]])-1</f>
        <v>2.6350566657322494E-2</v>
      </c>
      <c r="AD189" s="1">
        <f>(Table2[[#This Row],[Day High]]/Table2[[#This Row],[Close Price]])-1</f>
        <v>1.0105739591868668E-2</v>
      </c>
      <c r="AE189" s="1">
        <f>(Table2[[#This Row],[Close Price]]/Table2[[#This Row],[Current Week Low]])-1</f>
        <v>2.6350566657322494E-2</v>
      </c>
      <c r="AF189" s="1">
        <f>(Table2[[#This Row],[Current Week High]]/Table2[[#This Row],[Close Price]])-1</f>
        <v>2.8054157399820534E-2</v>
      </c>
      <c r="AG189" s="1">
        <f>(Table2[[#This Row],[Close Price]]/Table2[[#This Row],[Current Month Low]])-1</f>
        <v>0.17769506479183916</v>
      </c>
      <c r="AH189" s="1">
        <f>(Table2[[#This Row],[Current Month High]]/Table2[[#This Row],[Close Price]])-1</f>
        <v>3.7106402902961522E-2</v>
      </c>
      <c r="AI189">
        <v>3.7106402902961499</v>
      </c>
      <c r="AJ189">
        <v>177.88138349777699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-0.01</v>
      </c>
      <c r="AM189" t="s">
        <v>3224</v>
      </c>
      <c r="AN189">
        <v>17.66</v>
      </c>
      <c r="AO189" t="s">
        <v>3225</v>
      </c>
      <c r="AQ189">
        <f>(Table2[[#This Row],[Sharpe Ratio]]-AVERAGE(Table2[Sharpe Ratio]))/_xlfn.STDEV.P(Table2[Sharpe Ratio])</f>
        <v>-0.7593941903965159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3.6567405893700271</v>
      </c>
      <c r="AS189">
        <f>_xlfn.RANK.AVG(Table2[[#This Row],[1Y Return vs Nifty Z-Score]],Table2[1Y Return vs Nifty Z-Score])</f>
        <v>42</v>
      </c>
      <c r="AT189">
        <f>_xlfn.RANK.AVG(Table2[[#This Row],[6M Return vs Nifty Z-Score]],Table2[6M Return vs Nifty Z-Score])</f>
        <v>91</v>
      </c>
      <c r="AU189">
        <f>_xlfn.RANK.AVG(Table2[[#This Row],[Sharpe Ratio Z-Score]],Table2[Sharpe Ratio Z-Score])</f>
        <v>560.5</v>
      </c>
      <c r="AV189">
        <f>(Table2[[#This Row],[Rank 1Y]]+Table2[[#This Row],[Rank 6M]]+Table2[[#This Row],[Rank Sharpe]])/3</f>
        <v>231.16666666666666</v>
      </c>
    </row>
    <row r="190" spans="1:48" x14ac:dyDescent="0.3">
      <c r="A190" t="s">
        <v>1133</v>
      </c>
      <c r="B190" t="s">
        <v>1134</v>
      </c>
      <c r="C190" t="s">
        <v>3189</v>
      </c>
      <c r="D190" t="s">
        <v>78</v>
      </c>
      <c r="E190">
        <v>11427.459286875001</v>
      </c>
      <c r="F190">
        <v>368.75</v>
      </c>
      <c r="G190">
        <v>25.0902852765422</v>
      </c>
      <c r="H190">
        <f>(Table2[[#This Row],[1Y Return vs Nifty]]-AVERAGE(Table2[1Y Return vs Nifty]))/_xlfn.STDEV.P(Table2[1Y Return vs Nifty])</f>
        <v>-4.5755615183594341E-2</v>
      </c>
      <c r="I190">
        <v>-1.62974759771115</v>
      </c>
      <c r="J190">
        <f>(Table2[[#This Row],[1M Return vs Nifty]]-AVERAGE(Table2[1M Return vs Nifty]))/_xlfn.STDEV.P(Table2[1M Return vs Nifty])</f>
        <v>-0.26672207628835648</v>
      </c>
      <c r="K190">
        <v>65.078006119391702</v>
      </c>
      <c r="L190">
        <f>(Table2[[#This Row],[6M Return vs Nifty]]-AVERAGE(Table2[6M Return vs Nifty]))/_xlfn.STDEV.P(Table2[6M Return vs Nifty])</f>
        <v>1.4276634900427552</v>
      </c>
      <c r="M190">
        <v>6.2429607058234401E-2</v>
      </c>
      <c r="N190">
        <f>(Table2[[#This Row],[1W Return vs Nifty]]-AVERAGE(Table2[1W Return vs Nifty]))/_xlfn.STDEV.P(Table2[1W Return vs Nifty])</f>
        <v>-7.2677067937604312E-3</v>
      </c>
      <c r="O190">
        <v>364.9</v>
      </c>
      <c r="P190">
        <v>345.006113434756</v>
      </c>
      <c r="Q190">
        <v>279.34193358173002</v>
      </c>
      <c r="R190">
        <v>57.996094870947303</v>
      </c>
      <c r="S190" s="1">
        <f>(Table2[[#This Row],[Close Price]]-Table2[[#This Row],[20D EMA]])/Table2[[#This Row],[20D EMA]]</f>
        <v>1.055083584543717E-2</v>
      </c>
      <c r="T190" s="1">
        <f>(Table2[[#This Row],[Close Price]]-Table2[[#This Row],[50D EMA]])/Table2[[#This Row],[50D EMA]]</f>
        <v>6.8821640083007382E-2</v>
      </c>
      <c r="U190" s="1">
        <f>(Table2[[#This Row],[Close Price]]-Table2[[#This Row],[200D EMA]])/Table2[[#This Row],[200D EMA]]</f>
        <v>0.32006675572076587</v>
      </c>
      <c r="V190">
        <v>0.125119566299809</v>
      </c>
      <c r="W190">
        <v>366.15</v>
      </c>
      <c r="X190">
        <v>375</v>
      </c>
      <c r="Y190">
        <v>366.15</v>
      </c>
      <c r="Z190">
        <v>381.65</v>
      </c>
      <c r="AA190">
        <v>361.25</v>
      </c>
      <c r="AB190">
        <v>381.65</v>
      </c>
      <c r="AC190" s="1">
        <f>(Table2[[#This Row],[Close Price]]/Table2[[#This Row],[Day Low]])-1</f>
        <v>7.1009149255769621E-3</v>
      </c>
      <c r="AD190" s="1">
        <f>(Table2[[#This Row],[Day High]]/Table2[[#This Row],[Close Price]])-1</f>
        <v>1.6949152542372836E-2</v>
      </c>
      <c r="AE190" s="1">
        <f>(Table2[[#This Row],[Close Price]]/Table2[[#This Row],[Current Week Low]])-1</f>
        <v>7.1009149255769621E-3</v>
      </c>
      <c r="AF190" s="1">
        <f>(Table2[[#This Row],[Current Week High]]/Table2[[#This Row],[Close Price]])-1</f>
        <v>3.4983050847457564E-2</v>
      </c>
      <c r="AG190" s="1">
        <f>(Table2[[#This Row],[Close Price]]/Table2[[#This Row],[Current Month Low]])-1</f>
        <v>2.076124567474058E-2</v>
      </c>
      <c r="AH190" s="1">
        <f>(Table2[[#This Row],[Current Month High]]/Table2[[#This Row],[Close Price]])-1</f>
        <v>3.4983050847457564E-2</v>
      </c>
      <c r="AI190">
        <v>4.4067796610169401</v>
      </c>
      <c r="AJ190">
        <v>113.706172124022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0.22</v>
      </c>
      <c r="AM190" t="s">
        <v>3225</v>
      </c>
      <c r="AN190">
        <v>1.67</v>
      </c>
      <c r="AO190" t="s">
        <v>3225</v>
      </c>
      <c r="AP190">
        <v>7.0840367986485006E-2</v>
      </c>
      <c r="AQ190">
        <f>(Table2[[#This Row],[Sharpe Ratio]]-AVERAGE(Table2[Sharpe Ratio]))/_xlfn.STDEV.P(Table2[Sharpe Ratio])</f>
        <v>6.3361919000304495E-2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1.1712800107773482</v>
      </c>
      <c r="AS190">
        <f>_xlfn.RANK.AVG(Table2[[#This Row],[1Y Return vs Nifty Z-Score]],Table2[1Y Return vs Nifty Z-Score])</f>
        <v>305</v>
      </c>
      <c r="AT190">
        <f>_xlfn.RANK.AVG(Table2[[#This Row],[6M Return vs Nifty Z-Score]],Table2[6M Return vs Nifty Z-Score])</f>
        <v>60</v>
      </c>
      <c r="AU190">
        <f>_xlfn.RANK.AVG(Table2[[#This Row],[Sharpe Ratio Z-Score]],Table2[Sharpe Ratio Z-Score])</f>
        <v>333</v>
      </c>
      <c r="AV190">
        <f>(Table2[[#This Row],[Rank 1Y]]+Table2[[#This Row],[Rank 6M]]+Table2[[#This Row],[Rank Sharpe]])/3</f>
        <v>232.66666666666666</v>
      </c>
    </row>
    <row r="191" spans="1:48" x14ac:dyDescent="0.3">
      <c r="A191" t="s">
        <v>1806</v>
      </c>
      <c r="B191" t="s">
        <v>1807</v>
      </c>
      <c r="C191" t="s">
        <v>3192</v>
      </c>
      <c r="D191" t="s">
        <v>104</v>
      </c>
      <c r="E191">
        <v>4437.8169411899999</v>
      </c>
      <c r="F191">
        <v>1137.9000000000001</v>
      </c>
      <c r="G191">
        <v>26.999823354470799</v>
      </c>
      <c r="H191">
        <f>(Table2[[#This Row],[1Y Return vs Nifty]]-AVERAGE(Table2[1Y Return vs Nifty]))/_xlfn.STDEV.P(Table2[1Y Return vs Nifty])</f>
        <v>-1.4120266846410922E-2</v>
      </c>
      <c r="I191">
        <v>-11.240809240917599</v>
      </c>
      <c r="J191">
        <f>(Table2[[#This Row],[1M Return vs Nifty]]-AVERAGE(Table2[1M Return vs Nifty]))/_xlfn.STDEV.P(Table2[1M Return vs Nifty])</f>
        <v>-1.1744012713860106</v>
      </c>
      <c r="K191">
        <v>59.779939946270801</v>
      </c>
      <c r="L191">
        <f>(Table2[[#This Row],[6M Return vs Nifty]]-AVERAGE(Table2[6M Return vs Nifty]))/_xlfn.STDEV.P(Table2[6M Return vs Nifty])</f>
        <v>1.2713329172976844</v>
      </c>
      <c r="M191">
        <v>-6.1655645916603499</v>
      </c>
      <c r="N191">
        <f>(Table2[[#This Row],[1W Return vs Nifty]]-AVERAGE(Table2[1W Return vs Nifty]))/_xlfn.STDEV.P(Table2[1W Return vs Nifty])</f>
        <v>-1.4233806707809704</v>
      </c>
      <c r="O191">
        <v>1203.43</v>
      </c>
      <c r="P191">
        <v>1216.3007753177601</v>
      </c>
      <c r="Q191">
        <v>998.50197794496103</v>
      </c>
      <c r="R191">
        <v>26.503426317815101</v>
      </c>
      <c r="S191" s="1">
        <f>(Table2[[#This Row],[Close Price]]-Table2[[#This Row],[20D EMA]])/Table2[[#This Row],[20D EMA]]</f>
        <v>-5.4452689396142666E-2</v>
      </c>
      <c r="T191" s="1">
        <f>(Table2[[#This Row],[Close Price]]-Table2[[#This Row],[50D EMA]])/Table2[[#This Row],[50D EMA]]</f>
        <v>-6.4458378148511589E-2</v>
      </c>
      <c r="U191" s="1">
        <f>(Table2[[#This Row],[Close Price]]-Table2[[#This Row],[200D EMA]])/Table2[[#This Row],[200D EMA]]</f>
        <v>0.13960715665474915</v>
      </c>
      <c r="V191">
        <v>4.9618084834699601E-2</v>
      </c>
      <c r="W191">
        <v>1130</v>
      </c>
      <c r="X191">
        <v>1160</v>
      </c>
      <c r="Y191">
        <v>1130</v>
      </c>
      <c r="Z191">
        <v>1179.5</v>
      </c>
      <c r="AA191">
        <v>1130</v>
      </c>
      <c r="AB191">
        <v>1277</v>
      </c>
      <c r="AC191" s="1">
        <f>(Table2[[#This Row],[Close Price]]/Table2[[#This Row],[Day Low]])-1</f>
        <v>6.9911504424780002E-3</v>
      </c>
      <c r="AD191" s="1">
        <f>(Table2[[#This Row],[Day High]]/Table2[[#This Row],[Close Price]])-1</f>
        <v>1.9421741805079495E-2</v>
      </c>
      <c r="AE191" s="1">
        <f>(Table2[[#This Row],[Close Price]]/Table2[[#This Row],[Current Week Low]])-1</f>
        <v>6.9911504424780002E-3</v>
      </c>
      <c r="AF191" s="1">
        <f>(Table2[[#This Row],[Current Week High]]/Table2[[#This Row],[Close Price]])-1</f>
        <v>3.6558572809561429E-2</v>
      </c>
      <c r="AG191" s="1">
        <f>(Table2[[#This Row],[Close Price]]/Table2[[#This Row],[Current Month Low]])-1</f>
        <v>6.9911504424780002E-3</v>
      </c>
      <c r="AH191" s="1">
        <f>(Table2[[#This Row],[Current Month High]]/Table2[[#This Row],[Close Price]])-1</f>
        <v>0.1222427278319711</v>
      </c>
      <c r="AI191">
        <v>39.968362773530103</v>
      </c>
      <c r="AJ191">
        <v>86.540983606557404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0</v>
      </c>
      <c r="AM191">
        <v>0</v>
      </c>
      <c r="AN191">
        <v>-10.57</v>
      </c>
      <c r="AO191" t="s">
        <v>3224</v>
      </c>
      <c r="AP191">
        <v>6.9682838061376998E-2</v>
      </c>
      <c r="AQ191">
        <f>(Table2[[#This Row],[Sharpe Ratio]]-AVERAGE(Table2[Sharpe Ratio]))/_xlfn.STDEV.P(Table2[Sharpe Ratio])</f>
        <v>4.991810377514995E-2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293</v>
      </c>
      <c r="AT191">
        <f>_xlfn.RANK.AVG(Table2[[#This Row],[6M Return vs Nifty Z-Score]],Table2[6M Return vs Nifty Z-Score])</f>
        <v>74</v>
      </c>
      <c r="AU191">
        <f>_xlfn.RANK.AVG(Table2[[#This Row],[Sharpe Ratio Z-Score]],Table2[Sharpe Ratio Z-Score])</f>
        <v>336</v>
      </c>
      <c r="AV191">
        <f>(Table2[[#This Row],[Rank 1Y]]+Table2[[#This Row],[Rank 6M]]+Table2[[#This Row],[Rank Sharpe]])/3</f>
        <v>234.33333333333334</v>
      </c>
    </row>
    <row r="192" spans="1:48" x14ac:dyDescent="0.3">
      <c r="A192" t="s">
        <v>858</v>
      </c>
      <c r="B192" t="s">
        <v>859</v>
      </c>
      <c r="C192" t="s">
        <v>3178</v>
      </c>
      <c r="D192" t="s">
        <v>190</v>
      </c>
      <c r="E192">
        <v>18866.061709109999</v>
      </c>
      <c r="F192">
        <v>1909.95</v>
      </c>
      <c r="G192">
        <v>55.344792515483</v>
      </c>
      <c r="H192">
        <f>(Table2[[#This Row],[1Y Return vs Nifty]]-AVERAGE(Table2[1Y Return vs Nifty]))/_xlfn.STDEV.P(Table2[1Y Return vs Nifty])</f>
        <v>0.45547129740668607</v>
      </c>
      <c r="I192">
        <v>-3.7314481672650901</v>
      </c>
      <c r="J192">
        <f>(Table2[[#This Row],[1M Return vs Nifty]]-AVERAGE(Table2[1M Return vs Nifty]))/_xlfn.STDEV.P(Table2[1M Return vs Nifty])</f>
        <v>-0.46520898149486212</v>
      </c>
      <c r="K192">
        <v>35.0978397537802</v>
      </c>
      <c r="L192">
        <f>(Table2[[#This Row],[6M Return vs Nifty]]-AVERAGE(Table2[6M Return vs Nifty]))/_xlfn.STDEV.P(Table2[6M Return vs Nifty])</f>
        <v>0.5430356983578285</v>
      </c>
      <c r="M192">
        <v>-3.39533402873335</v>
      </c>
      <c r="N192">
        <f>(Table2[[#This Row],[1W Return vs Nifty]]-AVERAGE(Table2[1W Return vs Nifty]))/_xlfn.STDEV.P(Table2[1W Return vs Nifty])</f>
        <v>-0.79348936256464875</v>
      </c>
      <c r="O192">
        <v>1825.91</v>
      </c>
      <c r="P192">
        <v>1764.4318050148599</v>
      </c>
      <c r="Q192">
        <v>1502.08807580144</v>
      </c>
      <c r="R192">
        <v>67.137259681059405</v>
      </c>
      <c r="S192" s="1">
        <f>(Table2[[#This Row],[Close Price]]-Table2[[#This Row],[20D EMA]])/Table2[[#This Row],[20D EMA]]</f>
        <v>4.602636493584019E-2</v>
      </c>
      <c r="T192" s="1">
        <f>(Table2[[#This Row],[Close Price]]-Table2[[#This Row],[50D EMA]])/Table2[[#This Row],[50D EMA]]</f>
        <v>8.2473119432300498E-2</v>
      </c>
      <c r="U192" s="1">
        <f>(Table2[[#This Row],[Close Price]]-Table2[[#This Row],[200D EMA]])/Table2[[#This Row],[200D EMA]]</f>
        <v>0.27152996603141599</v>
      </c>
      <c r="V192">
        <v>1.09717398688569</v>
      </c>
      <c r="W192">
        <v>1857.8</v>
      </c>
      <c r="X192">
        <v>1943</v>
      </c>
      <c r="Y192">
        <v>1793.95</v>
      </c>
      <c r="Z192">
        <v>1943</v>
      </c>
      <c r="AA192">
        <v>1790.05</v>
      </c>
      <c r="AB192">
        <v>1943</v>
      </c>
      <c r="AC192" s="1">
        <f>(Table2[[#This Row],[Close Price]]/Table2[[#This Row],[Day Low]])-1</f>
        <v>2.807083647324804E-2</v>
      </c>
      <c r="AD192" s="1">
        <f>(Table2[[#This Row],[Day High]]/Table2[[#This Row],[Close Price]])-1</f>
        <v>1.7304117908845784E-2</v>
      </c>
      <c r="AE192" s="1">
        <f>(Table2[[#This Row],[Close Price]]/Table2[[#This Row],[Current Week Low]])-1</f>
        <v>6.4661779871233893E-2</v>
      </c>
      <c r="AF192" s="1">
        <f>(Table2[[#This Row],[Current Week High]]/Table2[[#This Row],[Close Price]])-1</f>
        <v>1.7304117908845784E-2</v>
      </c>
      <c r="AG192" s="1">
        <f>(Table2[[#This Row],[Close Price]]/Table2[[#This Row],[Current Month Low]])-1</f>
        <v>6.6981369235496357E-2</v>
      </c>
      <c r="AH192" s="1">
        <f>(Table2[[#This Row],[Current Month High]]/Table2[[#This Row],[Close Price]])-1</f>
        <v>1.7304117908845784E-2</v>
      </c>
      <c r="AI192">
        <v>1.73041179088457</v>
      </c>
      <c r="AJ192">
        <v>95.141762452107201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0.17</v>
      </c>
      <c r="AM192" t="s">
        <v>3225</v>
      </c>
      <c r="AN192">
        <v>6.58</v>
      </c>
      <c r="AO192" t="s">
        <v>3225</v>
      </c>
      <c r="AP192">
        <v>5.91687357315E-2</v>
      </c>
      <c r="AQ192">
        <f>(Table2[[#This Row],[Sharpe Ratio]]-AVERAGE(Table2[Sharpe Ratio]))/_xlfn.STDEV.P(Table2[Sharpe Ratio])</f>
        <v>-7.2195066619165388E-2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-0.33238641491416165</v>
      </c>
      <c r="AS192">
        <f>_xlfn.RANK.AVG(Table2[[#This Row],[1Y Return vs Nifty Z-Score]],Table2[1Y Return vs Nifty Z-Score])</f>
        <v>169</v>
      </c>
      <c r="AT192">
        <f>_xlfn.RANK.AVG(Table2[[#This Row],[6M Return vs Nifty Z-Score]],Table2[6M Return vs Nifty Z-Score])</f>
        <v>171</v>
      </c>
      <c r="AU192">
        <f>_xlfn.RANK.AVG(Table2[[#This Row],[Sharpe Ratio Z-Score]],Table2[Sharpe Ratio Z-Score])</f>
        <v>367</v>
      </c>
      <c r="AV192">
        <f>(Table2[[#This Row],[Rank 1Y]]+Table2[[#This Row],[Rank 6M]]+Table2[[#This Row],[Rank Sharpe]])/3</f>
        <v>235.66666666666666</v>
      </c>
    </row>
    <row r="193" spans="1:48" x14ac:dyDescent="0.3">
      <c r="A193" t="s">
        <v>586</v>
      </c>
      <c r="B193" t="s">
        <v>587</v>
      </c>
      <c r="C193" t="s">
        <v>3188</v>
      </c>
      <c r="D193" t="s">
        <v>173</v>
      </c>
      <c r="E193">
        <v>34302.771885798997</v>
      </c>
      <c r="F193">
        <v>186.77</v>
      </c>
      <c r="G193">
        <v>68.771386242319394</v>
      </c>
      <c r="H193">
        <f>(Table2[[#This Row],[1Y Return vs Nifty]]-AVERAGE(Table2[1Y Return vs Nifty]))/_xlfn.STDEV.P(Table2[1Y Return vs Nifty])</f>
        <v>0.67790989365142329</v>
      </c>
      <c r="I193">
        <v>9.8939236193461504</v>
      </c>
      <c r="J193">
        <f>(Table2[[#This Row],[1M Return vs Nifty]]-AVERAGE(Table2[1M Return vs Nifty]))/_xlfn.STDEV.P(Table2[1M Return vs Nifty])</f>
        <v>0.8215860631420101</v>
      </c>
      <c r="K193">
        <v>18.853944226508499</v>
      </c>
      <c r="L193">
        <f>(Table2[[#This Row],[6M Return vs Nifty]]-AVERAGE(Table2[6M Return vs Nifty]))/_xlfn.STDEV.P(Table2[6M Return vs Nifty])</f>
        <v>6.3725435252224696E-2</v>
      </c>
      <c r="M193">
        <v>8.3801098581259694</v>
      </c>
      <c r="N193">
        <f>(Table2[[#This Row],[1W Return vs Nifty]]-AVERAGE(Table2[1W Return vs Nifty]))/_xlfn.STDEV.P(Table2[1W Return vs Nifty])</f>
        <v>1.883995267770491</v>
      </c>
      <c r="O193">
        <v>179.34</v>
      </c>
      <c r="P193">
        <v>180.701246299367</v>
      </c>
      <c r="Q193">
        <v>163.25237145134699</v>
      </c>
      <c r="R193">
        <v>63.970075487349199</v>
      </c>
      <c r="S193" s="1">
        <f>(Table2[[#This Row],[Close Price]]-Table2[[#This Row],[20D EMA]])/Table2[[#This Row],[20D EMA]]</f>
        <v>4.14296866287499E-2</v>
      </c>
      <c r="T193" s="1">
        <f>(Table2[[#This Row],[Close Price]]-Table2[[#This Row],[50D EMA]])/Table2[[#This Row],[50D EMA]]</f>
        <v>3.3584459570239665E-2</v>
      </c>
      <c r="U193" s="1">
        <f>(Table2[[#This Row],[Close Price]]-Table2[[#This Row],[200D EMA]])/Table2[[#This Row],[200D EMA]]</f>
        <v>0.14405688774733555</v>
      </c>
      <c r="V193">
        <v>0.65756680956343105</v>
      </c>
      <c r="W193">
        <v>186.15</v>
      </c>
      <c r="X193">
        <v>191.49</v>
      </c>
      <c r="Y193">
        <v>183.05</v>
      </c>
      <c r="Z193">
        <v>191.49</v>
      </c>
      <c r="AA193">
        <v>168.02</v>
      </c>
      <c r="AB193">
        <v>191.49</v>
      </c>
      <c r="AC193" s="1">
        <f>(Table2[[#This Row],[Close Price]]/Table2[[#This Row],[Day Low]])-1</f>
        <v>3.3306473274241633E-3</v>
      </c>
      <c r="AD193" s="1">
        <f>(Table2[[#This Row],[Day High]]/Table2[[#This Row],[Close Price]])-1</f>
        <v>2.5271724581035437E-2</v>
      </c>
      <c r="AE193" s="1">
        <f>(Table2[[#This Row],[Close Price]]/Table2[[#This Row],[Current Week Low]])-1</f>
        <v>2.0322316307019861E-2</v>
      </c>
      <c r="AF193" s="1">
        <f>(Table2[[#This Row],[Current Week High]]/Table2[[#This Row],[Close Price]])-1</f>
        <v>2.5271724581035437E-2</v>
      </c>
      <c r="AG193" s="1">
        <f>(Table2[[#This Row],[Close Price]]/Table2[[#This Row],[Current Month Low]])-1</f>
        <v>0.11159385787406251</v>
      </c>
      <c r="AH193" s="1">
        <f>(Table2[[#This Row],[Current Month High]]/Table2[[#This Row],[Close Price]])-1</f>
        <v>2.5271724581035437E-2</v>
      </c>
      <c r="AI193">
        <v>11.9023397761953</v>
      </c>
      <c r="AJ193">
        <v>110.801354401805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0.04</v>
      </c>
      <c r="AM193" t="s">
        <v>3225</v>
      </c>
      <c r="AN193">
        <v>2.2799999999999998</v>
      </c>
      <c r="AO193" t="s">
        <v>3225</v>
      </c>
      <c r="AP193">
        <v>8.3370311358993004E-2</v>
      </c>
      <c r="AQ193">
        <f>(Table2[[#This Row],[Sharpe Ratio]]-AVERAGE(Table2[Sharpe Ratio]))/_xlfn.STDEV.P(Table2[Sharpe Ratio])</f>
        <v>0.20888752471276964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131</v>
      </c>
      <c r="AT193">
        <f>_xlfn.RANK.AVG(Table2[[#This Row],[6M Return vs Nifty Z-Score]],Table2[6M Return vs Nifty Z-Score])</f>
        <v>287</v>
      </c>
      <c r="AU193">
        <f>_xlfn.RANK.AVG(Table2[[#This Row],[Sharpe Ratio Z-Score]],Table2[Sharpe Ratio Z-Score])</f>
        <v>291</v>
      </c>
      <c r="AV193">
        <f>(Table2[[#This Row],[Rank 1Y]]+Table2[[#This Row],[Rank 6M]]+Table2[[#This Row],[Rank Sharpe]])/3</f>
        <v>236.33333333333334</v>
      </c>
    </row>
    <row r="194" spans="1:48" x14ac:dyDescent="0.3">
      <c r="A194" t="s">
        <v>133</v>
      </c>
      <c r="B194" t="s">
        <v>134</v>
      </c>
      <c r="C194" t="s">
        <v>3182</v>
      </c>
      <c r="D194" t="s">
        <v>135</v>
      </c>
      <c r="E194">
        <v>211050.32761582499</v>
      </c>
      <c r="F194">
        <v>649.65</v>
      </c>
      <c r="G194">
        <v>51.359999615223401</v>
      </c>
      <c r="H194">
        <f>(Table2[[#This Row],[1Y Return vs Nifty]]-AVERAGE(Table2[1Y Return vs Nifty]))/_xlfn.STDEV.P(Table2[1Y Return vs Nifty])</f>
        <v>0.38945516873749836</v>
      </c>
      <c r="I194">
        <v>5.3427039554270097</v>
      </c>
      <c r="J194">
        <f>(Table2[[#This Row],[1M Return vs Nifty]]-AVERAGE(Table2[1M Return vs Nifty]))/_xlfn.STDEV.P(Table2[1M Return vs Nifty])</f>
        <v>0.39176389004433165</v>
      </c>
      <c r="K194">
        <v>-2.3511694565044801</v>
      </c>
      <c r="L194">
        <f>(Table2[[#This Row],[6M Return vs Nifty]]-AVERAGE(Table2[6M Return vs Nifty]))/_xlfn.STDEV.P(Table2[6M Return vs Nifty])</f>
        <v>-0.56197599218710159</v>
      </c>
      <c r="M194">
        <v>-0.61872909093013395</v>
      </c>
      <c r="N194">
        <f>(Table2[[#This Row],[1W Return vs Nifty]]-AVERAGE(Table2[1W Return vs Nifty]))/_xlfn.STDEV.P(Table2[1W Return vs Nifty])</f>
        <v>-0.16214865754230864</v>
      </c>
      <c r="O194">
        <v>620.80999999999995</v>
      </c>
      <c r="P194">
        <v>617.82424228051502</v>
      </c>
      <c r="Q194">
        <v>559.32821508647896</v>
      </c>
      <c r="R194">
        <v>64.301225102855497</v>
      </c>
      <c r="S194" s="1">
        <f>(Table2[[#This Row],[Close Price]]-Table2[[#This Row],[20D EMA]])/Table2[[#This Row],[20D EMA]]</f>
        <v>4.6455437251332991E-2</v>
      </c>
      <c r="T194" s="1">
        <f>(Table2[[#This Row],[Close Price]]-Table2[[#This Row],[50D EMA]])/Table2[[#This Row],[50D EMA]]</f>
        <v>5.1512639908737806E-2</v>
      </c>
      <c r="U194" s="1">
        <f>(Table2[[#This Row],[Close Price]]-Table2[[#This Row],[200D EMA]])/Table2[[#This Row],[200D EMA]]</f>
        <v>0.16148261875106043</v>
      </c>
      <c r="V194">
        <v>1.0666040624590201</v>
      </c>
      <c r="W194">
        <v>616.70000000000005</v>
      </c>
      <c r="X194">
        <v>652.95000000000005</v>
      </c>
      <c r="Y194">
        <v>616.25</v>
      </c>
      <c r="Z194">
        <v>652.95000000000005</v>
      </c>
      <c r="AA194">
        <v>549.22</v>
      </c>
      <c r="AB194">
        <v>668</v>
      </c>
      <c r="AC194" s="1">
        <f>(Table2[[#This Row],[Close Price]]/Table2[[#This Row],[Day Low]])-1</f>
        <v>5.3429544348954083E-2</v>
      </c>
      <c r="AD194" s="1">
        <f>(Table2[[#This Row],[Day High]]/Table2[[#This Row],[Close Price]])-1</f>
        <v>5.0796582775340937E-3</v>
      </c>
      <c r="AE194" s="1">
        <f>(Table2[[#This Row],[Close Price]]/Table2[[#This Row],[Current Week Low]])-1</f>
        <v>5.4198782961460301E-2</v>
      </c>
      <c r="AF194" s="1">
        <f>(Table2[[#This Row],[Current Week High]]/Table2[[#This Row],[Close Price]])-1</f>
        <v>5.0796582775340937E-3</v>
      </c>
      <c r="AG194" s="1">
        <f>(Table2[[#This Row],[Close Price]]/Table2[[#This Row],[Current Month Low]])-1</f>
        <v>0.18285932777393388</v>
      </c>
      <c r="AH194" s="1">
        <f>(Table2[[#This Row],[Current Month High]]/Table2[[#This Row],[Close Price]])-1</f>
        <v>2.8245978603863575E-2</v>
      </c>
      <c r="AI194">
        <v>4.8441468483029402</v>
      </c>
      <c r="AJ194">
        <v>96.114834269154102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-0.13</v>
      </c>
      <c r="AM194" t="s">
        <v>3224</v>
      </c>
      <c r="AN194">
        <v>8.2100000000000009</v>
      </c>
      <c r="AO194" t="s">
        <v>3225</v>
      </c>
      <c r="AP194">
        <v>0.21164128248506001</v>
      </c>
      <c r="AQ194">
        <f>(Table2[[#This Row],[Sharpe Ratio]]-AVERAGE(Table2[Sharpe Ratio]))/_xlfn.STDEV.P(Table2[Sharpe Ratio])</f>
        <v>1.6986556915349549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1.7557501005873746</v>
      </c>
      <c r="AS194">
        <f>_xlfn.RANK.AVG(Table2[[#This Row],[1Y Return vs Nifty Z-Score]],Table2[1Y Return vs Nifty Z-Score])</f>
        <v>184</v>
      </c>
      <c r="AT194">
        <f>_xlfn.RANK.AVG(Table2[[#This Row],[6M Return vs Nifty Z-Score]],Table2[6M Return vs Nifty Z-Score])</f>
        <v>504</v>
      </c>
      <c r="AU194">
        <f>_xlfn.RANK.AVG(Table2[[#This Row],[Sharpe Ratio Z-Score]],Table2[Sharpe Ratio Z-Score])</f>
        <v>28</v>
      </c>
      <c r="AV194">
        <f>(Table2[[#This Row],[Rank 1Y]]+Table2[[#This Row],[Rank 6M]]+Table2[[#This Row],[Rank Sharpe]])/3</f>
        <v>238.66666666666666</v>
      </c>
    </row>
    <row r="195" spans="1:48" x14ac:dyDescent="0.3">
      <c r="A195" t="s">
        <v>1418</v>
      </c>
      <c r="B195" t="s">
        <v>1419</v>
      </c>
      <c r="C195" t="s">
        <v>3188</v>
      </c>
      <c r="D195" t="s">
        <v>1410</v>
      </c>
      <c r="E195">
        <v>7950.1671937699903</v>
      </c>
      <c r="F195">
        <v>390.7</v>
      </c>
      <c r="G195">
        <v>46.270377383998003</v>
      </c>
      <c r="H195">
        <f>(Table2[[#This Row],[1Y Return vs Nifty]]-AVERAGE(Table2[1Y Return vs Nifty]))/_xlfn.STDEV.P(Table2[1Y Return vs Nifty])</f>
        <v>0.3051353146059963</v>
      </c>
      <c r="I195">
        <v>-5.18612416505679</v>
      </c>
      <c r="J195">
        <f>(Table2[[#This Row],[1M Return vs Nifty]]-AVERAGE(Table2[1M Return vs Nifty]))/_xlfn.STDEV.P(Table2[1M Return vs Nifty])</f>
        <v>-0.60259017701937034</v>
      </c>
      <c r="K195">
        <v>25.047413633146999</v>
      </c>
      <c r="L195">
        <f>(Table2[[#This Row],[6M Return vs Nifty]]-AVERAGE(Table2[6M Return vs Nifty]))/_xlfn.STDEV.P(Table2[6M Return vs Nifty])</f>
        <v>0.24647676148726896</v>
      </c>
      <c r="M195">
        <v>0.31365777570113001</v>
      </c>
      <c r="N195">
        <f>(Table2[[#This Row],[1W Return vs Nifty]]-AVERAGE(Table2[1W Return vs Nifty]))/_xlfn.STDEV.P(Table2[1W Return vs Nifty])</f>
        <v>4.9856217086446296E-2</v>
      </c>
      <c r="O195">
        <v>402.86</v>
      </c>
      <c r="P195">
        <v>428.2071995403</v>
      </c>
      <c r="Q195">
        <v>389.20477679331901</v>
      </c>
      <c r="R195">
        <v>40.458396656936699</v>
      </c>
      <c r="S195" s="1">
        <f>(Table2[[#This Row],[Close Price]]-Table2[[#This Row],[20D EMA]])/Table2[[#This Row],[20D EMA]]</f>
        <v>-3.0184183090900124E-2</v>
      </c>
      <c r="T195" s="1">
        <f>(Table2[[#This Row],[Close Price]]-Table2[[#This Row],[50D EMA]])/Table2[[#This Row],[50D EMA]]</f>
        <v>-8.7591239896399928E-2</v>
      </c>
      <c r="U195" s="1">
        <f>(Table2[[#This Row],[Close Price]]-Table2[[#This Row],[200D EMA]])/Table2[[#This Row],[200D EMA]]</f>
        <v>3.8417390942634554E-3</v>
      </c>
      <c r="V195">
        <v>0.50696120406884704</v>
      </c>
      <c r="W195">
        <v>389.65</v>
      </c>
      <c r="X195">
        <v>400</v>
      </c>
      <c r="Y195">
        <v>389.65</v>
      </c>
      <c r="Z195">
        <v>402</v>
      </c>
      <c r="AA195">
        <v>381.1</v>
      </c>
      <c r="AB195">
        <v>408.45</v>
      </c>
      <c r="AC195" s="1">
        <f>(Table2[[#This Row],[Close Price]]/Table2[[#This Row],[Day Low]])-1</f>
        <v>2.6947260361862568E-3</v>
      </c>
      <c r="AD195" s="1">
        <f>(Table2[[#This Row],[Day High]]/Table2[[#This Row],[Close Price]])-1</f>
        <v>2.3803429741489746E-2</v>
      </c>
      <c r="AE195" s="1">
        <f>(Table2[[#This Row],[Close Price]]/Table2[[#This Row],[Current Week Low]])-1</f>
        <v>2.6947260361862568E-3</v>
      </c>
      <c r="AF195" s="1">
        <f>(Table2[[#This Row],[Current Week High]]/Table2[[#This Row],[Close Price]])-1</f>
        <v>2.8922446890197184E-2</v>
      </c>
      <c r="AG195" s="1">
        <f>(Table2[[#This Row],[Close Price]]/Table2[[#This Row],[Current Month Low]])-1</f>
        <v>2.5190238782471619E-2</v>
      </c>
      <c r="AH195" s="1">
        <f>(Table2[[#This Row],[Current Month High]]/Table2[[#This Row],[Close Price]])-1</f>
        <v>4.5431277194778685E-2</v>
      </c>
      <c r="AI195">
        <v>50.499104171998901</v>
      </c>
      <c r="AJ195">
        <v>88.698382033325203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-0.17</v>
      </c>
      <c r="AM195" t="s">
        <v>3224</v>
      </c>
      <c r="AN195">
        <v>-2.4700000000000002</v>
      </c>
      <c r="AO195" t="s">
        <v>3224</v>
      </c>
      <c r="AP195">
        <v>8.9904015323263003E-2</v>
      </c>
      <c r="AQ195">
        <f>(Table2[[#This Row],[Sharpe Ratio]]-AVERAGE(Table2[Sharpe Ratio]))/_xlfn.STDEV.P(Table2[Sharpe Ratio])</f>
        <v>0.2847714452285261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209</v>
      </c>
      <c r="AT195">
        <f>_xlfn.RANK.AVG(Table2[[#This Row],[6M Return vs Nifty Z-Score]],Table2[6M Return vs Nifty Z-Score])</f>
        <v>241</v>
      </c>
      <c r="AU195">
        <f>_xlfn.RANK.AVG(Table2[[#This Row],[Sharpe Ratio Z-Score]],Table2[Sharpe Ratio Z-Score])</f>
        <v>266</v>
      </c>
      <c r="AV195">
        <f>(Table2[[#This Row],[Rank 1Y]]+Table2[[#This Row],[Rank 6M]]+Table2[[#This Row],[Rank Sharpe]])/3</f>
        <v>238.66666666666666</v>
      </c>
    </row>
    <row r="196" spans="1:48" x14ac:dyDescent="0.3">
      <c r="A196" t="s">
        <v>221</v>
      </c>
      <c r="B196" t="s">
        <v>222</v>
      </c>
      <c r="C196" t="s">
        <v>3186</v>
      </c>
      <c r="D196" t="s">
        <v>86</v>
      </c>
      <c r="E196">
        <v>119212.14794215999</v>
      </c>
      <c r="F196">
        <v>5961.2</v>
      </c>
      <c r="G196">
        <v>65.510212164466594</v>
      </c>
      <c r="H196">
        <f>(Table2[[#This Row],[1Y Return vs Nifty]]-AVERAGE(Table2[1Y Return vs Nifty]))/_xlfn.STDEV.P(Table2[1Y Return vs Nifty])</f>
        <v>0.62388196976054189</v>
      </c>
      <c r="I196">
        <v>8.8075013905312503</v>
      </c>
      <c r="J196">
        <f>(Table2[[#This Row],[1M Return vs Nifty]]-AVERAGE(Table2[1M Return vs Nifty]))/_xlfn.STDEV.P(Table2[1M Return vs Nifty])</f>
        <v>0.71898315715774286</v>
      </c>
      <c r="K196">
        <v>15.4781939651228</v>
      </c>
      <c r="L196">
        <f>(Table2[[#This Row],[6M Return vs Nifty]]-AVERAGE(Table2[6M Return vs Nifty]))/_xlfn.STDEV.P(Table2[6M Return vs Nifty])</f>
        <v>-3.5883168068764043E-2</v>
      </c>
      <c r="M196">
        <v>-1.7722146250802999</v>
      </c>
      <c r="N196">
        <f>(Table2[[#This Row],[1W Return vs Nifty]]-AVERAGE(Table2[1W Return vs Nifty]))/_xlfn.STDEV.P(Table2[1W Return vs Nifty])</f>
        <v>-0.42442665051440365</v>
      </c>
      <c r="O196">
        <v>5628.93</v>
      </c>
      <c r="P196">
        <v>5483.54095960429</v>
      </c>
      <c r="Q196">
        <v>4835.7842903679802</v>
      </c>
      <c r="R196">
        <v>81.560964272469803</v>
      </c>
      <c r="S196" s="1">
        <f>(Table2[[#This Row],[Close Price]]-Table2[[#This Row],[20D EMA]])/Table2[[#This Row],[20D EMA]]</f>
        <v>5.9028980641080898E-2</v>
      </c>
      <c r="T196" s="1">
        <f>(Table2[[#This Row],[Close Price]]-Table2[[#This Row],[50D EMA]])/Table2[[#This Row],[50D EMA]]</f>
        <v>8.7107772863281252E-2</v>
      </c>
      <c r="U196" s="1">
        <f>(Table2[[#This Row],[Close Price]]-Table2[[#This Row],[200D EMA]])/Table2[[#This Row],[200D EMA]]</f>
        <v>0.23272661517877191</v>
      </c>
      <c r="V196">
        <v>1.0340104369756999</v>
      </c>
      <c r="W196">
        <v>5763.6</v>
      </c>
      <c r="X196">
        <v>5984.95</v>
      </c>
      <c r="Y196">
        <v>5727</v>
      </c>
      <c r="Z196">
        <v>5984.95</v>
      </c>
      <c r="AA196">
        <v>5517</v>
      </c>
      <c r="AB196">
        <v>5984.95</v>
      </c>
      <c r="AC196" s="1">
        <f>(Table2[[#This Row],[Close Price]]/Table2[[#This Row],[Day Low]])-1</f>
        <v>3.4284127975570788E-2</v>
      </c>
      <c r="AD196" s="1">
        <f>(Table2[[#This Row],[Day High]]/Table2[[#This Row],[Close Price]])-1</f>
        <v>3.9840971616453835E-3</v>
      </c>
      <c r="AE196" s="1">
        <f>(Table2[[#This Row],[Close Price]]/Table2[[#This Row],[Current Week Low]])-1</f>
        <v>4.0894010825912375E-2</v>
      </c>
      <c r="AF196" s="1">
        <f>(Table2[[#This Row],[Current Week High]]/Table2[[#This Row],[Close Price]])-1</f>
        <v>3.9840971616453835E-3</v>
      </c>
      <c r="AG196" s="1">
        <f>(Table2[[#This Row],[Close Price]]/Table2[[#This Row],[Current Month Low]])-1</f>
        <v>8.0514772521297795E-2</v>
      </c>
      <c r="AH196" s="1">
        <f>(Table2[[#This Row],[Current Month High]]/Table2[[#This Row],[Close Price]])-1</f>
        <v>3.9840971616453835E-3</v>
      </c>
      <c r="AI196">
        <v>0.39840971616453802</v>
      </c>
      <c r="AJ196">
        <v>103.874895261546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0.04</v>
      </c>
      <c r="AM196" t="s">
        <v>3225</v>
      </c>
      <c r="AN196">
        <v>9.27</v>
      </c>
      <c r="AO196" t="s">
        <v>3225</v>
      </c>
      <c r="AP196">
        <v>9.5229607378263997E-2</v>
      </c>
      <c r="AQ196">
        <f>(Table2[[#This Row],[Sharpe Ratio]]-AVERAGE(Table2[Sharpe Ratio]))/_xlfn.STDEV.P(Table2[Sharpe Ratio])</f>
        <v>0.34662407987665744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1.2291793882117743</v>
      </c>
      <c r="AS196">
        <f>_xlfn.RANK.AVG(Table2[[#This Row],[1Y Return vs Nifty Z-Score]],Table2[1Y Return vs Nifty Z-Score])</f>
        <v>142</v>
      </c>
      <c r="AT196">
        <f>_xlfn.RANK.AVG(Table2[[#This Row],[6M Return vs Nifty Z-Score]],Table2[6M Return vs Nifty Z-Score])</f>
        <v>326</v>
      </c>
      <c r="AU196">
        <f>_xlfn.RANK.AVG(Table2[[#This Row],[Sharpe Ratio Z-Score]],Table2[Sharpe Ratio Z-Score])</f>
        <v>252</v>
      </c>
      <c r="AV196">
        <f>(Table2[[#This Row],[Rank 1Y]]+Table2[[#This Row],[Rank 6M]]+Table2[[#This Row],[Rank Sharpe]])/3</f>
        <v>240</v>
      </c>
    </row>
    <row r="197" spans="1:48" x14ac:dyDescent="0.3">
      <c r="A197" t="s">
        <v>903</v>
      </c>
      <c r="B197" t="s">
        <v>904</v>
      </c>
      <c r="C197" t="s">
        <v>3180</v>
      </c>
      <c r="D197" t="s">
        <v>517</v>
      </c>
      <c r="E197">
        <v>17471.687876749998</v>
      </c>
      <c r="F197">
        <v>1019.5</v>
      </c>
      <c r="G197">
        <v>98.999359078204506</v>
      </c>
      <c r="H197">
        <f>(Table2[[#This Row],[1Y Return vs Nifty]]-AVERAGE(Table2[1Y Return vs Nifty]))/_xlfn.STDEV.P(Table2[1Y Return vs Nifty])</f>
        <v>1.1786972103555109</v>
      </c>
      <c r="I197">
        <v>-3.7169872766938599</v>
      </c>
      <c r="J197">
        <f>(Table2[[#This Row],[1M Return vs Nifty]]-AVERAGE(Table2[1M Return vs Nifty]))/_xlfn.STDEV.P(Table2[1M Return vs Nifty])</f>
        <v>-0.46384327914049556</v>
      </c>
      <c r="K197">
        <v>56.158862292616497</v>
      </c>
      <c r="L197">
        <f>(Table2[[#This Row],[6M Return vs Nifty]]-AVERAGE(Table2[6M Return vs Nifty]))/_xlfn.STDEV.P(Table2[6M Return vs Nifty])</f>
        <v>1.1644854138780181</v>
      </c>
      <c r="M197">
        <v>-0.18291720078857099</v>
      </c>
      <c r="N197">
        <f>(Table2[[#This Row],[1W Return vs Nifty]]-AVERAGE(Table2[1W Return vs Nifty]))/_xlfn.STDEV.P(Table2[1W Return vs Nifty])</f>
        <v>-6.3054334747946056E-2</v>
      </c>
      <c r="O197">
        <v>1001.29</v>
      </c>
      <c r="P197">
        <v>932.70238372797803</v>
      </c>
      <c r="Q197">
        <v>731.65283516245302</v>
      </c>
      <c r="R197">
        <v>55.599052346939203</v>
      </c>
      <c r="S197" s="1">
        <f>(Table2[[#This Row],[Close Price]]-Table2[[#This Row],[20D EMA]])/Table2[[#This Row],[20D EMA]]</f>
        <v>1.8186539364220194E-2</v>
      </c>
      <c r="T197" s="1">
        <f>(Table2[[#This Row],[Close Price]]-Table2[[#This Row],[50D EMA]])/Table2[[#This Row],[50D EMA]]</f>
        <v>9.3060356429126953E-2</v>
      </c>
      <c r="U197" s="1">
        <f>(Table2[[#This Row],[Close Price]]-Table2[[#This Row],[200D EMA]])/Table2[[#This Row],[200D EMA]]</f>
        <v>0.39342041881602857</v>
      </c>
      <c r="V197">
        <v>0.47881458505602897</v>
      </c>
      <c r="W197">
        <v>1011.6</v>
      </c>
      <c r="X197">
        <v>1039.3499999999999</v>
      </c>
      <c r="Y197">
        <v>1011.6</v>
      </c>
      <c r="Z197">
        <v>1074</v>
      </c>
      <c r="AA197">
        <v>974.1</v>
      </c>
      <c r="AB197">
        <v>1074</v>
      </c>
      <c r="AC197" s="1">
        <f>(Table2[[#This Row],[Close Price]]/Table2[[#This Row],[Day Low]])-1</f>
        <v>7.8094108343218505E-3</v>
      </c>
      <c r="AD197" s="1">
        <f>(Table2[[#This Row],[Day High]]/Table2[[#This Row],[Close Price]])-1</f>
        <v>1.9470328592447128E-2</v>
      </c>
      <c r="AE197" s="1">
        <f>(Table2[[#This Row],[Close Price]]/Table2[[#This Row],[Current Week Low]])-1</f>
        <v>7.8094108343218505E-3</v>
      </c>
      <c r="AF197" s="1">
        <f>(Table2[[#This Row],[Current Week High]]/Table2[[#This Row],[Close Price]])-1</f>
        <v>5.345757724374689E-2</v>
      </c>
      <c r="AG197" s="1">
        <f>(Table2[[#This Row],[Close Price]]/Table2[[#This Row],[Current Month Low]])-1</f>
        <v>4.6607124525202659E-2</v>
      </c>
      <c r="AH197" s="1">
        <f>(Table2[[#This Row],[Current Month High]]/Table2[[#This Row],[Close Price]])-1</f>
        <v>5.345757724374689E-2</v>
      </c>
      <c r="AI197">
        <v>16.625796959293702</v>
      </c>
      <c r="AJ197">
        <v>139.57231817647701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0.42</v>
      </c>
      <c r="AM197" t="s">
        <v>3225</v>
      </c>
      <c r="AN197">
        <v>-1.84</v>
      </c>
      <c r="AO197" t="s">
        <v>3224</v>
      </c>
      <c r="AQ197">
        <f>(Table2[[#This Row],[Sharpe Ratio]]-AVERAGE(Table2[Sharpe Ratio]))/_xlfn.STDEV.P(Table2[Sharpe Ratio])</f>
        <v>-0.7593941903965159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1.0568908199485716</v>
      </c>
      <c r="AS197">
        <f>_xlfn.RANK.AVG(Table2[[#This Row],[1Y Return vs Nifty Z-Score]],Table2[1Y Return vs Nifty Z-Score])</f>
        <v>77</v>
      </c>
      <c r="AT197">
        <f>_xlfn.RANK.AVG(Table2[[#This Row],[6M Return vs Nifty Z-Score]],Table2[6M Return vs Nifty Z-Score])</f>
        <v>84</v>
      </c>
      <c r="AU197">
        <f>_xlfn.RANK.AVG(Table2[[#This Row],[Sharpe Ratio Z-Score]],Table2[Sharpe Ratio Z-Score])</f>
        <v>560.5</v>
      </c>
      <c r="AV197">
        <f>(Table2[[#This Row],[Rank 1Y]]+Table2[[#This Row],[Rank 6M]]+Table2[[#This Row],[Rank Sharpe]])/3</f>
        <v>240.5</v>
      </c>
    </row>
    <row r="198" spans="1:48" x14ac:dyDescent="0.3">
      <c r="A198" t="s">
        <v>1077</v>
      </c>
      <c r="B198" t="s">
        <v>1078</v>
      </c>
      <c r="C198" t="s">
        <v>3192</v>
      </c>
      <c r="D198" t="s">
        <v>127</v>
      </c>
      <c r="E198">
        <v>12600.8119698399</v>
      </c>
      <c r="F198">
        <v>941.8</v>
      </c>
      <c r="G198">
        <v>26.784479495233601</v>
      </c>
      <c r="H198">
        <f>(Table2[[#This Row],[1Y Return vs Nifty]]-AVERAGE(Table2[1Y Return vs Nifty]))/_xlfn.STDEV.P(Table2[1Y Return vs Nifty])</f>
        <v>-1.7687872058364636E-2</v>
      </c>
      <c r="I198">
        <v>-9.0339535545334808</v>
      </c>
      <c r="J198">
        <f>(Table2[[#This Row],[1M Return vs Nifty]]-AVERAGE(Table2[1M Return vs Nifty]))/_xlfn.STDEV.P(Table2[1M Return vs Nifty])</f>
        <v>-0.96598340169835595</v>
      </c>
      <c r="K198">
        <v>24.576202915041101</v>
      </c>
      <c r="L198">
        <f>(Table2[[#This Row],[6M Return vs Nifty]]-AVERAGE(Table2[6M Return vs Nifty]))/_xlfn.STDEV.P(Table2[6M Return vs Nifty])</f>
        <v>0.23257269931854035</v>
      </c>
      <c r="M198">
        <v>1.26365087197375</v>
      </c>
      <c r="N198">
        <f>(Table2[[#This Row],[1W Return vs Nifty]]-AVERAGE(Table2[1W Return vs Nifty]))/_xlfn.STDEV.P(Table2[1W Return vs Nifty])</f>
        <v>0.26586437258646317</v>
      </c>
      <c r="O198">
        <v>950.38</v>
      </c>
      <c r="P198">
        <v>986.70006260096295</v>
      </c>
      <c r="Q198">
        <v>882.48514712742099</v>
      </c>
      <c r="R198">
        <v>51.2850723528014</v>
      </c>
      <c r="S198" s="1">
        <f>(Table2[[#This Row],[Close Price]]-Table2[[#This Row],[20D EMA]])/Table2[[#This Row],[20D EMA]]</f>
        <v>-9.027967760264358E-3</v>
      </c>
      <c r="T198" s="1">
        <f>(Table2[[#This Row],[Close Price]]-Table2[[#This Row],[50D EMA]])/Table2[[#This Row],[50D EMA]]</f>
        <v>-4.5505279975969037E-2</v>
      </c>
      <c r="U198" s="1">
        <f>(Table2[[#This Row],[Close Price]]-Table2[[#This Row],[200D EMA]])/Table2[[#This Row],[200D EMA]]</f>
        <v>6.7213429104903188E-2</v>
      </c>
      <c r="V198">
        <v>0.64021141123608305</v>
      </c>
      <c r="W198">
        <v>932</v>
      </c>
      <c r="X198">
        <v>950</v>
      </c>
      <c r="Y198">
        <v>932</v>
      </c>
      <c r="Z198">
        <v>959.2</v>
      </c>
      <c r="AA198">
        <v>903.15</v>
      </c>
      <c r="AB198">
        <v>961.8</v>
      </c>
      <c r="AC198" s="1">
        <f>(Table2[[#This Row],[Close Price]]/Table2[[#This Row],[Day Low]])-1</f>
        <v>1.0515021459227336E-2</v>
      </c>
      <c r="AD198" s="1">
        <f>(Table2[[#This Row],[Day High]]/Table2[[#This Row],[Close Price]])-1</f>
        <v>8.7067317901889929E-3</v>
      </c>
      <c r="AE198" s="1">
        <f>(Table2[[#This Row],[Close Price]]/Table2[[#This Row],[Current Week Low]])-1</f>
        <v>1.0515021459227336E-2</v>
      </c>
      <c r="AF198" s="1">
        <f>(Table2[[#This Row],[Current Week High]]/Table2[[#This Row],[Close Price]])-1</f>
        <v>1.8475260140157213E-2</v>
      </c>
      <c r="AG198" s="1">
        <f>(Table2[[#This Row],[Close Price]]/Table2[[#This Row],[Current Month Low]])-1</f>
        <v>4.27946631235121E-2</v>
      </c>
      <c r="AH198" s="1">
        <f>(Table2[[#This Row],[Current Month High]]/Table2[[#This Row],[Close Price]])-1</f>
        <v>2.123593119558298E-2</v>
      </c>
      <c r="AI198">
        <v>29.9585899341686</v>
      </c>
      <c r="AJ198">
        <v>64.406039975560702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-7.0000000000000007E-2</v>
      </c>
      <c r="AM198" t="s">
        <v>3224</v>
      </c>
      <c r="AN198">
        <v>-0.83</v>
      </c>
      <c r="AO198" t="s">
        <v>3224</v>
      </c>
      <c r="AP198">
        <v>0.12015977244685901</v>
      </c>
      <c r="AQ198">
        <f>(Table2[[#This Row],[Sharpe Ratio]]-AVERAGE(Table2[Sharpe Ratio]))/_xlfn.STDEV.P(Table2[Sharpe Ratio])</f>
        <v>0.63616867431426594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295</v>
      </c>
      <c r="AT198">
        <f>_xlfn.RANK.AVG(Table2[[#This Row],[6M Return vs Nifty Z-Score]],Table2[6M Return vs Nifty Z-Score])</f>
        <v>244</v>
      </c>
      <c r="AU198">
        <f>_xlfn.RANK.AVG(Table2[[#This Row],[Sharpe Ratio Z-Score]],Table2[Sharpe Ratio Z-Score])</f>
        <v>189</v>
      </c>
      <c r="AV198">
        <f>(Table2[[#This Row],[Rank 1Y]]+Table2[[#This Row],[Rank 6M]]+Table2[[#This Row],[Rank Sharpe]])/3</f>
        <v>242.66666666666666</v>
      </c>
    </row>
    <row r="199" spans="1:48" x14ac:dyDescent="0.3">
      <c r="A199" t="s">
        <v>1422</v>
      </c>
      <c r="B199" t="s">
        <v>1423</v>
      </c>
      <c r="C199" t="s">
        <v>3190</v>
      </c>
      <c r="D199" t="s">
        <v>206</v>
      </c>
      <c r="E199">
        <v>7886.3758594600004</v>
      </c>
      <c r="F199">
        <v>1946.35</v>
      </c>
      <c r="G199">
        <v>82.1946795017287</v>
      </c>
      <c r="H199">
        <f>(Table2[[#This Row],[1Y Return vs Nifty]]-AVERAGE(Table2[1Y Return vs Nifty]))/_xlfn.STDEV.P(Table2[1Y Return vs Nifty])</f>
        <v>0.90029381099871497</v>
      </c>
      <c r="I199">
        <v>-7.8359142426548898</v>
      </c>
      <c r="J199">
        <f>(Table2[[#This Row],[1M Return vs Nifty]]-AVERAGE(Table2[1M Return vs Nifty]))/_xlfn.STDEV.P(Table2[1M Return vs Nifty])</f>
        <v>-0.85283925605967315</v>
      </c>
      <c r="K199">
        <v>29.363640303363599</v>
      </c>
      <c r="L199">
        <f>(Table2[[#This Row],[6M Return vs Nifty]]-AVERAGE(Table2[6M Return vs Nifty]))/_xlfn.STDEV.P(Table2[6M Return vs Nifty])</f>
        <v>0.37383609702668052</v>
      </c>
      <c r="M199">
        <v>0.72427132157287899</v>
      </c>
      <c r="N199">
        <f>(Table2[[#This Row],[1W Return vs Nifty]]-AVERAGE(Table2[1W Return vs Nifty]))/_xlfn.STDEV.P(Table2[1W Return vs Nifty])</f>
        <v>0.14322097417266511</v>
      </c>
      <c r="O199">
        <v>1939.99</v>
      </c>
      <c r="P199">
        <v>1868.8559070096001</v>
      </c>
      <c r="Q199">
        <v>1520.54199247466</v>
      </c>
      <c r="R199">
        <v>53.4018588989004</v>
      </c>
      <c r="S199" s="1">
        <f>(Table2[[#This Row],[Close Price]]-Table2[[#This Row],[20D EMA]])/Table2[[#This Row],[20D EMA]]</f>
        <v>3.2783674142649703E-3</v>
      </c>
      <c r="T199" s="1">
        <f>(Table2[[#This Row],[Close Price]]-Table2[[#This Row],[50D EMA]])/Table2[[#This Row],[50D EMA]]</f>
        <v>4.1466060973314928E-2</v>
      </c>
      <c r="U199" s="1">
        <f>(Table2[[#This Row],[Close Price]]-Table2[[#This Row],[200D EMA]])/Table2[[#This Row],[200D EMA]]</f>
        <v>0.28003699314633435</v>
      </c>
      <c r="V199">
        <v>0.49045027240292799</v>
      </c>
      <c r="W199">
        <v>1935</v>
      </c>
      <c r="X199">
        <v>2015</v>
      </c>
      <c r="Y199">
        <v>1920.05</v>
      </c>
      <c r="Z199">
        <v>2015</v>
      </c>
      <c r="AA199">
        <v>1870</v>
      </c>
      <c r="AB199">
        <v>2015</v>
      </c>
      <c r="AC199" s="1">
        <f>(Table2[[#This Row],[Close Price]]/Table2[[#This Row],[Day Low]])-1</f>
        <v>5.8656330749353724E-3</v>
      </c>
      <c r="AD199" s="1">
        <f>(Table2[[#This Row],[Day High]]/Table2[[#This Row],[Close Price]])-1</f>
        <v>3.5271148560125365E-2</v>
      </c>
      <c r="AE199" s="1">
        <f>(Table2[[#This Row],[Close Price]]/Table2[[#This Row],[Current Week Low]])-1</f>
        <v>1.3697559959376049E-2</v>
      </c>
      <c r="AF199" s="1">
        <f>(Table2[[#This Row],[Current Week High]]/Table2[[#This Row],[Close Price]])-1</f>
        <v>3.5271148560125365E-2</v>
      </c>
      <c r="AG199" s="1">
        <f>(Table2[[#This Row],[Close Price]]/Table2[[#This Row],[Current Month Low]])-1</f>
        <v>4.0828877005347541E-2</v>
      </c>
      <c r="AH199" s="1">
        <f>(Table2[[#This Row],[Current Month High]]/Table2[[#This Row],[Close Price]])-1</f>
        <v>3.5271148560125365E-2</v>
      </c>
      <c r="AI199">
        <v>11.593495517250201</v>
      </c>
      <c r="AJ199">
        <v>128.982352941176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0.06</v>
      </c>
      <c r="AM199" t="s">
        <v>3225</v>
      </c>
      <c r="AN199">
        <v>-1.1599999999999999</v>
      </c>
      <c r="AO199" t="s">
        <v>3224</v>
      </c>
      <c r="AP199">
        <v>4.0906861208826001E-2</v>
      </c>
      <c r="AQ199">
        <f>(Table2[[#This Row],[Sharpe Ratio]]-AVERAGE(Table2[Sharpe Ratio]))/_xlfn.STDEV.P(Table2[Sharpe Ratio])</f>
        <v>-0.28429262144037515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0.28021900469801231</v>
      </c>
      <c r="AS199">
        <f>_xlfn.RANK.AVG(Table2[[#This Row],[1Y Return vs Nifty Z-Score]],Table2[1Y Return vs Nifty Z-Score])</f>
        <v>106</v>
      </c>
      <c r="AT199">
        <f>_xlfn.RANK.AVG(Table2[[#This Row],[6M Return vs Nifty Z-Score]],Table2[6M Return vs Nifty Z-Score])</f>
        <v>213</v>
      </c>
      <c r="AU199">
        <f>_xlfn.RANK.AVG(Table2[[#This Row],[Sharpe Ratio Z-Score]],Table2[Sharpe Ratio Z-Score])</f>
        <v>411</v>
      </c>
      <c r="AV199">
        <f>(Table2[[#This Row],[Rank 1Y]]+Table2[[#This Row],[Rank 6M]]+Table2[[#This Row],[Rank Sharpe]])/3</f>
        <v>243.33333333333334</v>
      </c>
    </row>
    <row r="200" spans="1:48" x14ac:dyDescent="0.3">
      <c r="A200" t="s">
        <v>1924</v>
      </c>
      <c r="B200" t="s">
        <v>1925</v>
      </c>
      <c r="C200" t="s">
        <v>3194</v>
      </c>
      <c r="D200" t="s">
        <v>295</v>
      </c>
      <c r="E200">
        <v>3787.0558725000001</v>
      </c>
      <c r="F200">
        <v>1223.1500000000001</v>
      </c>
      <c r="G200">
        <v>44.936997775890902</v>
      </c>
      <c r="H200">
        <f>(Table2[[#This Row],[1Y Return vs Nifty]]-AVERAGE(Table2[1Y Return vs Nifty]))/_xlfn.STDEV.P(Table2[1Y Return vs Nifty])</f>
        <v>0.28304519299191316</v>
      </c>
      <c r="I200">
        <v>-6.7304258670114496</v>
      </c>
      <c r="J200">
        <f>(Table2[[#This Row],[1M Return vs Nifty]]-AVERAGE(Table2[1M Return vs Nifty]))/_xlfn.STDEV.P(Table2[1M Return vs Nifty])</f>
        <v>-0.74843572227283905</v>
      </c>
      <c r="K200">
        <v>40.826848994323299</v>
      </c>
      <c r="L200">
        <f>(Table2[[#This Row],[6M Return vs Nifty]]-AVERAGE(Table2[6M Return vs Nifty]))/_xlfn.STDEV.P(Table2[6M Return vs Nifty])</f>
        <v>0.71208215164293887</v>
      </c>
      <c r="M200">
        <v>-5.2299782126933403</v>
      </c>
      <c r="N200">
        <f>(Table2[[#This Row],[1W Return vs Nifty]]-AVERAGE(Table2[1W Return vs Nifty]))/_xlfn.STDEV.P(Table2[1W Return vs Nifty])</f>
        <v>-1.2106482953305193</v>
      </c>
      <c r="O200">
        <v>1260.6400000000001</v>
      </c>
      <c r="P200">
        <v>1187.4422120228501</v>
      </c>
      <c r="Q200">
        <v>961.57656650077195</v>
      </c>
      <c r="R200">
        <v>34.250225325895002</v>
      </c>
      <c r="S200" s="1">
        <f>(Table2[[#This Row],[Close Price]]-Table2[[#This Row],[20D EMA]])/Table2[[#This Row],[20D EMA]]</f>
        <v>-2.97388627998477E-2</v>
      </c>
      <c r="T200" s="1">
        <f>(Table2[[#This Row],[Close Price]]-Table2[[#This Row],[50D EMA]])/Table2[[#This Row],[50D EMA]]</f>
        <v>3.0071179561926245E-2</v>
      </c>
      <c r="U200" s="1">
        <f>(Table2[[#This Row],[Close Price]]-Table2[[#This Row],[200D EMA]])/Table2[[#This Row],[200D EMA]]</f>
        <v>0.27202559069332122</v>
      </c>
      <c r="V200">
        <v>0.29145706855478198</v>
      </c>
      <c r="W200">
        <v>1216.4000000000001</v>
      </c>
      <c r="X200">
        <v>1246.0999999999999</v>
      </c>
      <c r="Y200">
        <v>1216.4000000000001</v>
      </c>
      <c r="Z200">
        <v>1257.95</v>
      </c>
      <c r="AA200">
        <v>1195</v>
      </c>
      <c r="AB200">
        <v>1399.9</v>
      </c>
      <c r="AC200" s="1">
        <f>(Table2[[#This Row],[Close Price]]/Table2[[#This Row],[Day Low]])-1</f>
        <v>5.549161460046026E-3</v>
      </c>
      <c r="AD200" s="1">
        <f>(Table2[[#This Row],[Day High]]/Table2[[#This Row],[Close Price]])-1</f>
        <v>1.8763029881862181E-2</v>
      </c>
      <c r="AE200" s="1">
        <f>(Table2[[#This Row],[Close Price]]/Table2[[#This Row],[Current Week Low]])-1</f>
        <v>5.549161460046026E-3</v>
      </c>
      <c r="AF200" s="1">
        <f>(Table2[[#This Row],[Current Week High]]/Table2[[#This Row],[Close Price]])-1</f>
        <v>2.8451130278379644E-2</v>
      </c>
      <c r="AG200" s="1">
        <f>(Table2[[#This Row],[Close Price]]/Table2[[#This Row],[Current Month Low]])-1</f>
        <v>2.3556485355648693E-2</v>
      </c>
      <c r="AH200" s="1">
        <f>(Table2[[#This Row],[Current Month High]]/Table2[[#This Row],[Close Price]])-1</f>
        <v>0.14450394473286177</v>
      </c>
      <c r="AI200">
        <v>14.450394473286099</v>
      </c>
      <c r="AJ200">
        <v>96.821948668436704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0.36</v>
      </c>
      <c r="AM200" t="s">
        <v>3225</v>
      </c>
      <c r="AN200">
        <v>-11.85</v>
      </c>
      <c r="AO200" t="s">
        <v>3224</v>
      </c>
      <c r="AP200">
        <v>5.7199421042625001E-2</v>
      </c>
      <c r="AQ200">
        <f>(Table2[[#This Row],[Sharpe Ratio]]-AVERAGE(Table2[Sharpe Ratio]))/_xlfn.STDEV.P(Table2[Sharpe Ratio])</f>
        <v>-9.5067134306700815E-2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-1.0590238072752072</v>
      </c>
      <c r="AS200">
        <f>_xlfn.RANK.AVG(Table2[[#This Row],[1Y Return vs Nifty Z-Score]],Table2[1Y Return vs Nifty Z-Score])</f>
        <v>215</v>
      </c>
      <c r="AT200">
        <f>_xlfn.RANK.AVG(Table2[[#This Row],[6M Return vs Nifty Z-Score]],Table2[6M Return vs Nifty Z-Score])</f>
        <v>144</v>
      </c>
      <c r="AU200">
        <f>_xlfn.RANK.AVG(Table2[[#This Row],[Sharpe Ratio Z-Score]],Table2[Sharpe Ratio Z-Score])</f>
        <v>372</v>
      </c>
      <c r="AV200">
        <f>(Table2[[#This Row],[Rank 1Y]]+Table2[[#This Row],[Rank 6M]]+Table2[[#This Row],[Rank Sharpe]])/3</f>
        <v>243.66666666666666</v>
      </c>
    </row>
    <row r="201" spans="1:48" x14ac:dyDescent="0.3">
      <c r="A201" t="s">
        <v>730</v>
      </c>
      <c r="B201" t="s">
        <v>731</v>
      </c>
      <c r="C201" t="s">
        <v>3180</v>
      </c>
      <c r="D201" t="s">
        <v>411</v>
      </c>
      <c r="E201">
        <v>23695.283234424998</v>
      </c>
      <c r="F201">
        <v>6652.25</v>
      </c>
      <c r="G201">
        <v>128.74949984315299</v>
      </c>
      <c r="H201">
        <f>(Table2[[#This Row],[1Y Return vs Nifty]]-AVERAGE(Table2[1Y Return vs Nifty]))/_xlfn.STDEV.P(Table2[1Y Return vs Nifty])</f>
        <v>1.6715682753830907</v>
      </c>
      <c r="I201">
        <v>3.4560743804849499</v>
      </c>
      <c r="J201">
        <f>(Table2[[#This Row],[1M Return vs Nifty]]-AVERAGE(Table2[1M Return vs Nifty]))/_xlfn.STDEV.P(Table2[1M Return vs Nifty])</f>
        <v>0.2135885252820755</v>
      </c>
      <c r="K201">
        <v>45.394184568187498</v>
      </c>
      <c r="L201">
        <f>(Table2[[#This Row],[6M Return vs Nifty]]-AVERAGE(Table2[6M Return vs Nifty]))/_xlfn.STDEV.P(Table2[6M Return vs Nifty])</f>
        <v>0.84685098292020589</v>
      </c>
      <c r="M201">
        <v>-2.9412339440384101</v>
      </c>
      <c r="N201">
        <f>(Table2[[#This Row],[1W Return vs Nifty]]-AVERAGE(Table2[1W Return vs Nifty]))/_xlfn.STDEV.P(Table2[1W Return vs Nifty])</f>
        <v>-0.69023669463241077</v>
      </c>
      <c r="O201">
        <v>6575.94</v>
      </c>
      <c r="P201">
        <v>6143.9773150834499</v>
      </c>
      <c r="Q201">
        <v>4776.2822475189496</v>
      </c>
      <c r="R201">
        <v>49.542120003645699</v>
      </c>
      <c r="S201" s="1">
        <f>(Table2[[#This Row],[Close Price]]-Table2[[#This Row],[20D EMA]])/Table2[[#This Row],[20D EMA]]</f>
        <v>1.1604424614579879E-2</v>
      </c>
      <c r="T201" s="1">
        <f>(Table2[[#This Row],[Close Price]]-Table2[[#This Row],[50D EMA]])/Table2[[#This Row],[50D EMA]]</f>
        <v>8.2726979422391725E-2</v>
      </c>
      <c r="U201" s="1">
        <f>(Table2[[#This Row],[Close Price]]-Table2[[#This Row],[200D EMA]])/Table2[[#This Row],[200D EMA]]</f>
        <v>0.39276735654714001</v>
      </c>
      <c r="V201">
        <v>0.79508517472694495</v>
      </c>
      <c r="W201">
        <v>6573</v>
      </c>
      <c r="X201">
        <v>6723.95</v>
      </c>
      <c r="Y201">
        <v>6573</v>
      </c>
      <c r="Z201">
        <v>7023.9</v>
      </c>
      <c r="AA201">
        <v>6418.4</v>
      </c>
      <c r="AB201">
        <v>7052</v>
      </c>
      <c r="AC201" s="1">
        <f>(Table2[[#This Row],[Close Price]]/Table2[[#This Row],[Day Low]])-1</f>
        <v>1.2056899437091095E-2</v>
      </c>
      <c r="AD201" s="1">
        <f>(Table2[[#This Row],[Day High]]/Table2[[#This Row],[Close Price]])-1</f>
        <v>1.0778308091247357E-2</v>
      </c>
      <c r="AE201" s="1">
        <f>(Table2[[#This Row],[Close Price]]/Table2[[#This Row],[Current Week Low]])-1</f>
        <v>1.2056899437091095E-2</v>
      </c>
      <c r="AF201" s="1">
        <f>(Table2[[#This Row],[Current Week High]]/Table2[[#This Row],[Close Price]])-1</f>
        <v>5.5868315231688559E-2</v>
      </c>
      <c r="AG201" s="1">
        <f>(Table2[[#This Row],[Close Price]]/Table2[[#This Row],[Current Month Low]])-1</f>
        <v>3.6434313847687916E-2</v>
      </c>
      <c r="AH201" s="1">
        <f>(Table2[[#This Row],[Current Month High]]/Table2[[#This Row],[Close Price]])-1</f>
        <v>6.009244992295848E-2</v>
      </c>
      <c r="AI201">
        <v>6.00924499229584</v>
      </c>
      <c r="AJ201">
        <v>216.77380952380901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0.31</v>
      </c>
      <c r="AM201" t="s">
        <v>3225</v>
      </c>
      <c r="AN201">
        <v>3.19</v>
      </c>
      <c r="AO201" t="s">
        <v>3225</v>
      </c>
      <c r="AQ201">
        <f>(Table2[[#This Row],[Sharpe Ratio]]-AVERAGE(Table2[Sharpe Ratio]))/_xlfn.STDEV.P(Table2[Sharpe Ratio])</f>
        <v>-0.7593941903965159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1.2823768985564454</v>
      </c>
      <c r="AS201">
        <f>_xlfn.RANK.AVG(Table2[[#This Row],[1Y Return vs Nifty Z-Score]],Table2[1Y Return vs Nifty Z-Score])</f>
        <v>53</v>
      </c>
      <c r="AT201">
        <f>_xlfn.RANK.AVG(Table2[[#This Row],[6M Return vs Nifty Z-Score]],Table2[6M Return vs Nifty Z-Score])</f>
        <v>123</v>
      </c>
      <c r="AU201">
        <f>_xlfn.RANK.AVG(Table2[[#This Row],[Sharpe Ratio Z-Score]],Table2[Sharpe Ratio Z-Score])</f>
        <v>560.5</v>
      </c>
      <c r="AV201">
        <f>(Table2[[#This Row],[Rank 1Y]]+Table2[[#This Row],[Rank 6M]]+Table2[[#This Row],[Rank Sharpe]])/3</f>
        <v>245.5</v>
      </c>
    </row>
    <row r="202" spans="1:48" x14ac:dyDescent="0.3">
      <c r="A202" t="s">
        <v>689</v>
      </c>
      <c r="B202" t="s">
        <v>690</v>
      </c>
      <c r="C202" t="s">
        <v>3180</v>
      </c>
      <c r="D202" t="s">
        <v>565</v>
      </c>
      <c r="E202">
        <v>27273.596850444999</v>
      </c>
      <c r="F202">
        <v>1049.95</v>
      </c>
      <c r="G202">
        <v>26.306643899118601</v>
      </c>
      <c r="H202">
        <f>(Table2[[#This Row],[1Y Return vs Nifty]]-AVERAGE(Table2[1Y Return vs Nifty]))/_xlfn.STDEV.P(Table2[1Y Return vs Nifty])</f>
        <v>-2.5604182136559864E-2</v>
      </c>
      <c r="I202">
        <v>24.4860664615675</v>
      </c>
      <c r="J202">
        <f>(Table2[[#This Row],[1M Return vs Nifty]]-AVERAGE(Table2[1M Return vs Nifty]))/_xlfn.STDEV.P(Table2[1M Return vs Nifty])</f>
        <v>2.1996840258306216</v>
      </c>
      <c r="K202">
        <v>52.656309980330597</v>
      </c>
      <c r="L202">
        <f>(Table2[[#This Row],[6M Return vs Nifty]]-AVERAGE(Table2[6M Return vs Nifty]))/_xlfn.STDEV.P(Table2[6M Return vs Nifty])</f>
        <v>1.0611352496563655</v>
      </c>
      <c r="M202">
        <v>-3.4472757733168899</v>
      </c>
      <c r="N202">
        <f>(Table2[[#This Row],[1W Return vs Nifty]]-AVERAGE(Table2[1W Return vs Nifty]))/_xlfn.STDEV.P(Table2[1W Return vs Nifty])</f>
        <v>-0.80529980675099644</v>
      </c>
      <c r="O202">
        <v>1005.35</v>
      </c>
      <c r="P202">
        <v>914.954338604349</v>
      </c>
      <c r="Q202">
        <v>792.89587988564199</v>
      </c>
      <c r="R202">
        <v>53.665811874766</v>
      </c>
      <c r="S202" s="1">
        <f>(Table2[[#This Row],[Close Price]]-Table2[[#This Row],[20D EMA]])/Table2[[#This Row],[20D EMA]]</f>
        <v>4.4362659770229296E-2</v>
      </c>
      <c r="T202" s="1">
        <f>(Table2[[#This Row],[Close Price]]-Table2[[#This Row],[50D EMA]])/Table2[[#This Row],[50D EMA]]</f>
        <v>0.14754360485526569</v>
      </c>
      <c r="U202" s="1">
        <f>(Table2[[#This Row],[Close Price]]-Table2[[#This Row],[200D EMA]])/Table2[[#This Row],[200D EMA]]</f>
        <v>0.32419656430984672</v>
      </c>
      <c r="V202">
        <v>1.6633187464511201</v>
      </c>
      <c r="W202">
        <v>1015.55</v>
      </c>
      <c r="X202">
        <v>1077.7</v>
      </c>
      <c r="Y202">
        <v>1015.55</v>
      </c>
      <c r="Z202">
        <v>1191.95</v>
      </c>
      <c r="AA202">
        <v>951</v>
      </c>
      <c r="AB202">
        <v>1202.2</v>
      </c>
      <c r="AC202" s="1">
        <f>(Table2[[#This Row],[Close Price]]/Table2[[#This Row],[Day Low]])-1</f>
        <v>3.3873270641524345E-2</v>
      </c>
      <c r="AD202" s="1">
        <f>(Table2[[#This Row],[Day High]]/Table2[[#This Row],[Close Price]])-1</f>
        <v>2.6429829991904352E-2</v>
      </c>
      <c r="AE202" s="1">
        <f>(Table2[[#This Row],[Close Price]]/Table2[[#This Row],[Current Week Low]])-1</f>
        <v>3.3873270641524345E-2</v>
      </c>
      <c r="AF202" s="1">
        <f>(Table2[[#This Row],[Current Week High]]/Table2[[#This Row],[Close Price]])-1</f>
        <v>0.13524453545406923</v>
      </c>
      <c r="AG202" s="1">
        <f>(Table2[[#This Row],[Close Price]]/Table2[[#This Row],[Current Month Low]])-1</f>
        <v>0.10404837013669832</v>
      </c>
      <c r="AH202" s="1">
        <f>(Table2[[#This Row],[Current Month High]]/Table2[[#This Row],[Close Price]])-1</f>
        <v>0.14500690509071856</v>
      </c>
      <c r="AI202">
        <v>14.5006905090718</v>
      </c>
      <c r="AJ202">
        <v>73.832781456953597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0.31</v>
      </c>
      <c r="AM202" t="s">
        <v>3225</v>
      </c>
      <c r="AN202">
        <v>7.42</v>
      </c>
      <c r="AO202" t="s">
        <v>3225</v>
      </c>
      <c r="AP202">
        <v>6.7089416909755006E-2</v>
      </c>
      <c r="AQ202">
        <f>(Table2[[#This Row],[Sharpe Ratio]]-AVERAGE(Table2[Sharpe Ratio]))/_xlfn.STDEV.P(Table2[Sharpe Ratio])</f>
        <v>1.9797522002579105E-2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2.4497128086020101</v>
      </c>
      <c r="AS202">
        <f>_xlfn.RANK.AVG(Table2[[#This Row],[1Y Return vs Nifty Z-Score]],Table2[1Y Return vs Nifty Z-Score])</f>
        <v>300</v>
      </c>
      <c r="AT202">
        <f>_xlfn.RANK.AVG(Table2[[#This Row],[6M Return vs Nifty Z-Score]],Table2[6M Return vs Nifty Z-Score])</f>
        <v>94</v>
      </c>
      <c r="AU202">
        <f>_xlfn.RANK.AVG(Table2[[#This Row],[Sharpe Ratio Z-Score]],Table2[Sharpe Ratio Z-Score])</f>
        <v>345</v>
      </c>
      <c r="AV202">
        <f>(Table2[[#This Row],[Rank 1Y]]+Table2[[#This Row],[Rank 6M]]+Table2[[#This Row],[Rank Sharpe]])/3</f>
        <v>246.33333333333334</v>
      </c>
    </row>
    <row r="203" spans="1:48" x14ac:dyDescent="0.3">
      <c r="A203" t="s">
        <v>202</v>
      </c>
      <c r="B203" t="s">
        <v>203</v>
      </c>
      <c r="C203" t="s">
        <v>3180</v>
      </c>
      <c r="D203" t="s">
        <v>51</v>
      </c>
      <c r="E203">
        <v>132278.57561572501</v>
      </c>
      <c r="F203">
        <v>1573.95</v>
      </c>
      <c r="G203">
        <v>5.9892291778006204</v>
      </c>
      <c r="H203">
        <f>(Table2[[#This Row],[1Y Return vs Nifty]]-AVERAGE(Table2[1Y Return vs Nifty]))/_xlfn.STDEV.P(Table2[1Y Return vs Nifty])</f>
        <v>-0.36220312166498464</v>
      </c>
      <c r="I203">
        <v>10.0594935643425</v>
      </c>
      <c r="J203">
        <f>(Table2[[#This Row],[1M Return vs Nifty]]-AVERAGE(Table2[1M Return vs Nifty]))/_xlfn.STDEV.P(Table2[1M Return vs Nifty])</f>
        <v>0.83722267020850183</v>
      </c>
      <c r="K203">
        <v>33.575494240649803</v>
      </c>
      <c r="L203">
        <f>(Table2[[#This Row],[6M Return vs Nifty]]-AVERAGE(Table2[6M Return vs Nifty]))/_xlfn.STDEV.P(Table2[6M Return vs Nifty])</f>
        <v>0.49811569581218784</v>
      </c>
      <c r="M203">
        <v>-0.242113575429553</v>
      </c>
      <c r="N203">
        <f>(Table2[[#This Row],[1W Return vs Nifty]]-AVERAGE(Table2[1W Return vs Nifty]))/_xlfn.STDEV.P(Table2[1W Return vs Nifty])</f>
        <v>-7.6514326982265429E-2</v>
      </c>
      <c r="O203">
        <v>1498.21</v>
      </c>
      <c r="P203">
        <v>1438.72552530601</v>
      </c>
      <c r="Q203">
        <v>1291.36818714013</v>
      </c>
      <c r="R203">
        <v>70.645023824720596</v>
      </c>
      <c r="S203" s="1">
        <f>(Table2[[#This Row],[Close Price]]-Table2[[#This Row],[20D EMA]])/Table2[[#This Row],[20D EMA]]</f>
        <v>5.0553660701770788E-2</v>
      </c>
      <c r="T203" s="1">
        <f>(Table2[[#This Row],[Close Price]]-Table2[[#This Row],[50D EMA]])/Table2[[#This Row],[50D EMA]]</f>
        <v>9.398907040676048E-2</v>
      </c>
      <c r="U203" s="1">
        <f>(Table2[[#This Row],[Close Price]]-Table2[[#This Row],[200D EMA]])/Table2[[#This Row],[200D EMA]]</f>
        <v>0.21882358236319657</v>
      </c>
      <c r="V203">
        <v>1.2954708767165</v>
      </c>
      <c r="W203">
        <v>1557.4</v>
      </c>
      <c r="X203">
        <v>1585</v>
      </c>
      <c r="Y203">
        <v>1557.4</v>
      </c>
      <c r="Z203">
        <v>1589.95</v>
      </c>
      <c r="AA203">
        <v>1452.55</v>
      </c>
      <c r="AB203">
        <v>1594</v>
      </c>
      <c r="AC203" s="1">
        <f>(Table2[[#This Row],[Close Price]]/Table2[[#This Row],[Day Low]])-1</f>
        <v>1.0626685501476718E-2</v>
      </c>
      <c r="AD203" s="1">
        <f>(Table2[[#This Row],[Day High]]/Table2[[#This Row],[Close Price]])-1</f>
        <v>7.0205533847962354E-3</v>
      </c>
      <c r="AE203" s="1">
        <f>(Table2[[#This Row],[Close Price]]/Table2[[#This Row],[Current Week Low]])-1</f>
        <v>1.0626685501476718E-2</v>
      </c>
      <c r="AF203" s="1">
        <f>(Table2[[#This Row],[Current Week High]]/Table2[[#This Row],[Close Price]])-1</f>
        <v>1.0165507163505838E-2</v>
      </c>
      <c r="AG203" s="1">
        <f>(Table2[[#This Row],[Close Price]]/Table2[[#This Row],[Current Month Low]])-1</f>
        <v>8.3577157412825676E-2</v>
      </c>
      <c r="AH203" s="1">
        <f>(Table2[[#This Row],[Current Month High]]/Table2[[#This Row],[Close Price]])-1</f>
        <v>1.27386511642682E-2</v>
      </c>
      <c r="AI203">
        <v>1.27386511642682</v>
      </c>
      <c r="AJ203">
        <v>55.651700949366997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0.08</v>
      </c>
      <c r="AM203" t="s">
        <v>3225</v>
      </c>
      <c r="AN203">
        <v>8.1300000000000008</v>
      </c>
      <c r="AO203" t="s">
        <v>3225</v>
      </c>
      <c r="AP203">
        <v>0.13388752313267199</v>
      </c>
      <c r="AQ203">
        <f>(Table2[[#This Row],[Sharpe Ratio]]-AVERAGE(Table2[Sharpe Ratio]))/_xlfn.STDEV.P(Table2[Sharpe Ratio])</f>
        <v>0.79560588597843773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1.6922268033518775</v>
      </c>
      <c r="AS203">
        <f>_xlfn.RANK.AVG(Table2[[#This Row],[1Y Return vs Nifty Z-Score]],Table2[1Y Return vs Nifty Z-Score])</f>
        <v>413</v>
      </c>
      <c r="AT203">
        <f>_xlfn.RANK.AVG(Table2[[#This Row],[6M Return vs Nifty Z-Score]],Table2[6M Return vs Nifty Z-Score])</f>
        <v>182</v>
      </c>
      <c r="AU203">
        <f>_xlfn.RANK.AVG(Table2[[#This Row],[Sharpe Ratio Z-Score]],Table2[Sharpe Ratio Z-Score])</f>
        <v>146</v>
      </c>
      <c r="AV203">
        <f>(Table2[[#This Row],[Rank 1Y]]+Table2[[#This Row],[Rank 6M]]+Table2[[#This Row],[Rank Sharpe]])/3</f>
        <v>247</v>
      </c>
    </row>
    <row r="204" spans="1:48" x14ac:dyDescent="0.3">
      <c r="A204" t="s">
        <v>1416</v>
      </c>
      <c r="B204" t="s">
        <v>1417</v>
      </c>
      <c r="C204" t="s">
        <v>3187</v>
      </c>
      <c r="D204" t="s">
        <v>626</v>
      </c>
      <c r="E204">
        <v>7981.1585782149996</v>
      </c>
      <c r="F204">
        <v>599.15</v>
      </c>
      <c r="G204">
        <v>53.853934095124799</v>
      </c>
      <c r="H204">
        <f>(Table2[[#This Row],[1Y Return vs Nifty]]-AVERAGE(Table2[1Y Return vs Nifty]))/_xlfn.STDEV.P(Table2[1Y Return vs Nifty])</f>
        <v>0.4307722217534703</v>
      </c>
      <c r="I204">
        <v>20.135472243724799</v>
      </c>
      <c r="J204">
        <f>(Table2[[#This Row],[1M Return vs Nifty]]-AVERAGE(Table2[1M Return vs Nifty]))/_xlfn.STDEV.P(Table2[1M Return vs Nifty])</f>
        <v>1.7888091397415007</v>
      </c>
      <c r="K204">
        <v>16.264953777704999</v>
      </c>
      <c r="L204">
        <f>(Table2[[#This Row],[6M Return vs Nifty]]-AVERAGE(Table2[6M Return vs Nifty]))/_xlfn.STDEV.P(Table2[6M Return vs Nifty])</f>
        <v>-1.2668166954248336E-2</v>
      </c>
      <c r="M204">
        <v>4.1601505057460901</v>
      </c>
      <c r="N204">
        <f>(Table2[[#This Row],[1W Return vs Nifty]]-AVERAGE(Table2[1W Return vs Nifty]))/_xlfn.STDEV.P(Table2[1W Return vs Nifty])</f>
        <v>0.92446657269980936</v>
      </c>
      <c r="O204">
        <v>557.17999999999995</v>
      </c>
      <c r="P204">
        <v>527.24072785600401</v>
      </c>
      <c r="Q204">
        <v>469.81804984994699</v>
      </c>
      <c r="R204">
        <v>79.372887904671202</v>
      </c>
      <c r="S204" s="1">
        <f>(Table2[[#This Row],[Close Price]]-Table2[[#This Row],[20D EMA]])/Table2[[#This Row],[20D EMA]]</f>
        <v>7.5325747514268335E-2</v>
      </c>
      <c r="T204" s="1">
        <f>(Table2[[#This Row],[Close Price]]-Table2[[#This Row],[50D EMA]])/Table2[[#This Row],[50D EMA]]</f>
        <v>0.13638793125184229</v>
      </c>
      <c r="U204" s="1">
        <f>(Table2[[#This Row],[Close Price]]-Table2[[#This Row],[200D EMA]])/Table2[[#This Row],[200D EMA]]</f>
        <v>0.27528093097180861</v>
      </c>
      <c r="V204">
        <v>1.43955545758675</v>
      </c>
      <c r="W204">
        <v>585.15</v>
      </c>
      <c r="X204">
        <v>605.29999999999995</v>
      </c>
      <c r="Y204">
        <v>582.9</v>
      </c>
      <c r="Z204">
        <v>605.29999999999995</v>
      </c>
      <c r="AA204">
        <v>531.5</v>
      </c>
      <c r="AB204">
        <v>605.29999999999995</v>
      </c>
      <c r="AC204" s="1">
        <f>(Table2[[#This Row],[Close Price]]/Table2[[#This Row],[Day Low]])-1</f>
        <v>2.3925489190805838E-2</v>
      </c>
      <c r="AD204" s="1">
        <f>(Table2[[#This Row],[Day High]]/Table2[[#This Row],[Close Price]])-1</f>
        <v>1.0264541433697705E-2</v>
      </c>
      <c r="AE204" s="1">
        <f>(Table2[[#This Row],[Close Price]]/Table2[[#This Row],[Current Week Low]])-1</f>
        <v>2.787785211871685E-2</v>
      </c>
      <c r="AF204" s="1">
        <f>(Table2[[#This Row],[Current Week High]]/Table2[[#This Row],[Close Price]])-1</f>
        <v>1.0264541433697705E-2</v>
      </c>
      <c r="AG204" s="1">
        <f>(Table2[[#This Row],[Close Price]]/Table2[[#This Row],[Current Month Low]])-1</f>
        <v>0.12728127939793032</v>
      </c>
      <c r="AH204" s="1">
        <f>(Table2[[#This Row],[Current Month High]]/Table2[[#This Row],[Close Price]])-1</f>
        <v>1.0264541433697705E-2</v>
      </c>
      <c r="AI204">
        <v>1.02645414336977</v>
      </c>
      <c r="AJ204">
        <v>100.485193240756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3225</v>
      </c>
      <c r="AN204">
        <v>12.55</v>
      </c>
      <c r="AO204" t="s">
        <v>3225</v>
      </c>
      <c r="AP204">
        <v>9.5164628138973001E-2</v>
      </c>
      <c r="AQ204">
        <f>(Table2[[#This Row],[Sharpe Ratio]]-AVERAGE(Table2[Sharpe Ratio]))/_xlfn.STDEV.P(Table2[Sharpe Ratio])</f>
        <v>0.34586939624597918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3.477249163486511</v>
      </c>
      <c r="AS204">
        <f>_xlfn.RANK.AVG(Table2[[#This Row],[1Y Return vs Nifty Z-Score]],Table2[1Y Return vs Nifty Z-Score])</f>
        <v>172</v>
      </c>
      <c r="AT204">
        <f>_xlfn.RANK.AVG(Table2[[#This Row],[6M Return vs Nifty Z-Score]],Table2[6M Return vs Nifty Z-Score])</f>
        <v>316</v>
      </c>
      <c r="AU204">
        <f>_xlfn.RANK.AVG(Table2[[#This Row],[Sharpe Ratio Z-Score]],Table2[Sharpe Ratio Z-Score])</f>
        <v>253</v>
      </c>
      <c r="AV204">
        <f>(Table2[[#This Row],[Rank 1Y]]+Table2[[#This Row],[Rank 6M]]+Table2[[#This Row],[Rank Sharpe]])/3</f>
        <v>247</v>
      </c>
    </row>
    <row r="205" spans="1:48" x14ac:dyDescent="0.3">
      <c r="A205" t="s">
        <v>911</v>
      </c>
      <c r="B205" t="s">
        <v>912</v>
      </c>
      <c r="C205" t="s">
        <v>3180</v>
      </c>
      <c r="D205" t="s">
        <v>24</v>
      </c>
      <c r="E205">
        <v>17297.147783013999</v>
      </c>
      <c r="F205">
        <v>214.94</v>
      </c>
      <c r="G205">
        <v>32.921023961909597</v>
      </c>
      <c r="H205">
        <f>(Table2[[#This Row],[1Y Return vs Nifty]]-AVERAGE(Table2[1Y Return vs Nifty]))/_xlfn.STDEV.P(Table2[1Y Return vs Nifty])</f>
        <v>8.3976359743966361E-2</v>
      </c>
      <c r="I205">
        <v>-3.8642104058625799</v>
      </c>
      <c r="J205">
        <f>(Table2[[#This Row],[1M Return vs Nifty]]-AVERAGE(Table2[1M Return vs Nifty]))/_xlfn.STDEV.P(Table2[1M Return vs Nifty])</f>
        <v>-0.47774719281251726</v>
      </c>
      <c r="K205">
        <v>6.3281833829906802</v>
      </c>
      <c r="L205">
        <f>(Table2[[#This Row],[6M Return vs Nifty]]-AVERAGE(Table2[6M Return vs Nifty]))/_xlfn.STDEV.P(Table2[6M Return vs Nifty])</f>
        <v>-0.30587345286083939</v>
      </c>
      <c r="M205">
        <v>-2.5813673820716501</v>
      </c>
      <c r="N205">
        <f>(Table2[[#This Row],[1W Return vs Nifty]]-AVERAGE(Table2[1W Return vs Nifty]))/_xlfn.STDEV.P(Table2[1W Return vs Nifty])</f>
        <v>-0.60841071865261798</v>
      </c>
      <c r="O205">
        <v>219.29</v>
      </c>
      <c r="P205">
        <v>215.963223406814</v>
      </c>
      <c r="Q205">
        <v>191.57800504161</v>
      </c>
      <c r="R205">
        <v>35.184554218947802</v>
      </c>
      <c r="S205" s="1">
        <f>(Table2[[#This Row],[Close Price]]-Table2[[#This Row],[20D EMA]])/Table2[[#This Row],[20D EMA]]</f>
        <v>-1.9836745861644373E-2</v>
      </c>
      <c r="T205" s="1">
        <f>(Table2[[#This Row],[Close Price]]-Table2[[#This Row],[50D EMA]])/Table2[[#This Row],[50D EMA]]</f>
        <v>-4.7379520951422926E-3</v>
      </c>
      <c r="U205" s="1">
        <f>(Table2[[#This Row],[Close Price]]-Table2[[#This Row],[200D EMA]])/Table2[[#This Row],[200D EMA]]</f>
        <v>0.12194507899440682</v>
      </c>
      <c r="V205">
        <v>0.50693757416541996</v>
      </c>
      <c r="W205">
        <v>213.25</v>
      </c>
      <c r="X205">
        <v>219.22</v>
      </c>
      <c r="Y205">
        <v>213.25</v>
      </c>
      <c r="Z205">
        <v>219.22</v>
      </c>
      <c r="AA205">
        <v>212.21</v>
      </c>
      <c r="AB205">
        <v>226</v>
      </c>
      <c r="AC205" s="1">
        <f>(Table2[[#This Row],[Close Price]]/Table2[[#This Row],[Day Low]])-1</f>
        <v>7.924970691676414E-3</v>
      </c>
      <c r="AD205" s="1">
        <f>(Table2[[#This Row],[Day High]]/Table2[[#This Row],[Close Price]])-1</f>
        <v>1.9912533730343407E-2</v>
      </c>
      <c r="AE205" s="1">
        <f>(Table2[[#This Row],[Close Price]]/Table2[[#This Row],[Current Week Low]])-1</f>
        <v>7.924970691676414E-3</v>
      </c>
      <c r="AF205" s="1">
        <f>(Table2[[#This Row],[Current Week High]]/Table2[[#This Row],[Close Price]])-1</f>
        <v>1.9912533730343407E-2</v>
      </c>
      <c r="AG205" s="1">
        <f>(Table2[[#This Row],[Close Price]]/Table2[[#This Row],[Current Month Low]])-1</f>
        <v>1.2864615239621013E-2</v>
      </c>
      <c r="AH205" s="1">
        <f>(Table2[[#This Row],[Current Month High]]/Table2[[#This Row],[Close Price]])-1</f>
        <v>5.1456220340560188E-2</v>
      </c>
      <c r="AI205">
        <v>8.2860333116218499</v>
      </c>
      <c r="AJ205">
        <v>68.5803921568627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0.04</v>
      </c>
      <c r="AM205" t="s">
        <v>3225</v>
      </c>
      <c r="AN205">
        <v>-3.28</v>
      </c>
      <c r="AO205" t="s">
        <v>3224</v>
      </c>
      <c r="AP205">
        <v>0.18634049158028701</v>
      </c>
      <c r="AQ205">
        <f>(Table2[[#This Row],[Sharpe Ratio]]-AVERAGE(Table2[Sharpe Ratio]))/_xlfn.STDEV.P(Table2[Sharpe Ratio])</f>
        <v>1.4048065645309158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9.6751559948907717E-2</v>
      </c>
      <c r="AS205">
        <f>_xlfn.RANK.AVG(Table2[[#This Row],[1Y Return vs Nifty Z-Score]],Table2[1Y Return vs Nifty Z-Score])</f>
        <v>274</v>
      </c>
      <c r="AT205">
        <f>_xlfn.RANK.AVG(Table2[[#This Row],[6M Return vs Nifty Z-Score]],Table2[6M Return vs Nifty Z-Score])</f>
        <v>410</v>
      </c>
      <c r="AU205">
        <f>_xlfn.RANK.AVG(Table2[[#This Row],[Sharpe Ratio Z-Score]],Table2[Sharpe Ratio Z-Score])</f>
        <v>58</v>
      </c>
      <c r="AV205">
        <f>(Table2[[#This Row],[Rank 1Y]]+Table2[[#This Row],[Rank 6M]]+Table2[[#This Row],[Rank Sharpe]])/3</f>
        <v>247.33333333333334</v>
      </c>
    </row>
    <row r="206" spans="1:48" x14ac:dyDescent="0.3">
      <c r="A206" t="s">
        <v>521</v>
      </c>
      <c r="B206" t="s">
        <v>522</v>
      </c>
      <c r="C206" t="s">
        <v>3180</v>
      </c>
      <c r="D206" t="s">
        <v>234</v>
      </c>
      <c r="E206">
        <v>41688.037778309998</v>
      </c>
      <c r="F206">
        <v>658.35</v>
      </c>
      <c r="G206">
        <v>73.799449558205097</v>
      </c>
      <c r="H206">
        <f>(Table2[[#This Row],[1Y Return vs Nifty]]-AVERAGE(Table2[1Y Return vs Nifty]))/_xlfn.STDEV.P(Table2[1Y Return vs Nifty])</f>
        <v>0.76120990023312263</v>
      </c>
      <c r="I206">
        <v>-7.6769364108619502</v>
      </c>
      <c r="J206">
        <f>(Table2[[#This Row],[1M Return vs Nifty]]-AVERAGE(Table2[1M Return vs Nifty]))/_xlfn.STDEV.P(Table2[1M Return vs Nifty])</f>
        <v>-0.83782521538892341</v>
      </c>
      <c r="K206">
        <v>32.261966186561203</v>
      </c>
      <c r="L206">
        <f>(Table2[[#This Row],[6M Return vs Nifty]]-AVERAGE(Table2[6M Return vs Nifty]))/_xlfn.STDEV.P(Table2[6M Return vs Nifty])</f>
        <v>0.45935729108440621</v>
      </c>
      <c r="M206">
        <v>-2.8449910189345502</v>
      </c>
      <c r="N206">
        <f>(Table2[[#This Row],[1W Return vs Nifty]]-AVERAGE(Table2[1W Return vs Nifty]))/_xlfn.STDEV.P(Table2[1W Return vs Nifty])</f>
        <v>-0.6683531074640624</v>
      </c>
      <c r="O206">
        <v>676.72</v>
      </c>
      <c r="P206">
        <v>664.65840366774705</v>
      </c>
      <c r="Q206">
        <v>567.49495380360497</v>
      </c>
      <c r="R206">
        <v>33.000696512448997</v>
      </c>
      <c r="S206" s="1">
        <f>(Table2[[#This Row],[Close Price]]-Table2[[#This Row],[20D EMA]])/Table2[[#This Row],[20D EMA]]</f>
        <v>-2.714564369310794E-2</v>
      </c>
      <c r="T206" s="1">
        <f>(Table2[[#This Row],[Close Price]]-Table2[[#This Row],[50D EMA]])/Table2[[#This Row],[50D EMA]]</f>
        <v>-9.4911967304343418E-3</v>
      </c>
      <c r="U206" s="1">
        <f>(Table2[[#This Row],[Close Price]]-Table2[[#This Row],[200D EMA]])/Table2[[#This Row],[200D EMA]]</f>
        <v>0.1600984212942228</v>
      </c>
      <c r="V206">
        <v>0.57351682776227597</v>
      </c>
      <c r="W206">
        <v>654.75</v>
      </c>
      <c r="X206">
        <v>670.8</v>
      </c>
      <c r="Y206">
        <v>654.75</v>
      </c>
      <c r="Z206">
        <v>678.65</v>
      </c>
      <c r="AA206">
        <v>654.75</v>
      </c>
      <c r="AB206">
        <v>714</v>
      </c>
      <c r="AC206" s="1">
        <f>(Table2[[#This Row],[Close Price]]/Table2[[#This Row],[Day Low]])-1</f>
        <v>5.4982817869415612E-3</v>
      </c>
      <c r="AD206" s="1">
        <f>(Table2[[#This Row],[Day High]]/Table2[[#This Row],[Close Price]])-1</f>
        <v>1.8910913647755656E-2</v>
      </c>
      <c r="AE206" s="1">
        <f>(Table2[[#This Row],[Close Price]]/Table2[[#This Row],[Current Week Low]])-1</f>
        <v>5.4982817869415612E-3</v>
      </c>
      <c r="AF206" s="1">
        <f>(Table2[[#This Row],[Current Week High]]/Table2[[#This Row],[Close Price]])-1</f>
        <v>3.083466241360977E-2</v>
      </c>
      <c r="AG206" s="1">
        <f>(Table2[[#This Row],[Close Price]]/Table2[[#This Row],[Current Month Low]])-1</f>
        <v>5.4982817869415612E-3</v>
      </c>
      <c r="AH206" s="1">
        <f>(Table2[[#This Row],[Current Month High]]/Table2[[#This Row],[Close Price]])-1</f>
        <v>8.4529505582137121E-2</v>
      </c>
      <c r="AI206">
        <v>12.318675476570199</v>
      </c>
      <c r="AJ206">
        <v>107.02830188679199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</v>
      </c>
      <c r="AM206" t="s">
        <v>3226</v>
      </c>
      <c r="AN206">
        <v>-2.1800000000000002</v>
      </c>
      <c r="AO206" t="s">
        <v>3224</v>
      </c>
      <c r="AP206">
        <v>3.3040453871307003E-2</v>
      </c>
      <c r="AQ206">
        <f>(Table2[[#This Row],[Sharpe Ratio]]-AVERAGE(Table2[Sharpe Ratio]))/_xlfn.STDEV.P(Table2[Sharpe Ratio])</f>
        <v>-0.37565486135960441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-0.66126599289506138</v>
      </c>
      <c r="AS206">
        <f>_xlfn.RANK.AVG(Table2[[#This Row],[1Y Return vs Nifty Z-Score]],Table2[1Y Return vs Nifty Z-Score])</f>
        <v>120</v>
      </c>
      <c r="AT206">
        <f>_xlfn.RANK.AVG(Table2[[#This Row],[6M Return vs Nifty Z-Score]],Table2[6M Return vs Nifty Z-Score])</f>
        <v>191</v>
      </c>
      <c r="AU206">
        <f>_xlfn.RANK.AVG(Table2[[#This Row],[Sharpe Ratio Z-Score]],Table2[Sharpe Ratio Z-Score])</f>
        <v>435</v>
      </c>
      <c r="AV206">
        <f>(Table2[[#This Row],[Rank 1Y]]+Table2[[#This Row],[Rank 6M]]+Table2[[#This Row],[Rank Sharpe]])/3</f>
        <v>248.66666666666666</v>
      </c>
    </row>
    <row r="207" spans="1:48" x14ac:dyDescent="0.3">
      <c r="A207" t="s">
        <v>470</v>
      </c>
      <c r="B207" t="s">
        <v>471</v>
      </c>
      <c r="C207" t="s">
        <v>3179</v>
      </c>
      <c r="D207" t="s">
        <v>21</v>
      </c>
      <c r="E207">
        <v>47246.775418634999</v>
      </c>
      <c r="F207">
        <v>1741.15</v>
      </c>
      <c r="G207">
        <v>26.7767258583028</v>
      </c>
      <c r="H207">
        <f>(Table2[[#This Row],[1Y Return vs Nifty]]-AVERAGE(Table2[1Y Return vs Nifty]))/_xlfn.STDEV.P(Table2[1Y Return vs Nifty])</f>
        <v>-1.781632668727259E-2</v>
      </c>
      <c r="I207">
        <v>-7.1542881995590699</v>
      </c>
      <c r="J207">
        <f>(Table2[[#This Row],[1M Return vs Nifty]]-AVERAGE(Table2[1M Return vs Nifty]))/_xlfn.STDEV.P(Table2[1M Return vs Nifty])</f>
        <v>-0.78846574550247717</v>
      </c>
      <c r="K207">
        <v>10.452933151761099</v>
      </c>
      <c r="L207">
        <f>(Table2[[#This Row],[6M Return vs Nifty]]-AVERAGE(Table2[6M Return vs Nifty]))/_xlfn.STDEV.P(Table2[6M Return vs Nifty])</f>
        <v>-0.18416404555796026</v>
      </c>
      <c r="M207">
        <v>-2.17973332022971</v>
      </c>
      <c r="N207">
        <f>(Table2[[#This Row],[1W Return vs Nifty]]-AVERAGE(Table2[1W Return vs Nifty]))/_xlfn.STDEV.P(Table2[1W Return vs Nifty])</f>
        <v>-0.51708770459614462</v>
      </c>
      <c r="O207">
        <v>1783.04</v>
      </c>
      <c r="P207">
        <v>1756.7128881677399</v>
      </c>
      <c r="Q207">
        <v>1564.93116354733</v>
      </c>
      <c r="R207">
        <v>38.780412300674399</v>
      </c>
      <c r="S207" s="1">
        <f>(Table2[[#This Row],[Close Price]]-Table2[[#This Row],[20D EMA]])/Table2[[#This Row],[20D EMA]]</f>
        <v>-2.3493583991385427E-2</v>
      </c>
      <c r="T207" s="1">
        <f>(Table2[[#This Row],[Close Price]]-Table2[[#This Row],[50D EMA]])/Table2[[#This Row],[50D EMA]]</f>
        <v>-8.8590960267685096E-3</v>
      </c>
      <c r="U207" s="1">
        <f>(Table2[[#This Row],[Close Price]]-Table2[[#This Row],[200D EMA]])/Table2[[#This Row],[200D EMA]]</f>
        <v>0.11260484841596707</v>
      </c>
      <c r="V207">
        <v>0.57263432659101299</v>
      </c>
      <c r="W207">
        <v>1731.05</v>
      </c>
      <c r="X207">
        <v>1768.45</v>
      </c>
      <c r="Y207">
        <v>1731.05</v>
      </c>
      <c r="Z207">
        <v>1832</v>
      </c>
      <c r="AA207">
        <v>1707.15</v>
      </c>
      <c r="AB207">
        <v>1859.95</v>
      </c>
      <c r="AC207" s="1">
        <f>(Table2[[#This Row],[Close Price]]/Table2[[#This Row],[Day Low]])-1</f>
        <v>5.8346090523093697E-3</v>
      </c>
      <c r="AD207" s="1">
        <f>(Table2[[#This Row],[Day High]]/Table2[[#This Row],[Close Price]])-1</f>
        <v>1.5679292421675317E-2</v>
      </c>
      <c r="AE207" s="1">
        <f>(Table2[[#This Row],[Close Price]]/Table2[[#This Row],[Current Week Low]])-1</f>
        <v>5.8346090523093697E-3</v>
      </c>
      <c r="AF207" s="1">
        <f>(Table2[[#This Row],[Current Week High]]/Table2[[#This Row],[Close Price]])-1</f>
        <v>5.2178158113890261E-2</v>
      </c>
      <c r="AG207" s="1">
        <f>(Table2[[#This Row],[Close Price]]/Table2[[#This Row],[Current Month Low]])-1</f>
        <v>1.9916234660106058E-2</v>
      </c>
      <c r="AH207" s="1">
        <f>(Table2[[#This Row],[Current Month High]]/Table2[[#This Row],[Close Price]])-1</f>
        <v>6.8230767021795868E-2</v>
      </c>
      <c r="AI207">
        <v>10.7716164603853</v>
      </c>
      <c r="AJ207">
        <v>67.740847784200398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-0.11</v>
      </c>
      <c r="AM207" t="s">
        <v>3224</v>
      </c>
      <c r="AN207">
        <v>-4.08</v>
      </c>
      <c r="AO207" t="s">
        <v>3224</v>
      </c>
      <c r="AP207">
        <v>0.17552831598728599</v>
      </c>
      <c r="AQ207">
        <f>(Table2[[#This Row],[Sharpe Ratio]]-AVERAGE(Table2[Sharpe Ratio]))/_xlfn.STDEV.P(Table2[Sharpe Ratio])</f>
        <v>1.2792315036177664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-0.2283023187260883</v>
      </c>
      <c r="AS207">
        <f>_xlfn.RANK.AVG(Table2[[#This Row],[1Y Return vs Nifty Z-Score]],Table2[1Y Return vs Nifty Z-Score])</f>
        <v>296</v>
      </c>
      <c r="AT207">
        <f>_xlfn.RANK.AVG(Table2[[#This Row],[6M Return vs Nifty Z-Score]],Table2[6M Return vs Nifty Z-Score])</f>
        <v>373</v>
      </c>
      <c r="AU207">
        <f>_xlfn.RANK.AVG(Table2[[#This Row],[Sharpe Ratio Z-Score]],Table2[Sharpe Ratio Z-Score])</f>
        <v>78</v>
      </c>
      <c r="AV207">
        <f>(Table2[[#This Row],[Rank 1Y]]+Table2[[#This Row],[Rank 6M]]+Table2[[#This Row],[Rank Sharpe]])/3</f>
        <v>249</v>
      </c>
    </row>
    <row r="208" spans="1:48" x14ac:dyDescent="0.3">
      <c r="A208" t="s">
        <v>1269</v>
      </c>
      <c r="B208" t="s">
        <v>1270</v>
      </c>
      <c r="C208" t="s">
        <v>3184</v>
      </c>
      <c r="D208" t="s">
        <v>278</v>
      </c>
      <c r="E208">
        <v>9341.7052380999994</v>
      </c>
      <c r="F208">
        <v>910.3</v>
      </c>
      <c r="G208">
        <v>64.033105008321002</v>
      </c>
      <c r="H208">
        <f>(Table2[[#This Row],[1Y Return vs Nifty]]-AVERAGE(Table2[1Y Return vs Nifty]))/_xlfn.STDEV.P(Table2[1Y Return vs Nifty])</f>
        <v>0.59941071152477954</v>
      </c>
      <c r="I208">
        <v>6.6768812601616103</v>
      </c>
      <c r="J208">
        <f>(Table2[[#This Row],[1M Return vs Nifty]]-AVERAGE(Table2[1M Return vs Nifty]))/_xlfn.STDEV.P(Table2[1M Return vs Nifty])</f>
        <v>0.51776505693259678</v>
      </c>
      <c r="K208">
        <v>34.427256495563199</v>
      </c>
      <c r="L208">
        <f>(Table2[[#This Row],[6M Return vs Nifty]]-AVERAGE(Table2[6M Return vs Nifty]))/_xlfn.STDEV.P(Table2[6M Return vs Nifty])</f>
        <v>0.52324873054640797</v>
      </c>
      <c r="M208">
        <v>-1.9355758793193401</v>
      </c>
      <c r="N208">
        <f>(Table2[[#This Row],[1W Return vs Nifty]]-AVERAGE(Table2[1W Return vs Nifty]))/_xlfn.STDEV.P(Table2[1W Return vs Nifty])</f>
        <v>-0.46157151330003593</v>
      </c>
      <c r="O208">
        <v>902.29</v>
      </c>
      <c r="P208">
        <v>859.37892663561001</v>
      </c>
      <c r="Q208">
        <v>734.48697411588398</v>
      </c>
      <c r="R208">
        <v>49.186472782358301</v>
      </c>
      <c r="S208" s="1">
        <f>(Table2[[#This Row],[Close Price]]-Table2[[#This Row],[20D EMA]])/Table2[[#This Row],[20D EMA]]</f>
        <v>8.8774119185627588E-3</v>
      </c>
      <c r="T208" s="1">
        <f>(Table2[[#This Row],[Close Price]]-Table2[[#This Row],[50D EMA]])/Table2[[#This Row],[50D EMA]]</f>
        <v>5.9253341903252495E-2</v>
      </c>
      <c r="U208" s="1">
        <f>(Table2[[#This Row],[Close Price]]-Table2[[#This Row],[200D EMA]])/Table2[[#This Row],[200D EMA]]</f>
        <v>0.23936847361485949</v>
      </c>
      <c r="V208">
        <v>0.799463075416881</v>
      </c>
      <c r="W208">
        <v>872.55</v>
      </c>
      <c r="X208">
        <v>932.2</v>
      </c>
      <c r="Y208">
        <v>872.55</v>
      </c>
      <c r="Z208">
        <v>932.2</v>
      </c>
      <c r="AA208">
        <v>872.55</v>
      </c>
      <c r="AB208">
        <v>973</v>
      </c>
      <c r="AC208" s="1">
        <f>(Table2[[#This Row],[Close Price]]/Table2[[#This Row],[Day Low]])-1</f>
        <v>4.3263996332588484E-2</v>
      </c>
      <c r="AD208" s="1">
        <f>(Table2[[#This Row],[Day High]]/Table2[[#This Row],[Close Price]])-1</f>
        <v>2.405800285620141E-2</v>
      </c>
      <c r="AE208" s="1">
        <f>(Table2[[#This Row],[Close Price]]/Table2[[#This Row],[Current Week Low]])-1</f>
        <v>4.3263996332588484E-2</v>
      </c>
      <c r="AF208" s="1">
        <f>(Table2[[#This Row],[Current Week High]]/Table2[[#This Row],[Close Price]])-1</f>
        <v>2.405800285620141E-2</v>
      </c>
      <c r="AG208" s="1">
        <f>(Table2[[#This Row],[Close Price]]/Table2[[#This Row],[Current Month Low]])-1</f>
        <v>4.3263996332588484E-2</v>
      </c>
      <c r="AH208" s="1">
        <f>(Table2[[#This Row],[Current Month High]]/Table2[[#This Row],[Close Price]])-1</f>
        <v>6.8878391738987244E-2</v>
      </c>
      <c r="AI208">
        <v>6.8878391738987199</v>
      </c>
      <c r="AJ208">
        <v>100.949227373068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0.03</v>
      </c>
      <c r="AM208" t="s">
        <v>3225</v>
      </c>
      <c r="AN208">
        <v>-0.25</v>
      </c>
      <c r="AO208" t="s">
        <v>3224</v>
      </c>
      <c r="AP208">
        <v>3.6907253679819001E-2</v>
      </c>
      <c r="AQ208">
        <f>(Table2[[#This Row],[Sharpe Ratio]]-AVERAGE(Table2[Sharpe Ratio]))/_xlfn.STDEV.P(Table2[Sharpe Ratio])</f>
        <v>-0.33074497090174204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0.84810801480200615</v>
      </c>
      <c r="AS208">
        <f>_xlfn.RANK.AVG(Table2[[#This Row],[1Y Return vs Nifty Z-Score]],Table2[1Y Return vs Nifty Z-Score])</f>
        <v>147</v>
      </c>
      <c r="AT208">
        <f>_xlfn.RANK.AVG(Table2[[#This Row],[6M Return vs Nifty Z-Score]],Table2[6M Return vs Nifty Z-Score])</f>
        <v>177</v>
      </c>
      <c r="AU208">
        <f>_xlfn.RANK.AVG(Table2[[#This Row],[Sharpe Ratio Z-Score]],Table2[Sharpe Ratio Z-Score])</f>
        <v>423</v>
      </c>
      <c r="AV208">
        <f>(Table2[[#This Row],[Rank 1Y]]+Table2[[#This Row],[Rank 6M]]+Table2[[#This Row],[Rank Sharpe]])/3</f>
        <v>249</v>
      </c>
    </row>
    <row r="209" spans="1:48" x14ac:dyDescent="0.3">
      <c r="A209" t="s">
        <v>468</v>
      </c>
      <c r="B209" t="s">
        <v>469</v>
      </c>
      <c r="C209" t="s">
        <v>3184</v>
      </c>
      <c r="D209" t="s">
        <v>54</v>
      </c>
      <c r="E209">
        <v>47415.0548562599</v>
      </c>
      <c r="F209">
        <v>2798.9</v>
      </c>
      <c r="G209">
        <v>49.823373044314202</v>
      </c>
      <c r="H209">
        <f>(Table2[[#This Row],[1Y Return vs Nifty]]-AVERAGE(Table2[1Y Return vs Nifty]))/_xlfn.STDEV.P(Table2[1Y Return vs Nifty])</f>
        <v>0.36399785139108726</v>
      </c>
      <c r="I209">
        <v>-7.5924556945843102</v>
      </c>
      <c r="J209">
        <f>(Table2[[#This Row],[1M Return vs Nifty]]-AVERAGE(Table2[1M Return vs Nifty]))/_xlfn.STDEV.P(Table2[1M Return vs Nifty])</f>
        <v>-0.82984676395464674</v>
      </c>
      <c r="K209">
        <v>26.497692644871499</v>
      </c>
      <c r="L209">
        <f>(Table2[[#This Row],[6M Return vs Nifty]]-AVERAGE(Table2[6M Return vs Nifty]))/_xlfn.STDEV.P(Table2[6M Return vs Nifty])</f>
        <v>0.28927029050985797</v>
      </c>
      <c r="M209">
        <v>-3.31572182385265</v>
      </c>
      <c r="N209">
        <f>(Table2[[#This Row],[1W Return vs Nifty]]-AVERAGE(Table2[1W Return vs Nifty]))/_xlfn.STDEV.P(Table2[1W Return vs Nifty])</f>
        <v>-0.77538724624502187</v>
      </c>
      <c r="O209">
        <v>2836.38</v>
      </c>
      <c r="P209">
        <v>2763.47036229169</v>
      </c>
      <c r="Q209">
        <v>2341.8800726632799</v>
      </c>
      <c r="R209">
        <v>41.783180500963802</v>
      </c>
      <c r="S209" s="1">
        <f>(Table2[[#This Row],[Close Price]]-Table2[[#This Row],[20D EMA]])/Table2[[#This Row],[20D EMA]]</f>
        <v>-1.3214026329335285E-2</v>
      </c>
      <c r="T209" s="1">
        <f>(Table2[[#This Row],[Close Price]]-Table2[[#This Row],[50D EMA]])/Table2[[#This Row],[50D EMA]]</f>
        <v>1.2820704789078697E-2</v>
      </c>
      <c r="U209" s="1">
        <f>(Table2[[#This Row],[Close Price]]-Table2[[#This Row],[200D EMA]])/Table2[[#This Row],[200D EMA]]</f>
        <v>0.19515086731874312</v>
      </c>
      <c r="V209">
        <v>0.54199684533385795</v>
      </c>
      <c r="W209">
        <v>2741.1</v>
      </c>
      <c r="X209">
        <v>2845</v>
      </c>
      <c r="Y209">
        <v>2741.1</v>
      </c>
      <c r="Z209">
        <v>2922.8</v>
      </c>
      <c r="AA209">
        <v>2716.2</v>
      </c>
      <c r="AB209">
        <v>2922.8</v>
      </c>
      <c r="AC209" s="1">
        <f>(Table2[[#This Row],[Close Price]]/Table2[[#This Row],[Day Low]])-1</f>
        <v>2.1086425157783362E-2</v>
      </c>
      <c r="AD209" s="1">
        <f>(Table2[[#This Row],[Day High]]/Table2[[#This Row],[Close Price]])-1</f>
        <v>1.6470756368573314E-2</v>
      </c>
      <c r="AE209" s="1">
        <f>(Table2[[#This Row],[Close Price]]/Table2[[#This Row],[Current Week Low]])-1</f>
        <v>2.1086425157783362E-2</v>
      </c>
      <c r="AF209" s="1">
        <f>(Table2[[#This Row],[Current Week High]]/Table2[[#This Row],[Close Price]])-1</f>
        <v>4.4267390760656111E-2</v>
      </c>
      <c r="AG209" s="1">
        <f>(Table2[[#This Row],[Close Price]]/Table2[[#This Row],[Current Month Low]])-1</f>
        <v>3.0446947941977776E-2</v>
      </c>
      <c r="AH209" s="1">
        <f>(Table2[[#This Row],[Current Month High]]/Table2[[#This Row],[Close Price]])-1</f>
        <v>4.4267390760656111E-2</v>
      </c>
      <c r="AI209">
        <v>10.329057844153001</v>
      </c>
      <c r="AJ209">
        <v>102.079347315981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-0.11</v>
      </c>
      <c r="AM209" t="s">
        <v>3224</v>
      </c>
      <c r="AN209">
        <v>1.96</v>
      </c>
      <c r="AO209" t="s">
        <v>3225</v>
      </c>
      <c r="AP209">
        <v>7.0928555911463007E-2</v>
      </c>
      <c r="AQ209">
        <f>(Table2[[#This Row],[Sharpe Ratio]]-AVERAGE(Table2[Sharpe Ratio]))/_xlfn.STDEV.P(Table2[Sharpe Ratio])</f>
        <v>6.4386153573232185E-2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-0.88757971472549113</v>
      </c>
      <c r="AS209">
        <f>_xlfn.RANK.AVG(Table2[[#This Row],[1Y Return vs Nifty Z-Score]],Table2[1Y Return vs Nifty Z-Score])</f>
        <v>191</v>
      </c>
      <c r="AT209">
        <f>_xlfn.RANK.AVG(Table2[[#This Row],[6M Return vs Nifty Z-Score]],Table2[6M Return vs Nifty Z-Score])</f>
        <v>228</v>
      </c>
      <c r="AU209">
        <f>_xlfn.RANK.AVG(Table2[[#This Row],[Sharpe Ratio Z-Score]],Table2[Sharpe Ratio Z-Score])</f>
        <v>331</v>
      </c>
      <c r="AV209">
        <f>(Table2[[#This Row],[Rank 1Y]]+Table2[[#This Row],[Rank 6M]]+Table2[[#This Row],[Rank Sharpe]])/3</f>
        <v>250</v>
      </c>
    </row>
    <row r="210" spans="1:48" x14ac:dyDescent="0.3">
      <c r="A210" t="s">
        <v>805</v>
      </c>
      <c r="B210" t="s">
        <v>806</v>
      </c>
      <c r="C210" t="s">
        <v>3194</v>
      </c>
      <c r="D210" t="s">
        <v>382</v>
      </c>
      <c r="E210">
        <v>20805.873783210001</v>
      </c>
      <c r="F210">
        <v>519.29999999999995</v>
      </c>
      <c r="G210">
        <v>58.299513376721102</v>
      </c>
      <c r="H210">
        <f>(Table2[[#This Row],[1Y Return vs Nifty]]-AVERAGE(Table2[1Y Return vs Nifty]))/_xlfn.STDEV.P(Table2[1Y Return vs Nifty])</f>
        <v>0.50442220588283804</v>
      </c>
      <c r="I210">
        <v>0.64799289703836005</v>
      </c>
      <c r="J210">
        <f>(Table2[[#This Row],[1M Return vs Nifty]]-AVERAGE(Table2[1M Return vs Nifty]))/_xlfn.STDEV.P(Table2[1M Return vs Nifty])</f>
        <v>-5.1609767610475539E-2</v>
      </c>
      <c r="K210">
        <v>35.564882370699401</v>
      </c>
      <c r="L210">
        <f>(Table2[[#This Row],[6M Return vs Nifty]]-AVERAGE(Table2[6M Return vs Nifty]))/_xlfn.STDEV.P(Table2[6M Return vs Nifty])</f>
        <v>0.55681677194459456</v>
      </c>
      <c r="M210">
        <v>0.232668150999191</v>
      </c>
      <c r="N210">
        <f>(Table2[[#This Row],[1W Return vs Nifty]]-AVERAGE(Table2[1W Return vs Nifty]))/_xlfn.STDEV.P(Table2[1W Return vs Nifty])</f>
        <v>3.1440904896131119E-2</v>
      </c>
      <c r="O210">
        <v>511.89</v>
      </c>
      <c r="P210">
        <v>501.80186405669099</v>
      </c>
      <c r="Q210">
        <v>428.77196420420597</v>
      </c>
      <c r="R210">
        <v>58.181456612747702</v>
      </c>
      <c r="S210" s="1">
        <f>(Table2[[#This Row],[Close Price]]-Table2[[#This Row],[20D EMA]])/Table2[[#This Row],[20D EMA]]</f>
        <v>1.4475766277911209E-2</v>
      </c>
      <c r="T210" s="1">
        <f>(Table2[[#This Row],[Close Price]]-Table2[[#This Row],[50D EMA]])/Table2[[#This Row],[50D EMA]]</f>
        <v>3.487060769732836E-2</v>
      </c>
      <c r="U210" s="1">
        <f>(Table2[[#This Row],[Close Price]]-Table2[[#This Row],[200D EMA]])/Table2[[#This Row],[200D EMA]]</f>
        <v>0.2111332907780307</v>
      </c>
      <c r="V210">
        <v>0.34970650141824999</v>
      </c>
      <c r="W210">
        <v>512.1</v>
      </c>
      <c r="X210">
        <v>522.70000000000005</v>
      </c>
      <c r="Y210">
        <v>507.85</v>
      </c>
      <c r="Z210">
        <v>522.70000000000005</v>
      </c>
      <c r="AA210">
        <v>488</v>
      </c>
      <c r="AB210">
        <v>538</v>
      </c>
      <c r="AC210" s="1">
        <f>(Table2[[#This Row],[Close Price]]/Table2[[#This Row],[Day Low]])-1</f>
        <v>1.4059753954305698E-2</v>
      </c>
      <c r="AD210" s="1">
        <f>(Table2[[#This Row],[Day High]]/Table2[[#This Row],[Close Price]])-1</f>
        <v>6.5472751781245897E-3</v>
      </c>
      <c r="AE210" s="1">
        <f>(Table2[[#This Row],[Close Price]]/Table2[[#This Row],[Current Week Low]])-1</f>
        <v>2.2546027370286437E-2</v>
      </c>
      <c r="AF210" s="1">
        <f>(Table2[[#This Row],[Current Week High]]/Table2[[#This Row],[Close Price]])-1</f>
        <v>6.5472751781245897E-3</v>
      </c>
      <c r="AG210" s="1">
        <f>(Table2[[#This Row],[Close Price]]/Table2[[#This Row],[Current Month Low]])-1</f>
        <v>6.4139344262295062E-2</v>
      </c>
      <c r="AH210" s="1">
        <f>(Table2[[#This Row],[Current Month High]]/Table2[[#This Row],[Close Price]])-1</f>
        <v>3.6010013479684355E-2</v>
      </c>
      <c r="AI210">
        <v>10.6008087810514</v>
      </c>
      <c r="AJ210">
        <v>97.115202125640494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0.01</v>
      </c>
      <c r="AM210" t="s">
        <v>3225</v>
      </c>
      <c r="AN210">
        <v>-0.17</v>
      </c>
      <c r="AO210" t="s">
        <v>3224</v>
      </c>
      <c r="AP210">
        <v>3.7033685907627997E-2</v>
      </c>
      <c r="AQ210">
        <f>(Table2[[#This Row],[Sharpe Ratio]]-AVERAGE(Table2[Sharpe Ratio]))/_xlfn.STDEV.P(Table2[Sharpe Ratio])</f>
        <v>-0.32927655831706509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0.71179355679602307</v>
      </c>
      <c r="AS210">
        <f>_xlfn.RANK.AVG(Table2[[#This Row],[1Y Return vs Nifty Z-Score]],Table2[1Y Return vs Nifty Z-Score])</f>
        <v>160</v>
      </c>
      <c r="AT210">
        <f>_xlfn.RANK.AVG(Table2[[#This Row],[6M Return vs Nifty Z-Score]],Table2[6M Return vs Nifty Z-Score])</f>
        <v>169</v>
      </c>
      <c r="AU210">
        <f>_xlfn.RANK.AVG(Table2[[#This Row],[Sharpe Ratio Z-Score]],Table2[Sharpe Ratio Z-Score])</f>
        <v>422</v>
      </c>
      <c r="AV210">
        <f>(Table2[[#This Row],[Rank 1Y]]+Table2[[#This Row],[Rank 6M]]+Table2[[#This Row],[Rank Sharpe]])/3</f>
        <v>250.33333333333334</v>
      </c>
    </row>
    <row r="211" spans="1:48" x14ac:dyDescent="0.3">
      <c r="A211" t="s">
        <v>790</v>
      </c>
      <c r="B211" t="s">
        <v>791</v>
      </c>
      <c r="C211" t="s">
        <v>3192</v>
      </c>
      <c r="D211" t="s">
        <v>543</v>
      </c>
      <c r="E211">
        <v>21686.799121</v>
      </c>
      <c r="F211">
        <v>1418</v>
      </c>
      <c r="G211">
        <v>1.84265517789611</v>
      </c>
      <c r="H211">
        <f>(Table2[[#This Row],[1Y Return vs Nifty]]-AVERAGE(Table2[1Y Return vs Nifty]))/_xlfn.STDEV.P(Table2[1Y Return vs Nifty])</f>
        <v>-0.43089948043840326</v>
      </c>
      <c r="I211">
        <v>-7.4076982126531403</v>
      </c>
      <c r="J211">
        <f>(Table2[[#This Row],[1M Return vs Nifty]]-AVERAGE(Table2[1M Return vs Nifty]))/_xlfn.STDEV.P(Table2[1M Return vs Nifty])</f>
        <v>-0.81239806487090993</v>
      </c>
      <c r="K211">
        <v>46.2527720249007</v>
      </c>
      <c r="L211">
        <f>(Table2[[#This Row],[6M Return vs Nifty]]-AVERAGE(Table2[6M Return vs Nifty]))/_xlfn.STDEV.P(Table2[6M Return vs Nifty])</f>
        <v>0.87218540957208035</v>
      </c>
      <c r="M211">
        <v>-0.90288705568331695</v>
      </c>
      <c r="N211">
        <f>(Table2[[#This Row],[1W Return vs Nifty]]-AVERAGE(Table2[1W Return vs Nifty]))/_xlfn.STDEV.P(Table2[1W Return vs Nifty])</f>
        <v>-0.22676011427584208</v>
      </c>
      <c r="O211">
        <v>1431.62</v>
      </c>
      <c r="P211">
        <v>1452.0252862591699</v>
      </c>
      <c r="Q211">
        <v>1265.3023851832199</v>
      </c>
      <c r="R211">
        <v>48.148254444838003</v>
      </c>
      <c r="S211" s="1">
        <f>(Table2[[#This Row],[Close Price]]-Table2[[#This Row],[20D EMA]])/Table2[[#This Row],[20D EMA]]</f>
        <v>-9.5136977689609624E-3</v>
      </c>
      <c r="T211" s="1">
        <f>(Table2[[#This Row],[Close Price]]-Table2[[#This Row],[50D EMA]])/Table2[[#This Row],[50D EMA]]</f>
        <v>-2.3432984660224962E-2</v>
      </c>
      <c r="U211" s="1">
        <f>(Table2[[#This Row],[Close Price]]-Table2[[#This Row],[200D EMA]])/Table2[[#This Row],[200D EMA]]</f>
        <v>0.12068072944845429</v>
      </c>
      <c r="V211">
        <v>0.63204597240691496</v>
      </c>
      <c r="W211">
        <v>1390.15</v>
      </c>
      <c r="X211">
        <v>1424.7</v>
      </c>
      <c r="Y211">
        <v>1390.15</v>
      </c>
      <c r="Z211">
        <v>1433</v>
      </c>
      <c r="AA211">
        <v>1369.15</v>
      </c>
      <c r="AB211">
        <v>1469.9</v>
      </c>
      <c r="AC211" s="1">
        <f>(Table2[[#This Row],[Close Price]]/Table2[[#This Row],[Day Low]])-1</f>
        <v>2.0033809301154504E-2</v>
      </c>
      <c r="AD211" s="1">
        <f>(Table2[[#This Row],[Day High]]/Table2[[#This Row],[Close Price]])-1</f>
        <v>4.7249647390692484E-3</v>
      </c>
      <c r="AE211" s="1">
        <f>(Table2[[#This Row],[Close Price]]/Table2[[#This Row],[Current Week Low]])-1</f>
        <v>2.0033809301154504E-2</v>
      </c>
      <c r="AF211" s="1">
        <f>(Table2[[#This Row],[Current Week High]]/Table2[[#This Row],[Close Price]])-1</f>
        <v>1.0578279266572732E-2</v>
      </c>
      <c r="AG211" s="1">
        <f>(Table2[[#This Row],[Close Price]]/Table2[[#This Row],[Current Month Low]])-1</f>
        <v>3.5679070956432746E-2</v>
      </c>
      <c r="AH211" s="1">
        <f>(Table2[[#This Row],[Current Month High]]/Table2[[#This Row],[Close Price]])-1</f>
        <v>3.660084626234128E-2</v>
      </c>
      <c r="AI211">
        <v>19.887165021156498</v>
      </c>
      <c r="AJ211">
        <v>70.586466165413498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-0.19</v>
      </c>
      <c r="AM211" t="s">
        <v>3224</v>
      </c>
      <c r="AN211">
        <v>-2.36</v>
      </c>
      <c r="AO211" t="s">
        <v>3224</v>
      </c>
      <c r="AP211">
        <v>0.12199489932510101</v>
      </c>
      <c r="AQ211">
        <f>(Table2[[#This Row],[Sharpe Ratio]]-AVERAGE(Table2[Sharpe Ratio]))/_xlfn.STDEV.P(Table2[Sharpe Ratio])</f>
        <v>0.65748225431825424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450</v>
      </c>
      <c r="AT211">
        <f>_xlfn.RANK.AVG(Table2[[#This Row],[6M Return vs Nifty Z-Score]],Table2[6M Return vs Nifty Z-Score])</f>
        <v>121</v>
      </c>
      <c r="AU211">
        <f>_xlfn.RANK.AVG(Table2[[#This Row],[Sharpe Ratio Z-Score]],Table2[Sharpe Ratio Z-Score])</f>
        <v>181</v>
      </c>
      <c r="AV211">
        <f>(Table2[[#This Row],[Rank 1Y]]+Table2[[#This Row],[Rank 6M]]+Table2[[#This Row],[Rank Sharpe]])/3</f>
        <v>250.66666666666666</v>
      </c>
    </row>
    <row r="212" spans="1:48" x14ac:dyDescent="0.3">
      <c r="A212" t="s">
        <v>827</v>
      </c>
      <c r="B212" t="s">
        <v>828</v>
      </c>
      <c r="C212" t="s">
        <v>3182</v>
      </c>
      <c r="D212" t="s">
        <v>37</v>
      </c>
      <c r="E212">
        <v>19893.528288699999</v>
      </c>
      <c r="F212">
        <v>541.75</v>
      </c>
      <c r="G212">
        <v>29.058575836439701</v>
      </c>
      <c r="H212">
        <f>(Table2[[#This Row],[1Y Return vs Nifty]]-AVERAGE(Table2[1Y Return vs Nifty]))/_xlfn.STDEV.P(Table2[1Y Return vs Nifty])</f>
        <v>1.9987118944909486E-2</v>
      </c>
      <c r="I212">
        <v>-6.4361702687573699</v>
      </c>
      <c r="J212">
        <f>(Table2[[#This Row],[1M Return vs Nifty]]-AVERAGE(Table2[1M Return vs Nifty]))/_xlfn.STDEV.P(Table2[1M Return vs Nifty])</f>
        <v>-0.72064590107602733</v>
      </c>
      <c r="K212">
        <v>14.858974762131099</v>
      </c>
      <c r="L212">
        <f>(Table2[[#This Row],[6M Return vs Nifty]]-AVERAGE(Table2[6M Return vs Nifty]))/_xlfn.STDEV.P(Table2[6M Return vs Nifty])</f>
        <v>-5.4154531523897285E-2</v>
      </c>
      <c r="M212">
        <v>-1.18616211685006</v>
      </c>
      <c r="N212">
        <f>(Table2[[#This Row],[1W Return vs Nifty]]-AVERAGE(Table2[1W Return vs Nifty]))/_xlfn.STDEV.P(Table2[1W Return vs Nifty])</f>
        <v>-0.29117081757659846</v>
      </c>
      <c r="O212">
        <v>551.41</v>
      </c>
      <c r="P212">
        <v>531.34752746147603</v>
      </c>
      <c r="Q212">
        <v>463.73415709317101</v>
      </c>
      <c r="R212">
        <v>39.283072109218402</v>
      </c>
      <c r="S212" s="1">
        <f>(Table2[[#This Row],[Close Price]]-Table2[[#This Row],[20D EMA]])/Table2[[#This Row],[20D EMA]]</f>
        <v>-1.7518724723889607E-2</v>
      </c>
      <c r="T212" s="1">
        <f>(Table2[[#This Row],[Close Price]]-Table2[[#This Row],[50D EMA]])/Table2[[#This Row],[50D EMA]]</f>
        <v>1.9577530713696924E-2</v>
      </c>
      <c r="U212" s="1">
        <f>(Table2[[#This Row],[Close Price]]-Table2[[#This Row],[200D EMA]])/Table2[[#This Row],[200D EMA]]</f>
        <v>0.16823397999374556</v>
      </c>
      <c r="V212">
        <v>0.723910095723444</v>
      </c>
      <c r="W212">
        <v>536.6</v>
      </c>
      <c r="X212">
        <v>555</v>
      </c>
      <c r="Y212">
        <v>536.6</v>
      </c>
      <c r="Z212">
        <v>558.45000000000005</v>
      </c>
      <c r="AA212">
        <v>532.15</v>
      </c>
      <c r="AB212">
        <v>595.85</v>
      </c>
      <c r="AC212" s="1">
        <f>(Table2[[#This Row],[Close Price]]/Table2[[#This Row],[Day Low]])-1</f>
        <v>9.59746552366747E-3</v>
      </c>
      <c r="AD212" s="1">
        <f>(Table2[[#This Row],[Day High]]/Table2[[#This Row],[Close Price]])-1</f>
        <v>2.4457775726811182E-2</v>
      </c>
      <c r="AE212" s="1">
        <f>(Table2[[#This Row],[Close Price]]/Table2[[#This Row],[Current Week Low]])-1</f>
        <v>9.59746552366747E-3</v>
      </c>
      <c r="AF212" s="1">
        <f>(Table2[[#This Row],[Current Week High]]/Table2[[#This Row],[Close Price]])-1</f>
        <v>3.0826026765113035E-2</v>
      </c>
      <c r="AG212" s="1">
        <f>(Table2[[#This Row],[Close Price]]/Table2[[#This Row],[Current Month Low]])-1</f>
        <v>1.8040026308371759E-2</v>
      </c>
      <c r="AH212" s="1">
        <f>(Table2[[#This Row],[Current Month High]]/Table2[[#This Row],[Close Price]])-1</f>
        <v>9.9861559760036966E-2</v>
      </c>
      <c r="AI212">
        <v>9.9861559760036904</v>
      </c>
      <c r="AJ212">
        <v>62.6876876876876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</v>
      </c>
      <c r="AM212" t="s">
        <v>3225</v>
      </c>
      <c r="AN212">
        <v>0.36</v>
      </c>
      <c r="AO212" t="s">
        <v>3225</v>
      </c>
      <c r="AP212">
        <v>0.14165751789296199</v>
      </c>
      <c r="AQ212">
        <f>(Table2[[#This Row],[Sharpe Ratio]]-AVERAGE(Table2[Sharpe Ratio]))/_xlfn.STDEV.P(Table2[Sharpe Ratio])</f>
        <v>0.88584836834709946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-0.16013576288451417</v>
      </c>
      <c r="AS212">
        <f>_xlfn.RANK.AVG(Table2[[#This Row],[1Y Return vs Nifty Z-Score]],Table2[1Y Return vs Nifty Z-Score])</f>
        <v>284</v>
      </c>
      <c r="AT212">
        <f>_xlfn.RANK.AVG(Table2[[#This Row],[6M Return vs Nifty Z-Score]],Table2[6M Return vs Nifty Z-Score])</f>
        <v>336</v>
      </c>
      <c r="AU212">
        <f>_xlfn.RANK.AVG(Table2[[#This Row],[Sharpe Ratio Z-Score]],Table2[Sharpe Ratio Z-Score])</f>
        <v>136</v>
      </c>
      <c r="AV212">
        <f>(Table2[[#This Row],[Rank 1Y]]+Table2[[#This Row],[Rank 6M]]+Table2[[#This Row],[Rank Sharpe]])/3</f>
        <v>252</v>
      </c>
    </row>
    <row r="213" spans="1:48" x14ac:dyDescent="0.3">
      <c r="A213" t="s">
        <v>1877</v>
      </c>
      <c r="B213" t="s">
        <v>1878</v>
      </c>
      <c r="C213" t="s">
        <v>3178</v>
      </c>
      <c r="D213" t="s">
        <v>295</v>
      </c>
      <c r="E213">
        <v>3970.2542189000001</v>
      </c>
      <c r="F213">
        <v>2336.15</v>
      </c>
      <c r="G213">
        <v>65.770572768297995</v>
      </c>
      <c r="H213">
        <f>(Table2[[#This Row],[1Y Return vs Nifty]]-AVERAGE(Table2[1Y Return vs Nifty]))/_xlfn.STDEV.P(Table2[1Y Return vs Nifty])</f>
        <v>0.62819536811100618</v>
      </c>
      <c r="I213">
        <v>-2.93796880201349</v>
      </c>
      <c r="J213">
        <f>(Table2[[#This Row],[1M Return vs Nifty]]-AVERAGE(Table2[1M Return vs Nifty]))/_xlfn.STDEV.P(Table2[1M Return vs Nifty])</f>
        <v>-0.3902719206044809</v>
      </c>
      <c r="K213">
        <v>46.810641103122201</v>
      </c>
      <c r="L213">
        <f>(Table2[[#This Row],[6M Return vs Nifty]]-AVERAGE(Table2[6M Return vs Nifty]))/_xlfn.STDEV.P(Table2[6M Return vs Nifty])</f>
        <v>0.8886465087100246</v>
      </c>
      <c r="M213">
        <v>-5.6903415862415798</v>
      </c>
      <c r="N213">
        <f>(Table2[[#This Row],[1W Return vs Nifty]]-AVERAGE(Table2[1W Return vs Nifty]))/_xlfn.STDEV.P(Table2[1W Return vs Nifty])</f>
        <v>-1.3153251014779437</v>
      </c>
      <c r="O213">
        <v>2463.9899999999998</v>
      </c>
      <c r="P213">
        <v>2407.9053519581098</v>
      </c>
      <c r="Q213">
        <v>1942.2096964963</v>
      </c>
      <c r="R213">
        <v>21.889498614160299</v>
      </c>
      <c r="S213" s="1">
        <f>(Table2[[#This Row],[Close Price]]-Table2[[#This Row],[20D EMA]])/Table2[[#This Row],[20D EMA]]</f>
        <v>-5.1883327448569071E-2</v>
      </c>
      <c r="T213" s="1">
        <f>(Table2[[#This Row],[Close Price]]-Table2[[#This Row],[50D EMA]])/Table2[[#This Row],[50D EMA]]</f>
        <v>-2.9799905506982749E-2</v>
      </c>
      <c r="U213" s="1">
        <f>(Table2[[#This Row],[Close Price]]-Table2[[#This Row],[200D EMA]])/Table2[[#This Row],[200D EMA]]</f>
        <v>0.20283098380898776</v>
      </c>
      <c r="V213">
        <v>0.29112734587816702</v>
      </c>
      <c r="W213">
        <v>2330</v>
      </c>
      <c r="X213">
        <v>2412.65</v>
      </c>
      <c r="Y213">
        <v>2330</v>
      </c>
      <c r="Z213">
        <v>2442</v>
      </c>
      <c r="AA213">
        <v>2330</v>
      </c>
      <c r="AB213">
        <v>2637.2</v>
      </c>
      <c r="AC213" s="1">
        <f>(Table2[[#This Row],[Close Price]]/Table2[[#This Row],[Day Low]])-1</f>
        <v>2.6394849785407182E-3</v>
      </c>
      <c r="AD213" s="1">
        <f>(Table2[[#This Row],[Day High]]/Table2[[#This Row],[Close Price]])-1</f>
        <v>3.2746184962438196E-2</v>
      </c>
      <c r="AE213" s="1">
        <f>(Table2[[#This Row],[Close Price]]/Table2[[#This Row],[Current Week Low]])-1</f>
        <v>2.6394849785407182E-3</v>
      </c>
      <c r="AF213" s="1">
        <f>(Table2[[#This Row],[Current Week High]]/Table2[[#This Row],[Close Price]])-1</f>
        <v>4.5309590565674185E-2</v>
      </c>
      <c r="AG213" s="1">
        <f>(Table2[[#This Row],[Close Price]]/Table2[[#This Row],[Current Month Low]])-1</f>
        <v>2.6394849785407182E-3</v>
      </c>
      <c r="AH213" s="1">
        <f>(Table2[[#This Row],[Current Month High]]/Table2[[#This Row],[Close Price]])-1</f>
        <v>0.12886586905806552</v>
      </c>
      <c r="AI213">
        <v>19.855317509577699</v>
      </c>
      <c r="AJ213">
        <v>110.796300473719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-0.01</v>
      </c>
      <c r="AM213" t="s">
        <v>3224</v>
      </c>
      <c r="AN213">
        <v>-10.47</v>
      </c>
      <c r="AO213" t="s">
        <v>3224</v>
      </c>
      <c r="AP213">
        <v>1.4897196225697001E-2</v>
      </c>
      <c r="AQ213">
        <f>(Table2[[#This Row],[Sharpe Ratio]]-AVERAGE(Table2[Sharpe Ratio]))/_xlfn.STDEV.P(Table2[Sharpe Ratio])</f>
        <v>-0.58637477285320472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-0.77512991811459853</v>
      </c>
      <c r="AS213">
        <f>_xlfn.RANK.AVG(Table2[[#This Row],[1Y Return vs Nifty Z-Score]],Table2[1Y Return vs Nifty Z-Score])</f>
        <v>141</v>
      </c>
      <c r="AT213">
        <f>_xlfn.RANK.AVG(Table2[[#This Row],[6M Return vs Nifty Z-Score]],Table2[6M Return vs Nifty Z-Score])</f>
        <v>120</v>
      </c>
      <c r="AU213">
        <f>_xlfn.RANK.AVG(Table2[[#This Row],[Sharpe Ratio Z-Score]],Table2[Sharpe Ratio Z-Score])</f>
        <v>495</v>
      </c>
      <c r="AV213">
        <f>(Table2[[#This Row],[Rank 1Y]]+Table2[[#This Row],[Rank 6M]]+Table2[[#This Row],[Rank Sharpe]])/3</f>
        <v>252</v>
      </c>
    </row>
    <row r="214" spans="1:48" x14ac:dyDescent="0.3">
      <c r="A214" t="s">
        <v>1662</v>
      </c>
      <c r="B214" t="s">
        <v>1663</v>
      </c>
      <c r="C214" t="s">
        <v>3192</v>
      </c>
      <c r="D214" t="s">
        <v>1415</v>
      </c>
      <c r="E214">
        <v>5385.1715684500004</v>
      </c>
      <c r="F214">
        <v>745.75</v>
      </c>
      <c r="G214">
        <v>42.992467997234002</v>
      </c>
      <c r="H214">
        <f>(Table2[[#This Row],[1Y Return vs Nifty]]-AVERAGE(Table2[1Y Return vs Nifty]))/_xlfn.STDEV.P(Table2[1Y Return vs Nifty])</f>
        <v>0.25083013658069592</v>
      </c>
      <c r="I214">
        <v>5.9385685185192303</v>
      </c>
      <c r="J214">
        <f>(Table2[[#This Row],[1M Return vs Nifty]]-AVERAGE(Table2[1M Return vs Nifty]))/_xlfn.STDEV.P(Table2[1M Return vs Nifty])</f>
        <v>0.44803799243728248</v>
      </c>
      <c r="K214">
        <v>61.721402317288899</v>
      </c>
      <c r="L214">
        <f>(Table2[[#This Row],[6M Return vs Nifty]]-AVERAGE(Table2[6M Return vs Nifty]))/_xlfn.STDEV.P(Table2[6M Return vs Nifty])</f>
        <v>1.3286198432262588</v>
      </c>
      <c r="M214">
        <v>-3.8688644057575101</v>
      </c>
      <c r="N214">
        <f>(Table2[[#This Row],[1W Return vs Nifty]]-AVERAGE(Table2[1W Return vs Nifty]))/_xlfn.STDEV.P(Table2[1W Return vs Nifty])</f>
        <v>-0.90116006429453077</v>
      </c>
      <c r="O214">
        <v>744.45</v>
      </c>
      <c r="P214">
        <v>674.22804903253905</v>
      </c>
      <c r="Q214">
        <v>540.00783313816896</v>
      </c>
      <c r="R214">
        <v>42.573870150231002</v>
      </c>
      <c r="S214" s="1">
        <f>(Table2[[#This Row],[Close Price]]-Table2[[#This Row],[20D EMA]])/Table2[[#This Row],[20D EMA]]</f>
        <v>1.7462556249579614E-3</v>
      </c>
      <c r="T214" s="1">
        <f>(Table2[[#This Row],[Close Price]]-Table2[[#This Row],[50D EMA]])/Table2[[#This Row],[50D EMA]]</f>
        <v>0.10607976198867576</v>
      </c>
      <c r="U214" s="1">
        <f>(Table2[[#This Row],[Close Price]]-Table2[[#This Row],[200D EMA]])/Table2[[#This Row],[200D EMA]]</f>
        <v>0.38099848601490355</v>
      </c>
      <c r="V214">
        <v>0.33114518732725201</v>
      </c>
      <c r="W214">
        <v>743</v>
      </c>
      <c r="X214">
        <v>764.55</v>
      </c>
      <c r="Y214">
        <v>743</v>
      </c>
      <c r="Z214">
        <v>764.95</v>
      </c>
      <c r="AA214">
        <v>743</v>
      </c>
      <c r="AB214">
        <v>812</v>
      </c>
      <c r="AC214" s="1">
        <f>(Table2[[#This Row],[Close Price]]/Table2[[#This Row],[Day Low]])-1</f>
        <v>3.7012113055181484E-3</v>
      </c>
      <c r="AD214" s="1">
        <f>(Table2[[#This Row],[Day High]]/Table2[[#This Row],[Close Price]])-1</f>
        <v>2.5209520616828573E-2</v>
      </c>
      <c r="AE214" s="1">
        <f>(Table2[[#This Row],[Close Price]]/Table2[[#This Row],[Current Week Low]])-1</f>
        <v>3.7012113055181484E-3</v>
      </c>
      <c r="AF214" s="1">
        <f>(Table2[[#This Row],[Current Week High]]/Table2[[#This Row],[Close Price]])-1</f>
        <v>2.5745893395910269E-2</v>
      </c>
      <c r="AG214" s="1">
        <f>(Table2[[#This Row],[Close Price]]/Table2[[#This Row],[Current Month Low]])-1</f>
        <v>3.7012113055181484E-3</v>
      </c>
      <c r="AH214" s="1">
        <f>(Table2[[#This Row],[Current Month High]]/Table2[[#This Row],[Close Price]])-1</f>
        <v>8.8836741535367025E-2</v>
      </c>
      <c r="AI214">
        <v>15.293328863560101</v>
      </c>
      <c r="AJ214">
        <v>98.866666666666603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0.28000000000000003</v>
      </c>
      <c r="AM214" t="s">
        <v>3225</v>
      </c>
      <c r="AN214">
        <v>-2.2000000000000002</v>
      </c>
      <c r="AO214" t="s">
        <v>3224</v>
      </c>
      <c r="AP214">
        <v>2.6424627865358999E-2</v>
      </c>
      <c r="AQ214">
        <f>(Table2[[#This Row],[Sharpe Ratio]]-AVERAGE(Table2[Sharpe Ratio]))/_xlfn.STDEV.P(Table2[Sharpe Ratio])</f>
        <v>-0.45249256590312892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0.67383534204657747</v>
      </c>
      <c r="AS214">
        <f>_xlfn.RANK.AVG(Table2[[#This Row],[1Y Return vs Nifty Z-Score]],Table2[1Y Return vs Nifty Z-Score])</f>
        <v>224</v>
      </c>
      <c r="AT214">
        <f>_xlfn.RANK.AVG(Table2[[#This Row],[6M Return vs Nifty Z-Score]],Table2[6M Return vs Nifty Z-Score])</f>
        <v>71</v>
      </c>
      <c r="AU214">
        <f>_xlfn.RANK.AVG(Table2[[#This Row],[Sharpe Ratio Z-Score]],Table2[Sharpe Ratio Z-Score])</f>
        <v>463</v>
      </c>
      <c r="AV214">
        <f>(Table2[[#This Row],[Rank 1Y]]+Table2[[#This Row],[Rank 6M]]+Table2[[#This Row],[Rank Sharpe]])/3</f>
        <v>252.66666666666666</v>
      </c>
    </row>
    <row r="215" spans="1:48" x14ac:dyDescent="0.3">
      <c r="A215" t="s">
        <v>304</v>
      </c>
      <c r="B215" t="s">
        <v>305</v>
      </c>
      <c r="C215" t="s">
        <v>3184</v>
      </c>
      <c r="D215" t="s">
        <v>278</v>
      </c>
      <c r="E215">
        <v>93781.579152909995</v>
      </c>
      <c r="F215">
        <v>964.7</v>
      </c>
      <c r="G215">
        <v>42.0670852411887</v>
      </c>
      <c r="H215">
        <f>(Table2[[#This Row],[1Y Return vs Nifty]]-AVERAGE(Table2[1Y Return vs Nifty]))/_xlfn.STDEV.P(Table2[1Y Return vs Nifty])</f>
        <v>0.2354993054382909</v>
      </c>
      <c r="I215">
        <v>2.0881557461221498</v>
      </c>
      <c r="J215">
        <f>(Table2[[#This Row],[1M Return vs Nifty]]-AVERAGE(Table2[1M Return vs Nifty]))/_xlfn.STDEV.P(Table2[1M Return vs Nifty])</f>
        <v>8.4400790243964297E-2</v>
      </c>
      <c r="K215">
        <v>16.652907462735801</v>
      </c>
      <c r="L215">
        <f>(Table2[[#This Row],[6M Return vs Nifty]]-AVERAGE(Table2[6M Return vs Nifty]))/_xlfn.STDEV.P(Table2[6M Return vs Nifty])</f>
        <v>-1.2207784548140582E-3</v>
      </c>
      <c r="M215">
        <v>3.28191772440216</v>
      </c>
      <c r="N215">
        <f>(Table2[[#This Row],[1W Return vs Nifty]]-AVERAGE(Table2[1W Return vs Nifty]))/_xlfn.STDEV.P(Table2[1W Return vs Nifty])</f>
        <v>0.72477518131804286</v>
      </c>
      <c r="O215">
        <v>896.12</v>
      </c>
      <c r="P215">
        <v>887.57163696378302</v>
      </c>
      <c r="Q215">
        <v>807.80003326753797</v>
      </c>
      <c r="R215">
        <v>80.969026283310299</v>
      </c>
      <c r="S215" s="1">
        <f>(Table2[[#This Row],[Close Price]]-Table2[[#This Row],[20D EMA]])/Table2[[#This Row],[20D EMA]]</f>
        <v>7.6529929027362456E-2</v>
      </c>
      <c r="T215" s="1">
        <f>(Table2[[#This Row],[Close Price]]-Table2[[#This Row],[50D EMA]])/Table2[[#This Row],[50D EMA]]</f>
        <v>8.6898183565282422E-2</v>
      </c>
      <c r="U215" s="1">
        <f>(Table2[[#This Row],[Close Price]]-Table2[[#This Row],[200D EMA]])/Table2[[#This Row],[200D EMA]]</f>
        <v>0.19423119617587073</v>
      </c>
      <c r="V215">
        <v>1.2185404488151701</v>
      </c>
      <c r="W215">
        <v>926.1</v>
      </c>
      <c r="X215">
        <v>977</v>
      </c>
      <c r="Y215">
        <v>915</v>
      </c>
      <c r="Z215">
        <v>977</v>
      </c>
      <c r="AA215">
        <v>860.25</v>
      </c>
      <c r="AB215">
        <v>977</v>
      </c>
      <c r="AC215" s="1">
        <f>(Table2[[#This Row],[Close Price]]/Table2[[#This Row],[Day Low]])-1</f>
        <v>4.1680164129143771E-2</v>
      </c>
      <c r="AD215" s="1">
        <f>(Table2[[#This Row],[Day High]]/Table2[[#This Row],[Close Price]])-1</f>
        <v>1.2750077744376531E-2</v>
      </c>
      <c r="AE215" s="1">
        <f>(Table2[[#This Row],[Close Price]]/Table2[[#This Row],[Current Week Low]])-1</f>
        <v>5.4316939890710403E-2</v>
      </c>
      <c r="AF215" s="1">
        <f>(Table2[[#This Row],[Current Week High]]/Table2[[#This Row],[Close Price]])-1</f>
        <v>1.2750077744376531E-2</v>
      </c>
      <c r="AG215" s="1">
        <f>(Table2[[#This Row],[Close Price]]/Table2[[#This Row],[Current Month Low]])-1</f>
        <v>0.12141819238593432</v>
      </c>
      <c r="AH215" s="1">
        <f>(Table2[[#This Row],[Current Month High]]/Table2[[#This Row],[Close Price]])-1</f>
        <v>1.2750077744376531E-2</v>
      </c>
      <c r="AI215">
        <v>1.5756193635326901</v>
      </c>
      <c r="AJ215">
        <v>81.658977497410802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-0.13</v>
      </c>
      <c r="AM215" t="s">
        <v>3224</v>
      </c>
      <c r="AN215">
        <v>11.86</v>
      </c>
      <c r="AO215" t="s">
        <v>3225</v>
      </c>
      <c r="AP215">
        <v>0.11008807250755399</v>
      </c>
      <c r="AQ215">
        <f>(Table2[[#This Row],[Sharpe Ratio]]-AVERAGE(Table2[Sharpe Ratio]))/_xlfn.STDEV.P(Table2[Sharpe Ratio])</f>
        <v>0.51919366567716085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1.5626481642226449</v>
      </c>
      <c r="AS215">
        <f>_xlfn.RANK.AVG(Table2[[#This Row],[1Y Return vs Nifty Z-Score]],Table2[1Y Return vs Nifty Z-Score])</f>
        <v>232</v>
      </c>
      <c r="AT215">
        <f>_xlfn.RANK.AVG(Table2[[#This Row],[6M Return vs Nifty Z-Score]],Table2[6M Return vs Nifty Z-Score])</f>
        <v>311</v>
      </c>
      <c r="AU215">
        <f>_xlfn.RANK.AVG(Table2[[#This Row],[Sharpe Ratio Z-Score]],Table2[Sharpe Ratio Z-Score])</f>
        <v>216</v>
      </c>
      <c r="AV215">
        <f>(Table2[[#This Row],[Rank 1Y]]+Table2[[#This Row],[Rank 6M]]+Table2[[#This Row],[Rank Sharpe]])/3</f>
        <v>253</v>
      </c>
    </row>
    <row r="216" spans="1:48" x14ac:dyDescent="0.3">
      <c r="A216" t="s">
        <v>90</v>
      </c>
      <c r="B216" t="s">
        <v>91</v>
      </c>
      <c r="C216" t="s">
        <v>3185</v>
      </c>
      <c r="D216" t="s">
        <v>92</v>
      </c>
      <c r="E216">
        <v>313337.34266210999</v>
      </c>
      <c r="F216">
        <v>336.9</v>
      </c>
      <c r="G216">
        <v>42.483737987239003</v>
      </c>
      <c r="H216">
        <f>(Table2[[#This Row],[1Y Return vs Nifty]]-AVERAGE(Table2[1Y Return vs Nifty]))/_xlfn.STDEV.P(Table2[1Y Return vs Nifty])</f>
        <v>0.24240199824619951</v>
      </c>
      <c r="I216">
        <v>-4.5414031550537404</v>
      </c>
      <c r="J216">
        <f>(Table2[[#This Row],[1M Return vs Nifty]]-AVERAGE(Table2[1M Return vs Nifty]))/_xlfn.STDEV.P(Table2[1M Return vs Nifty])</f>
        <v>-0.54170201823456421</v>
      </c>
      <c r="K216">
        <v>11.7637030465562</v>
      </c>
      <c r="L216">
        <f>(Table2[[#This Row],[6M Return vs Nifty]]-AVERAGE(Table2[6M Return vs Nifty]))/_xlfn.STDEV.P(Table2[6M Return vs Nifty])</f>
        <v>-0.1454870261145419</v>
      </c>
      <c r="M216">
        <v>1.2729879734962599</v>
      </c>
      <c r="N216">
        <f>(Table2[[#This Row],[1W Return vs Nifty]]-AVERAGE(Table2[1W Return vs Nifty]))/_xlfn.STDEV.P(Table2[1W Return vs Nifty])</f>
        <v>0.26798743020183657</v>
      </c>
      <c r="O216">
        <v>335.87</v>
      </c>
      <c r="P216">
        <v>334.65399511245499</v>
      </c>
      <c r="Q216">
        <v>296.31523201549101</v>
      </c>
      <c r="R216">
        <v>54.818904024872097</v>
      </c>
      <c r="S216" s="1">
        <f>(Table2[[#This Row],[Close Price]]-Table2[[#This Row],[20D EMA]])/Table2[[#This Row],[20D EMA]]</f>
        <v>3.0666626968766865E-3</v>
      </c>
      <c r="T216" s="1">
        <f>(Table2[[#This Row],[Close Price]]-Table2[[#This Row],[50D EMA]])/Table2[[#This Row],[50D EMA]]</f>
        <v>6.7114240987628162E-3</v>
      </c>
      <c r="U216" s="1">
        <f>(Table2[[#This Row],[Close Price]]-Table2[[#This Row],[200D EMA]])/Table2[[#This Row],[200D EMA]]</f>
        <v>0.13696483879163945</v>
      </c>
      <c r="V216">
        <v>0.97693435869006096</v>
      </c>
      <c r="W216">
        <v>334.5</v>
      </c>
      <c r="X216">
        <v>340</v>
      </c>
      <c r="Y216">
        <v>334.5</v>
      </c>
      <c r="Z216">
        <v>341.5</v>
      </c>
      <c r="AA216">
        <v>323.55</v>
      </c>
      <c r="AB216">
        <v>341.5</v>
      </c>
      <c r="AC216" s="1">
        <f>(Table2[[#This Row],[Close Price]]/Table2[[#This Row],[Day Low]])-1</f>
        <v>7.1748878923765247E-3</v>
      </c>
      <c r="AD216" s="1">
        <f>(Table2[[#This Row],[Day High]]/Table2[[#This Row],[Close Price]])-1</f>
        <v>9.2015434847136923E-3</v>
      </c>
      <c r="AE216" s="1">
        <f>(Table2[[#This Row],[Close Price]]/Table2[[#This Row],[Current Week Low]])-1</f>
        <v>7.1748878923765247E-3</v>
      </c>
      <c r="AF216" s="1">
        <f>(Table2[[#This Row],[Current Week High]]/Table2[[#This Row],[Close Price]])-1</f>
        <v>1.3653903235381515E-2</v>
      </c>
      <c r="AG216" s="1">
        <f>(Table2[[#This Row],[Close Price]]/Table2[[#This Row],[Current Month Low]])-1</f>
        <v>4.126101066295762E-2</v>
      </c>
      <c r="AH216" s="1">
        <f>(Table2[[#This Row],[Current Month High]]/Table2[[#This Row],[Close Price]])-1</f>
        <v>1.3653903235381515E-2</v>
      </c>
      <c r="AI216">
        <v>7.5986939744731403</v>
      </c>
      <c r="AJ216">
        <v>73.883870967741899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</v>
      </c>
      <c r="AM216" t="s">
        <v>3226</v>
      </c>
      <c r="AN216">
        <v>-0.15</v>
      </c>
      <c r="AO216" t="s">
        <v>3224</v>
      </c>
      <c r="AP216">
        <v>0.12507820983908599</v>
      </c>
      <c r="AQ216">
        <f>(Table2[[#This Row],[Sharpe Ratio]]-AVERAGE(Table2[Sharpe Ratio]))/_xlfn.STDEV.P(Table2[Sharpe Ratio])</f>
        <v>0.69329252231449856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0.5164929064134286</v>
      </c>
      <c r="AS216">
        <f>_xlfn.RANK.AVG(Table2[[#This Row],[1Y Return vs Nifty Z-Score]],Table2[1Y Return vs Nifty Z-Score])</f>
        <v>229</v>
      </c>
      <c r="AT216">
        <f>_xlfn.RANK.AVG(Table2[[#This Row],[6M Return vs Nifty Z-Score]],Table2[6M Return vs Nifty Z-Score])</f>
        <v>356</v>
      </c>
      <c r="AU216">
        <f>_xlfn.RANK.AVG(Table2[[#This Row],[Sharpe Ratio Z-Score]],Table2[Sharpe Ratio Z-Score])</f>
        <v>175</v>
      </c>
      <c r="AV216">
        <f>(Table2[[#This Row],[Rank 1Y]]+Table2[[#This Row],[Rank 6M]]+Table2[[#This Row],[Rank Sharpe]])/3</f>
        <v>253.33333333333334</v>
      </c>
    </row>
    <row r="217" spans="1:48" x14ac:dyDescent="0.3">
      <c r="A217" t="s">
        <v>973</v>
      </c>
      <c r="B217" t="s">
        <v>974</v>
      </c>
      <c r="C217" t="s">
        <v>3192</v>
      </c>
      <c r="D217" t="s">
        <v>260</v>
      </c>
      <c r="E217">
        <v>15733.145488</v>
      </c>
      <c r="F217">
        <v>904</v>
      </c>
      <c r="G217">
        <v>39.731184612923101</v>
      </c>
      <c r="H217">
        <f>(Table2[[#This Row],[1Y Return vs Nifty]]-AVERAGE(Table2[1Y Return vs Nifty]))/_xlfn.STDEV.P(Table2[1Y Return vs Nifty])</f>
        <v>0.19680040180794864</v>
      </c>
      <c r="I217">
        <v>-7.0186413451988701</v>
      </c>
      <c r="J217">
        <f>(Table2[[#This Row],[1M Return vs Nifty]]-AVERAGE(Table2[1M Return vs Nifty]))/_xlfn.STDEV.P(Table2[1M Return vs Nifty])</f>
        <v>-0.7756551079107159</v>
      </c>
      <c r="K217">
        <v>5.8917227495310698</v>
      </c>
      <c r="L217">
        <f>(Table2[[#This Row],[6M Return vs Nifty]]-AVERAGE(Table2[6M Return vs Nifty]))/_xlfn.STDEV.P(Table2[6M Return vs Nifty])</f>
        <v>-0.31875214077825065</v>
      </c>
      <c r="M217">
        <v>0.65812258359448395</v>
      </c>
      <c r="N217">
        <f>(Table2[[#This Row],[1W Return vs Nifty]]-AVERAGE(Table2[1W Return vs Nifty]))/_xlfn.STDEV.P(Table2[1W Return vs Nifty])</f>
        <v>0.12818016289158335</v>
      </c>
      <c r="O217">
        <v>903.85</v>
      </c>
      <c r="P217">
        <v>919.01669396199702</v>
      </c>
      <c r="Q217">
        <v>834.19269562350803</v>
      </c>
      <c r="R217">
        <v>53.823999531243899</v>
      </c>
      <c r="S217" s="1">
        <f>(Table2[[#This Row],[Close Price]]-Table2[[#This Row],[20D EMA]])/Table2[[#This Row],[20D EMA]]</f>
        <v>1.6595674060958926E-4</v>
      </c>
      <c r="T217" s="1">
        <f>(Table2[[#This Row],[Close Price]]-Table2[[#This Row],[50D EMA]])/Table2[[#This Row],[50D EMA]]</f>
        <v>-1.633995776209261E-2</v>
      </c>
      <c r="U217" s="1">
        <f>(Table2[[#This Row],[Close Price]]-Table2[[#This Row],[200D EMA]])/Table2[[#This Row],[200D EMA]]</f>
        <v>8.368246898196019E-2</v>
      </c>
      <c r="V217">
        <v>0.77279630271158595</v>
      </c>
      <c r="W217">
        <v>878</v>
      </c>
      <c r="X217">
        <v>915</v>
      </c>
      <c r="Y217">
        <v>878</v>
      </c>
      <c r="Z217">
        <v>915</v>
      </c>
      <c r="AA217">
        <v>856.5</v>
      </c>
      <c r="AB217">
        <v>947.8</v>
      </c>
      <c r="AC217" s="1">
        <f>(Table2[[#This Row],[Close Price]]/Table2[[#This Row],[Day Low]])-1</f>
        <v>2.9612756264236983E-2</v>
      </c>
      <c r="AD217" s="1">
        <f>(Table2[[#This Row],[Day High]]/Table2[[#This Row],[Close Price]])-1</f>
        <v>1.2168141592920456E-2</v>
      </c>
      <c r="AE217" s="1">
        <f>(Table2[[#This Row],[Close Price]]/Table2[[#This Row],[Current Week Low]])-1</f>
        <v>2.9612756264236983E-2</v>
      </c>
      <c r="AF217" s="1">
        <f>(Table2[[#This Row],[Current Week High]]/Table2[[#This Row],[Close Price]])-1</f>
        <v>1.2168141592920456E-2</v>
      </c>
      <c r="AG217" s="1">
        <f>(Table2[[#This Row],[Close Price]]/Table2[[#This Row],[Current Month Low]])-1</f>
        <v>5.5458260361938017E-2</v>
      </c>
      <c r="AH217" s="1">
        <f>(Table2[[#This Row],[Current Month High]]/Table2[[#This Row],[Close Price]])-1</f>
        <v>4.8451327433628233E-2</v>
      </c>
      <c r="AI217">
        <v>17.256637168141499</v>
      </c>
      <c r="AJ217">
        <v>71.651001613975097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-0.06</v>
      </c>
      <c r="AM217" t="s">
        <v>3224</v>
      </c>
      <c r="AN217">
        <v>-2.64</v>
      </c>
      <c r="AO217" t="s">
        <v>3224</v>
      </c>
      <c r="AP217">
        <v>0.15660134083733801</v>
      </c>
      <c r="AQ217">
        <f>(Table2[[#This Row],[Sharpe Ratio]]-AVERAGE(Table2[Sharpe Ratio]))/_xlfn.STDEV.P(Table2[Sharpe Ratio])</f>
        <v>1.0594093191820164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247</v>
      </c>
      <c r="AT217">
        <f>_xlfn.RANK.AVG(Table2[[#This Row],[6M Return vs Nifty Z-Score]],Table2[6M Return vs Nifty Z-Score])</f>
        <v>416</v>
      </c>
      <c r="AU217">
        <f>_xlfn.RANK.AVG(Table2[[#This Row],[Sharpe Ratio Z-Score]],Table2[Sharpe Ratio Z-Score])</f>
        <v>105</v>
      </c>
      <c r="AV217">
        <f>(Table2[[#This Row],[Rank 1Y]]+Table2[[#This Row],[Rank 6M]]+Table2[[#This Row],[Rank Sharpe]])/3</f>
        <v>256</v>
      </c>
    </row>
    <row r="218" spans="1:48" x14ac:dyDescent="0.3">
      <c r="A218" t="s">
        <v>638</v>
      </c>
      <c r="B218" t="s">
        <v>639</v>
      </c>
      <c r="C218" t="s">
        <v>3188</v>
      </c>
      <c r="D218" t="s">
        <v>640</v>
      </c>
      <c r="E218">
        <v>30790.044796800001</v>
      </c>
      <c r="F218">
        <v>318.39999999999998</v>
      </c>
      <c r="G218">
        <v>76.469366717202007</v>
      </c>
      <c r="H218">
        <f>(Table2[[#This Row],[1Y Return vs Nifty]]-AVERAGE(Table2[1Y Return vs Nifty]))/_xlfn.STDEV.P(Table2[1Y Return vs Nifty])</f>
        <v>0.80544246115063722</v>
      </c>
      <c r="I218">
        <v>-1.5050552312490899</v>
      </c>
      <c r="J218">
        <f>(Table2[[#This Row],[1M Return vs Nifty]]-AVERAGE(Table2[1M Return vs Nifty]))/_xlfn.STDEV.P(Table2[1M Return vs Nifty])</f>
        <v>-0.25494599253957462</v>
      </c>
      <c r="K218">
        <v>2.8380454956435202</v>
      </c>
      <c r="L218">
        <f>(Table2[[#This Row],[6M Return vs Nifty]]-AVERAGE(Table2[6M Return vs Nifty]))/_xlfn.STDEV.P(Table2[6M Return vs Nifty])</f>
        <v>-0.40885730339414644</v>
      </c>
      <c r="M218">
        <v>2.05208159671021</v>
      </c>
      <c r="N218">
        <f>(Table2[[#This Row],[1W Return vs Nifty]]-AVERAGE(Table2[1W Return vs Nifty]))/_xlfn.STDEV.P(Table2[1W Return vs Nifty])</f>
        <v>0.44513669283603158</v>
      </c>
      <c r="O218">
        <v>316.5</v>
      </c>
      <c r="P218">
        <v>319.04022189007799</v>
      </c>
      <c r="Q218">
        <v>291.29668289683099</v>
      </c>
      <c r="R218">
        <v>53.068362869623499</v>
      </c>
      <c r="S218" s="1">
        <f>(Table2[[#This Row],[Close Price]]-Table2[[#This Row],[20D EMA]])/Table2[[#This Row],[20D EMA]]</f>
        <v>6.0031595576618552E-3</v>
      </c>
      <c r="T218" s="1">
        <f>(Table2[[#This Row],[Close Price]]-Table2[[#This Row],[50D EMA]])/Table2[[#This Row],[50D EMA]]</f>
        <v>-2.0067121514809869E-3</v>
      </c>
      <c r="U218" s="1">
        <f>(Table2[[#This Row],[Close Price]]-Table2[[#This Row],[200D EMA]])/Table2[[#This Row],[200D EMA]]</f>
        <v>9.3043686023600261E-2</v>
      </c>
      <c r="V218">
        <v>0.52006590396935903</v>
      </c>
      <c r="W218">
        <v>317.39999999999998</v>
      </c>
      <c r="X218">
        <v>324.89999999999998</v>
      </c>
      <c r="Y218">
        <v>313.05</v>
      </c>
      <c r="Z218">
        <v>327.5</v>
      </c>
      <c r="AA218">
        <v>301.05</v>
      </c>
      <c r="AB218">
        <v>331</v>
      </c>
      <c r="AC218" s="1">
        <f>(Table2[[#This Row],[Close Price]]/Table2[[#This Row],[Day Low]])-1</f>
        <v>3.150598613736566E-3</v>
      </c>
      <c r="AD218" s="1">
        <f>(Table2[[#This Row],[Day High]]/Table2[[#This Row],[Close Price]])-1</f>
        <v>2.0414572864321689E-2</v>
      </c>
      <c r="AE218" s="1">
        <f>(Table2[[#This Row],[Close Price]]/Table2[[#This Row],[Current Week Low]])-1</f>
        <v>1.7089921737741376E-2</v>
      </c>
      <c r="AF218" s="1">
        <f>(Table2[[#This Row],[Current Week High]]/Table2[[#This Row],[Close Price]])-1</f>
        <v>2.858040201005041E-2</v>
      </c>
      <c r="AG218" s="1">
        <f>(Table2[[#This Row],[Close Price]]/Table2[[#This Row],[Current Month Low]])-1</f>
        <v>5.763162265404409E-2</v>
      </c>
      <c r="AH218" s="1">
        <f>(Table2[[#This Row],[Current Month High]]/Table2[[#This Row],[Close Price]])-1</f>
        <v>3.9572864321608225E-2</v>
      </c>
      <c r="AI218">
        <v>30.590452261306499</v>
      </c>
      <c r="AJ218">
        <v>134.721710283818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0.04</v>
      </c>
      <c r="AM218" t="s">
        <v>3225</v>
      </c>
      <c r="AN218">
        <v>-4.25</v>
      </c>
      <c r="AO218" t="s">
        <v>3224</v>
      </c>
      <c r="AP218">
        <v>0.11368609570322501</v>
      </c>
      <c r="AQ218">
        <f>(Table2[[#This Row],[Sharpe Ratio]]-AVERAGE(Table2[Sharpe Ratio]))/_xlfn.STDEV.P(Table2[Sharpe Ratio])</f>
        <v>0.56098192356078125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117</v>
      </c>
      <c r="AT218">
        <f>_xlfn.RANK.AVG(Table2[[#This Row],[6M Return vs Nifty Z-Score]],Table2[6M Return vs Nifty Z-Score])</f>
        <v>448</v>
      </c>
      <c r="AU218">
        <f>_xlfn.RANK.AVG(Table2[[#This Row],[Sharpe Ratio Z-Score]],Table2[Sharpe Ratio Z-Score])</f>
        <v>205</v>
      </c>
      <c r="AV218">
        <f>(Table2[[#This Row],[Rank 1Y]]+Table2[[#This Row],[Rank 6M]]+Table2[[#This Row],[Rank Sharpe]])/3</f>
        <v>256.66666666666669</v>
      </c>
    </row>
    <row r="219" spans="1:48" x14ac:dyDescent="0.3">
      <c r="A219" t="s">
        <v>953</v>
      </c>
      <c r="B219" t="s">
        <v>954</v>
      </c>
      <c r="C219" t="s">
        <v>3192</v>
      </c>
      <c r="D219" t="s">
        <v>955</v>
      </c>
      <c r="E219">
        <v>16258.143660045</v>
      </c>
      <c r="F219">
        <v>1366.05</v>
      </c>
      <c r="G219">
        <v>66.899461962677194</v>
      </c>
      <c r="H219">
        <f>(Table2[[#This Row],[1Y Return vs Nifty]]-AVERAGE(Table2[1Y Return vs Nifty]))/_xlfn.STDEV.P(Table2[1Y Return vs Nifty])</f>
        <v>0.64689769372108685</v>
      </c>
      <c r="I219">
        <v>-1.6896639389313499</v>
      </c>
      <c r="J219">
        <f>(Table2[[#This Row],[1M Return vs Nifty]]-AVERAGE(Table2[1M Return vs Nifty]))/_xlfn.STDEV.P(Table2[1M Return vs Nifty])</f>
        <v>-0.27238064122019096</v>
      </c>
      <c r="K219">
        <v>-8.2625821056374296</v>
      </c>
      <c r="L219">
        <f>(Table2[[#This Row],[6M Return vs Nifty]]-AVERAGE(Table2[6M Return vs Nifty]))/_xlfn.STDEV.P(Table2[6M Return vs Nifty])</f>
        <v>-0.73640464124020222</v>
      </c>
      <c r="M219">
        <v>2.45065891624597</v>
      </c>
      <c r="N219">
        <f>(Table2[[#This Row],[1W Return vs Nifty]]-AVERAGE(Table2[1W Return vs Nifty]))/_xlfn.STDEV.P(Table2[1W Return vs Nifty])</f>
        <v>0.53576466892855812</v>
      </c>
      <c r="O219">
        <v>1290.1099999999999</v>
      </c>
      <c r="P219">
        <v>1324.84653956481</v>
      </c>
      <c r="Q219">
        <v>1227.7239268481301</v>
      </c>
      <c r="R219">
        <v>74.066633057855597</v>
      </c>
      <c r="S219" s="1">
        <f>(Table2[[#This Row],[Close Price]]-Table2[[#This Row],[20D EMA]])/Table2[[#This Row],[20D EMA]]</f>
        <v>5.8863197711823072E-2</v>
      </c>
      <c r="T219" s="1">
        <f>(Table2[[#This Row],[Close Price]]-Table2[[#This Row],[50D EMA]])/Table2[[#This Row],[50D EMA]]</f>
        <v>3.1100553312932856E-2</v>
      </c>
      <c r="U219" s="1">
        <f>(Table2[[#This Row],[Close Price]]-Table2[[#This Row],[200D EMA]])/Table2[[#This Row],[200D EMA]]</f>
        <v>0.11266871169236475</v>
      </c>
      <c r="V219">
        <v>0.86367810071202</v>
      </c>
      <c r="W219">
        <v>1325.45</v>
      </c>
      <c r="X219">
        <v>1376</v>
      </c>
      <c r="Y219">
        <v>1249.0999999999999</v>
      </c>
      <c r="Z219">
        <v>1376</v>
      </c>
      <c r="AA219">
        <v>1225.05</v>
      </c>
      <c r="AB219">
        <v>1376</v>
      </c>
      <c r="AC219" s="1">
        <f>(Table2[[#This Row],[Close Price]]/Table2[[#This Row],[Day Low]])-1</f>
        <v>3.0631106416688647E-2</v>
      </c>
      <c r="AD219" s="1">
        <f>(Table2[[#This Row],[Day High]]/Table2[[#This Row],[Close Price]])-1</f>
        <v>7.283774386003472E-3</v>
      </c>
      <c r="AE219" s="1">
        <f>(Table2[[#This Row],[Close Price]]/Table2[[#This Row],[Current Week Low]])-1</f>
        <v>9.3627411736450394E-2</v>
      </c>
      <c r="AF219" s="1">
        <f>(Table2[[#This Row],[Current Week High]]/Table2[[#This Row],[Close Price]])-1</f>
        <v>7.283774386003472E-3</v>
      </c>
      <c r="AG219" s="1">
        <f>(Table2[[#This Row],[Close Price]]/Table2[[#This Row],[Current Month Low]])-1</f>
        <v>0.11509734296559326</v>
      </c>
      <c r="AH219" s="1">
        <f>(Table2[[#This Row],[Current Month High]]/Table2[[#This Row],[Close Price]])-1</f>
        <v>7.283774386003472E-3</v>
      </c>
      <c r="AI219">
        <v>24.0803777314154</v>
      </c>
      <c r="AJ219">
        <v>108.95602294455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-0.11</v>
      </c>
      <c r="AM219" t="s">
        <v>3224</v>
      </c>
      <c r="AN219">
        <v>5.82</v>
      </c>
      <c r="AO219" t="s">
        <v>3225</v>
      </c>
      <c r="AP219">
        <v>0.18136480346471501</v>
      </c>
      <c r="AQ219">
        <f>(Table2[[#This Row],[Sharpe Ratio]]-AVERAGE(Table2[Sharpe Ratio]))/_xlfn.STDEV.P(Table2[Sharpe Ratio])</f>
        <v>1.3470177936380114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137</v>
      </c>
      <c r="AT219">
        <f>_xlfn.RANK.AVG(Table2[[#This Row],[6M Return vs Nifty Z-Score]],Table2[6M Return vs Nifty Z-Score])</f>
        <v>564</v>
      </c>
      <c r="AU219">
        <f>_xlfn.RANK.AVG(Table2[[#This Row],[Sharpe Ratio Z-Score]],Table2[Sharpe Ratio Z-Score])</f>
        <v>70</v>
      </c>
      <c r="AV219">
        <f>(Table2[[#This Row],[Rank 1Y]]+Table2[[#This Row],[Rank 6M]]+Table2[[#This Row],[Rank Sharpe]])/3</f>
        <v>257</v>
      </c>
    </row>
    <row r="220" spans="1:48" x14ac:dyDescent="0.3">
      <c r="A220" t="s">
        <v>926</v>
      </c>
      <c r="B220" t="s">
        <v>927</v>
      </c>
      <c r="C220" t="s">
        <v>3187</v>
      </c>
      <c r="D220" t="s">
        <v>798</v>
      </c>
      <c r="E220">
        <v>16794.684446800002</v>
      </c>
      <c r="F220">
        <v>408.2</v>
      </c>
      <c r="G220">
        <v>23.532269358449501</v>
      </c>
      <c r="H220">
        <f>(Table2[[#This Row],[1Y Return vs Nifty]]-AVERAGE(Table2[1Y Return vs Nifty]))/_xlfn.STDEV.P(Table2[1Y Return vs Nifty])</f>
        <v>-7.1567290192036975E-2</v>
      </c>
      <c r="I220">
        <v>5.9541014074797998</v>
      </c>
      <c r="J220">
        <f>(Table2[[#This Row],[1M Return vs Nifty]]-AVERAGE(Table2[1M Return vs Nifty]))/_xlfn.STDEV.P(Table2[1M Return vs Nifty])</f>
        <v>0.44950493549442505</v>
      </c>
      <c r="K220">
        <v>5.7292056558165099</v>
      </c>
      <c r="L220">
        <f>(Table2[[#This Row],[6M Return vs Nifty]]-AVERAGE(Table2[6M Return vs Nifty]))/_xlfn.STDEV.P(Table2[6M Return vs Nifty])</f>
        <v>-0.32354754904818839</v>
      </c>
      <c r="M220">
        <v>-7.0524034753915696</v>
      </c>
      <c r="N220">
        <f>(Table2[[#This Row],[1W Return vs Nifty]]-AVERAGE(Table2[1W Return vs Nifty]))/_xlfn.STDEV.P(Table2[1W Return vs Nifty])</f>
        <v>-1.6250289061756213</v>
      </c>
      <c r="O220">
        <v>424.96</v>
      </c>
      <c r="P220">
        <v>400.04411666966399</v>
      </c>
      <c r="Q220">
        <v>347.46043127128797</v>
      </c>
      <c r="R220">
        <v>35.033023447517103</v>
      </c>
      <c r="S220" s="1">
        <f>(Table2[[#This Row],[Close Price]]-Table2[[#This Row],[20D EMA]])/Table2[[#This Row],[20D EMA]]</f>
        <v>-3.9439006024096369E-2</v>
      </c>
      <c r="T220" s="1">
        <f>(Table2[[#This Row],[Close Price]]-Table2[[#This Row],[50D EMA]])/Table2[[#This Row],[50D EMA]]</f>
        <v>2.0387459758771327E-2</v>
      </c>
      <c r="U220" s="1">
        <f>(Table2[[#This Row],[Close Price]]-Table2[[#This Row],[200D EMA]])/Table2[[#This Row],[200D EMA]]</f>
        <v>0.17481003090475117</v>
      </c>
      <c r="V220">
        <v>1.3059843177047199</v>
      </c>
      <c r="W220">
        <v>407.95</v>
      </c>
      <c r="X220">
        <v>425.85</v>
      </c>
      <c r="Y220">
        <v>407.95</v>
      </c>
      <c r="Z220">
        <v>440.5</v>
      </c>
      <c r="AA220">
        <v>407.25</v>
      </c>
      <c r="AB220">
        <v>474.4</v>
      </c>
      <c r="AC220" s="1">
        <f>(Table2[[#This Row],[Close Price]]/Table2[[#This Row],[Day Low]])-1</f>
        <v>6.1282019855379843E-4</v>
      </c>
      <c r="AD220" s="1">
        <f>(Table2[[#This Row],[Day High]]/Table2[[#This Row],[Close Price]])-1</f>
        <v>4.3238608525232758E-2</v>
      </c>
      <c r="AE220" s="1">
        <f>(Table2[[#This Row],[Close Price]]/Table2[[#This Row],[Current Week Low]])-1</f>
        <v>6.1282019855379843E-4</v>
      </c>
      <c r="AF220" s="1">
        <f>(Table2[[#This Row],[Current Week High]]/Table2[[#This Row],[Close Price]])-1</f>
        <v>7.9127878490935943E-2</v>
      </c>
      <c r="AG220" s="1">
        <f>(Table2[[#This Row],[Close Price]]/Table2[[#This Row],[Current Month Low]])-1</f>
        <v>2.3327194597912992E-3</v>
      </c>
      <c r="AH220" s="1">
        <f>(Table2[[#This Row],[Current Month High]]/Table2[[#This Row],[Close Price]])-1</f>
        <v>0.16217540421362076</v>
      </c>
      <c r="AI220">
        <v>16.217540421361999</v>
      </c>
      <c r="AJ220">
        <v>77.632724107919898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0.08</v>
      </c>
      <c r="AM220" t="s">
        <v>3225</v>
      </c>
      <c r="AN220">
        <v>-3.19</v>
      </c>
      <c r="AO220" t="s">
        <v>3224</v>
      </c>
      <c r="AP220">
        <v>0.199260533243174</v>
      </c>
      <c r="AQ220">
        <f>(Table2[[#This Row],[Sharpe Ratio]]-AVERAGE(Table2[Sharpe Ratio]))/_xlfn.STDEV.P(Table2[Sharpe Ratio])</f>
        <v>1.55486286031173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-1.5775949609691642E-2</v>
      </c>
      <c r="AS220">
        <f>_xlfn.RANK.AVG(Table2[[#This Row],[1Y Return vs Nifty Z-Score]],Table2[1Y Return vs Nifty Z-Score])</f>
        <v>312</v>
      </c>
      <c r="AT220">
        <f>_xlfn.RANK.AVG(Table2[[#This Row],[6M Return vs Nifty Z-Score]],Table2[6M Return vs Nifty Z-Score])</f>
        <v>419</v>
      </c>
      <c r="AU220">
        <f>_xlfn.RANK.AVG(Table2[[#This Row],[Sharpe Ratio Z-Score]],Table2[Sharpe Ratio Z-Score])</f>
        <v>43</v>
      </c>
      <c r="AV220">
        <f>(Table2[[#This Row],[Rank 1Y]]+Table2[[#This Row],[Rank 6M]]+Table2[[#This Row],[Rank Sharpe]])/3</f>
        <v>258</v>
      </c>
    </row>
    <row r="221" spans="1:48" x14ac:dyDescent="0.3">
      <c r="A221" t="s">
        <v>1501</v>
      </c>
      <c r="B221" t="s">
        <v>1502</v>
      </c>
      <c r="C221" t="s">
        <v>3185</v>
      </c>
      <c r="D221" t="s">
        <v>835</v>
      </c>
      <c r="E221">
        <v>7100.351595827</v>
      </c>
      <c r="F221">
        <v>239.87</v>
      </c>
      <c r="G221">
        <v>33.977967546900999</v>
      </c>
      <c r="H221">
        <f>(Table2[[#This Row],[1Y Return vs Nifty]]-AVERAGE(Table2[1Y Return vs Nifty]))/_xlfn.STDEV.P(Table2[1Y Return vs Nifty])</f>
        <v>0.10148676127532807</v>
      </c>
      <c r="I221">
        <v>12.847857342902399</v>
      </c>
      <c r="J221">
        <f>(Table2[[#This Row],[1M Return vs Nifty]]-AVERAGE(Table2[1M Return vs Nifty]))/_xlfn.STDEV.P(Table2[1M Return vs Nifty])</f>
        <v>1.1005588014413807</v>
      </c>
      <c r="K221">
        <v>21.378616562026401</v>
      </c>
      <c r="L221">
        <f>(Table2[[#This Row],[6M Return vs Nifty]]-AVERAGE(Table2[6M Return vs Nifty]))/_xlfn.STDEV.P(Table2[6M Return vs Nifty])</f>
        <v>0.13822119640513897</v>
      </c>
      <c r="M221">
        <v>11.0362482376134</v>
      </c>
      <c r="N221">
        <f>(Table2[[#This Row],[1W Return vs Nifty]]-AVERAGE(Table2[1W Return vs Nifty]))/_xlfn.STDEV.P(Table2[1W Return vs Nifty])</f>
        <v>2.4879444484087836</v>
      </c>
      <c r="O221">
        <v>221.12</v>
      </c>
      <c r="P221">
        <v>216.63769250221799</v>
      </c>
      <c r="Q221">
        <v>199.10833920751099</v>
      </c>
      <c r="R221">
        <v>79.305335676676194</v>
      </c>
      <c r="S221" s="1">
        <f>(Table2[[#This Row],[Close Price]]-Table2[[#This Row],[20D EMA]])/Table2[[#This Row],[20D EMA]]</f>
        <v>8.4795586107091175E-2</v>
      </c>
      <c r="T221" s="1">
        <f>(Table2[[#This Row],[Close Price]]-Table2[[#This Row],[50D EMA]])/Table2[[#This Row],[50D EMA]]</f>
        <v>0.10724037552949914</v>
      </c>
      <c r="U221" s="1">
        <f>(Table2[[#This Row],[Close Price]]-Table2[[#This Row],[200D EMA]])/Table2[[#This Row],[200D EMA]]</f>
        <v>0.20472101246350685</v>
      </c>
      <c r="V221">
        <v>1.4725931651408399</v>
      </c>
      <c r="W221">
        <v>238.11</v>
      </c>
      <c r="X221">
        <v>241.65</v>
      </c>
      <c r="Y221">
        <v>238.11</v>
      </c>
      <c r="Z221">
        <v>246.85</v>
      </c>
      <c r="AA221">
        <v>211.22</v>
      </c>
      <c r="AB221">
        <v>246.85</v>
      </c>
      <c r="AC221" s="1">
        <f>(Table2[[#This Row],[Close Price]]/Table2[[#This Row],[Day Low]])-1</f>
        <v>7.391541724413031E-3</v>
      </c>
      <c r="AD221" s="1">
        <f>(Table2[[#This Row],[Day High]]/Table2[[#This Row],[Close Price]])-1</f>
        <v>7.4206862050276712E-3</v>
      </c>
      <c r="AE221" s="1">
        <f>(Table2[[#This Row],[Close Price]]/Table2[[#This Row],[Current Week Low]])-1</f>
        <v>7.391541724413031E-3</v>
      </c>
      <c r="AF221" s="1">
        <f>(Table2[[#This Row],[Current Week High]]/Table2[[#This Row],[Close Price]])-1</f>
        <v>2.909909534331101E-2</v>
      </c>
      <c r="AG221" s="1">
        <f>(Table2[[#This Row],[Close Price]]/Table2[[#This Row],[Current Month Low]])-1</f>
        <v>0.13564056434049809</v>
      </c>
      <c r="AH221" s="1">
        <f>(Table2[[#This Row],[Current Month High]]/Table2[[#This Row],[Close Price]])-1</f>
        <v>2.909909534331101E-2</v>
      </c>
      <c r="AI221">
        <v>6.1408262809021501</v>
      </c>
      <c r="AJ221">
        <v>90.979299363057294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0.14000000000000001</v>
      </c>
      <c r="AM221" t="s">
        <v>3225</v>
      </c>
      <c r="AN221">
        <v>12.62</v>
      </c>
      <c r="AO221" t="s">
        <v>3225</v>
      </c>
      <c r="AP221">
        <v>9.6174124203024E-2</v>
      </c>
      <c r="AQ221">
        <f>(Table2[[#This Row],[Sharpe Ratio]]-AVERAGE(Table2[Sharpe Ratio]))/_xlfn.STDEV.P(Table2[Sharpe Ratio])</f>
        <v>0.35759391261591755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4.1858051201465489</v>
      </c>
      <c r="AS221">
        <f>_xlfn.RANK.AVG(Table2[[#This Row],[1Y Return vs Nifty Z-Score]],Table2[1Y Return vs Nifty Z-Score])</f>
        <v>269</v>
      </c>
      <c r="AT221">
        <f>_xlfn.RANK.AVG(Table2[[#This Row],[6M Return vs Nifty Z-Score]],Table2[6M Return vs Nifty Z-Score])</f>
        <v>263</v>
      </c>
      <c r="AU221">
        <f>_xlfn.RANK.AVG(Table2[[#This Row],[Sharpe Ratio Z-Score]],Table2[Sharpe Ratio Z-Score])</f>
        <v>248</v>
      </c>
      <c r="AV221">
        <f>(Table2[[#This Row],[Rank 1Y]]+Table2[[#This Row],[Rank 6M]]+Table2[[#This Row],[Rank Sharpe]])/3</f>
        <v>260</v>
      </c>
    </row>
    <row r="222" spans="1:48" x14ac:dyDescent="0.3">
      <c r="A222" t="s">
        <v>1153</v>
      </c>
      <c r="B222" t="s">
        <v>1154</v>
      </c>
      <c r="C222" t="s">
        <v>3182</v>
      </c>
      <c r="D222" t="s">
        <v>1011</v>
      </c>
      <c r="E222">
        <v>10974.449625679999</v>
      </c>
      <c r="F222">
        <v>501.35</v>
      </c>
      <c r="G222">
        <v>3.4151484908847198</v>
      </c>
      <c r="H222">
        <f>(Table2[[#This Row],[1Y Return vs Nifty]]-AVERAGE(Table2[1Y Return vs Nifty]))/_xlfn.STDEV.P(Table2[1Y Return vs Nifty])</f>
        <v>-0.40484795819368879</v>
      </c>
      <c r="I222">
        <v>18.1566105949274</v>
      </c>
      <c r="J222">
        <f>(Table2[[#This Row],[1M Return vs Nifty]]-AVERAGE(Table2[1M Return vs Nifty]))/_xlfn.STDEV.P(Table2[1M Return vs Nifty])</f>
        <v>1.6019232768400118</v>
      </c>
      <c r="K222">
        <v>39.656323002355997</v>
      </c>
      <c r="L222">
        <f>(Table2[[#This Row],[6M Return vs Nifty]]-AVERAGE(Table2[6M Return vs Nifty]))/_xlfn.STDEV.P(Table2[6M Return vs Nifty])</f>
        <v>0.67754332318027954</v>
      </c>
      <c r="M222">
        <v>6.4714014415619801</v>
      </c>
      <c r="N222">
        <f>(Table2[[#This Row],[1W Return vs Nifty]]-AVERAGE(Table2[1W Return vs Nifty]))/_xlfn.STDEV.P(Table2[1W Return vs Nifty])</f>
        <v>1.449995709176827</v>
      </c>
      <c r="O222">
        <v>464</v>
      </c>
      <c r="P222">
        <v>435.45726831487701</v>
      </c>
      <c r="Q222">
        <v>379.56233201707602</v>
      </c>
      <c r="R222">
        <v>74.786575034282805</v>
      </c>
      <c r="S222" s="1">
        <f>(Table2[[#This Row],[Close Price]]-Table2[[#This Row],[20D EMA]])/Table2[[#This Row],[20D EMA]]</f>
        <v>8.0495689655172467E-2</v>
      </c>
      <c r="T222" s="1">
        <f>(Table2[[#This Row],[Close Price]]-Table2[[#This Row],[50D EMA]])/Table2[[#This Row],[50D EMA]]</f>
        <v>0.1513184794000873</v>
      </c>
      <c r="U222" s="1">
        <f>(Table2[[#This Row],[Close Price]]-Table2[[#This Row],[200D EMA]])/Table2[[#This Row],[200D EMA]]</f>
        <v>0.32086342007574381</v>
      </c>
      <c r="V222">
        <v>1.1851647095140101</v>
      </c>
      <c r="W222">
        <v>488.55</v>
      </c>
      <c r="X222">
        <v>508.55</v>
      </c>
      <c r="Y222">
        <v>476.35</v>
      </c>
      <c r="Z222">
        <v>518</v>
      </c>
      <c r="AA222">
        <v>450</v>
      </c>
      <c r="AB222">
        <v>518</v>
      </c>
      <c r="AC222" s="1">
        <f>(Table2[[#This Row],[Close Price]]/Table2[[#This Row],[Day Low]])-1</f>
        <v>2.619997953126596E-2</v>
      </c>
      <c r="AD222" s="1">
        <f>(Table2[[#This Row],[Day High]]/Table2[[#This Row],[Close Price]])-1</f>
        <v>1.4361224693328012E-2</v>
      </c>
      <c r="AE222" s="1">
        <f>(Table2[[#This Row],[Close Price]]/Table2[[#This Row],[Current Week Low]])-1</f>
        <v>5.2482418389839358E-2</v>
      </c>
      <c r="AF222" s="1">
        <f>(Table2[[#This Row],[Current Week High]]/Table2[[#This Row],[Close Price]])-1</f>
        <v>3.3210332103321027E-2</v>
      </c>
      <c r="AG222" s="1">
        <f>(Table2[[#This Row],[Close Price]]/Table2[[#This Row],[Current Month Low]])-1</f>
        <v>0.11411111111111105</v>
      </c>
      <c r="AH222" s="1">
        <f>(Table2[[#This Row],[Current Month High]]/Table2[[#This Row],[Close Price]])-1</f>
        <v>3.3210332103321027E-2</v>
      </c>
      <c r="AI222">
        <v>3.3210332103321001</v>
      </c>
      <c r="AJ222">
        <v>87.420560747663501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0.11</v>
      </c>
      <c r="AM222" t="s">
        <v>3225</v>
      </c>
      <c r="AN222">
        <v>5.14</v>
      </c>
      <c r="AO222" t="s">
        <v>3225</v>
      </c>
      <c r="AP222">
        <v>0.11504934485514599</v>
      </c>
      <c r="AQ222">
        <f>(Table2[[#This Row],[Sharpe Ratio]]-AVERAGE(Table2[Sharpe Ratio]))/_xlfn.STDEV.P(Table2[Sharpe Ratio])</f>
        <v>0.57681500856941659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3.901429359572846</v>
      </c>
      <c r="AS222">
        <f>_xlfn.RANK.AVG(Table2[[#This Row],[1Y Return vs Nifty Z-Score]],Table2[1Y Return vs Nifty Z-Score])</f>
        <v>432</v>
      </c>
      <c r="AT222">
        <f>_xlfn.RANK.AVG(Table2[[#This Row],[6M Return vs Nifty Z-Score]],Table2[6M Return vs Nifty Z-Score])</f>
        <v>149</v>
      </c>
      <c r="AU222">
        <f>_xlfn.RANK.AVG(Table2[[#This Row],[Sharpe Ratio Z-Score]],Table2[Sharpe Ratio Z-Score])</f>
        <v>200</v>
      </c>
      <c r="AV222">
        <f>(Table2[[#This Row],[Rank 1Y]]+Table2[[#This Row],[Rank 6M]]+Table2[[#This Row],[Rank Sharpe]])/3</f>
        <v>260.33333333333331</v>
      </c>
    </row>
    <row r="223" spans="1:48" x14ac:dyDescent="0.3">
      <c r="A223" t="s">
        <v>848</v>
      </c>
      <c r="B223" t="s">
        <v>849</v>
      </c>
      <c r="C223" t="s">
        <v>3187</v>
      </c>
      <c r="D223" t="s">
        <v>287</v>
      </c>
      <c r="E223">
        <v>19220.91931931</v>
      </c>
      <c r="F223">
        <v>880.7</v>
      </c>
      <c r="G223">
        <v>31.0075619396967</v>
      </c>
      <c r="H223">
        <f>(Table2[[#This Row],[1Y Return vs Nifty]]-AVERAGE(Table2[1Y Return vs Nifty]))/_xlfn.STDEV.P(Table2[1Y Return vs Nifty])</f>
        <v>5.2276003358122214E-2</v>
      </c>
      <c r="I223">
        <v>8.6511042487460497</v>
      </c>
      <c r="J223">
        <f>(Table2[[#This Row],[1M Return vs Nifty]]-AVERAGE(Table2[1M Return vs Nifty]))/_xlfn.STDEV.P(Table2[1M Return vs Nifty])</f>
        <v>0.70421283967970372</v>
      </c>
      <c r="K223">
        <v>3.9196784568199399</v>
      </c>
      <c r="L223">
        <f>(Table2[[#This Row],[6M Return vs Nifty]]-AVERAGE(Table2[6M Return vs Nifty]))/_xlfn.STDEV.P(Table2[6M Return vs Nifty])</f>
        <v>-0.37694145055362777</v>
      </c>
      <c r="M223">
        <v>-1.97582501078545</v>
      </c>
      <c r="N223">
        <f>(Table2[[#This Row],[1W Return vs Nifty]]-AVERAGE(Table2[1W Return vs Nifty]))/_xlfn.STDEV.P(Table2[1W Return vs Nifty])</f>
        <v>-0.47072330680525643</v>
      </c>
      <c r="O223">
        <v>860.23</v>
      </c>
      <c r="P223">
        <v>836.72342006312704</v>
      </c>
      <c r="Q223">
        <v>768.80088086398405</v>
      </c>
      <c r="R223">
        <v>57.215966774761299</v>
      </c>
      <c r="S223" s="1">
        <f>(Table2[[#This Row],[Close Price]]-Table2[[#This Row],[20D EMA]])/Table2[[#This Row],[20D EMA]]</f>
        <v>2.3795961545168182E-2</v>
      </c>
      <c r="T223" s="1">
        <f>(Table2[[#This Row],[Close Price]]-Table2[[#This Row],[50D EMA]])/Table2[[#This Row],[50D EMA]]</f>
        <v>5.255808416783072E-2</v>
      </c>
      <c r="U223" s="1">
        <f>(Table2[[#This Row],[Close Price]]-Table2[[#This Row],[200D EMA]])/Table2[[#This Row],[200D EMA]]</f>
        <v>0.14555019631385302</v>
      </c>
      <c r="V223">
        <v>1.3608711897622601</v>
      </c>
      <c r="W223">
        <v>872.4</v>
      </c>
      <c r="X223">
        <v>891.95</v>
      </c>
      <c r="Y223">
        <v>872.4</v>
      </c>
      <c r="Z223">
        <v>919</v>
      </c>
      <c r="AA223">
        <v>830</v>
      </c>
      <c r="AB223">
        <v>924</v>
      </c>
      <c r="AC223" s="1">
        <f>(Table2[[#This Row],[Close Price]]/Table2[[#This Row],[Day Low]])-1</f>
        <v>9.5139844108207416E-3</v>
      </c>
      <c r="AD223" s="1">
        <f>(Table2[[#This Row],[Day High]]/Table2[[#This Row],[Close Price]])-1</f>
        <v>1.2773929828545416E-2</v>
      </c>
      <c r="AE223" s="1">
        <f>(Table2[[#This Row],[Close Price]]/Table2[[#This Row],[Current Week Low]])-1</f>
        <v>9.5139844108207416E-3</v>
      </c>
      <c r="AF223" s="1">
        <f>(Table2[[#This Row],[Current Week High]]/Table2[[#This Row],[Close Price]])-1</f>
        <v>4.3488134438514736E-2</v>
      </c>
      <c r="AG223" s="1">
        <f>(Table2[[#This Row],[Close Price]]/Table2[[#This Row],[Current Month Low]])-1</f>
        <v>6.1084337349397666E-2</v>
      </c>
      <c r="AH223" s="1">
        <f>(Table2[[#This Row],[Current Month High]]/Table2[[#This Row],[Close Price]])-1</f>
        <v>4.9165436584534872E-2</v>
      </c>
      <c r="AI223">
        <v>8.7771091177472496</v>
      </c>
      <c r="AJ223">
        <v>64.586058680620397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0.02</v>
      </c>
      <c r="AM223" t="s">
        <v>3225</v>
      </c>
      <c r="AN223">
        <v>5.45</v>
      </c>
      <c r="AO223" t="s">
        <v>3225</v>
      </c>
      <c r="AP223">
        <v>0.18119669064647301</v>
      </c>
      <c r="AQ223">
        <f>(Table2[[#This Row],[Sharpe Ratio]]-AVERAGE(Table2[Sharpe Ratio]))/_xlfn.STDEV.P(Table2[Sharpe Ratio])</f>
        <v>1.3450652932175886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1.2538893788965306</v>
      </c>
      <c r="AS223">
        <f>_xlfn.RANK.AVG(Table2[[#This Row],[1Y Return vs Nifty Z-Score]],Table2[1Y Return vs Nifty Z-Score])</f>
        <v>279</v>
      </c>
      <c r="AT223">
        <f>_xlfn.RANK.AVG(Table2[[#This Row],[6M Return vs Nifty Z-Score]],Table2[6M Return vs Nifty Z-Score])</f>
        <v>433</v>
      </c>
      <c r="AU223">
        <f>_xlfn.RANK.AVG(Table2[[#This Row],[Sharpe Ratio Z-Score]],Table2[Sharpe Ratio Z-Score])</f>
        <v>71</v>
      </c>
      <c r="AV223">
        <f>(Table2[[#This Row],[Rank 1Y]]+Table2[[#This Row],[Rank 6M]]+Table2[[#This Row],[Rank Sharpe]])/3</f>
        <v>261</v>
      </c>
    </row>
    <row r="224" spans="1:48" x14ac:dyDescent="0.3">
      <c r="A224" t="s">
        <v>296</v>
      </c>
      <c r="B224" t="s">
        <v>297</v>
      </c>
      <c r="C224" t="s">
        <v>3185</v>
      </c>
      <c r="D224" t="s">
        <v>95</v>
      </c>
      <c r="E224">
        <v>95930.082387749993</v>
      </c>
      <c r="F224">
        <v>95.5</v>
      </c>
      <c r="G224">
        <v>50.317182888404702</v>
      </c>
      <c r="H224">
        <f>(Table2[[#This Row],[1Y Return vs Nifty]]-AVERAGE(Table2[1Y Return vs Nifty]))/_xlfn.STDEV.P(Table2[1Y Return vs Nifty])</f>
        <v>0.37217880709482437</v>
      </c>
      <c r="I224">
        <v>-2.0554306619687099</v>
      </c>
      <c r="J224">
        <f>(Table2[[#This Row],[1M Return vs Nifty]]-AVERAGE(Table2[1M Return vs Nifty]))/_xlfn.STDEV.P(Table2[1M Return vs Nifty])</f>
        <v>-0.30692405141616341</v>
      </c>
      <c r="K224">
        <v>0.341210853962088</v>
      </c>
      <c r="L224">
        <f>(Table2[[#This Row],[6M Return vs Nifty]]-AVERAGE(Table2[6M Return vs Nifty]))/_xlfn.STDEV.P(Table2[6M Return vs Nifty])</f>
        <v>-0.48253165490830685</v>
      </c>
      <c r="M224">
        <v>-0.573428993123554</v>
      </c>
      <c r="N224">
        <f>(Table2[[#This Row],[1W Return vs Nifty]]-AVERAGE(Table2[1W Return vs Nifty]))/_xlfn.STDEV.P(Table2[1W Return vs Nifty])</f>
        <v>-0.15184838208813667</v>
      </c>
      <c r="O224">
        <v>96.39</v>
      </c>
      <c r="P224">
        <v>98.220581541730198</v>
      </c>
      <c r="Q224">
        <v>89.082619659404997</v>
      </c>
      <c r="R224">
        <v>46.706873043778202</v>
      </c>
      <c r="S224" s="1">
        <f>(Table2[[#This Row],[Close Price]]-Table2[[#This Row],[20D EMA]])/Table2[[#This Row],[20D EMA]]</f>
        <v>-9.2333229588131612E-3</v>
      </c>
      <c r="T224" s="1">
        <f>(Table2[[#This Row],[Close Price]]-Table2[[#This Row],[50D EMA]])/Table2[[#This Row],[50D EMA]]</f>
        <v>-2.7698691038337275E-2</v>
      </c>
      <c r="U224" s="1">
        <f>(Table2[[#This Row],[Close Price]]-Table2[[#This Row],[200D EMA]])/Table2[[#This Row],[200D EMA]]</f>
        <v>7.2038522947921416E-2</v>
      </c>
      <c r="V224">
        <v>0.38197390922979302</v>
      </c>
      <c r="W224">
        <v>95.17</v>
      </c>
      <c r="X224">
        <v>96.4</v>
      </c>
      <c r="Y224">
        <v>94.5</v>
      </c>
      <c r="Z224">
        <v>96.98</v>
      </c>
      <c r="AA224">
        <v>93.81</v>
      </c>
      <c r="AB224">
        <v>100.5</v>
      </c>
      <c r="AC224" s="1">
        <f>(Table2[[#This Row],[Close Price]]/Table2[[#This Row],[Day Low]])-1</f>
        <v>3.4674792476621086E-3</v>
      </c>
      <c r="AD224" s="1">
        <f>(Table2[[#This Row],[Day High]]/Table2[[#This Row],[Close Price]])-1</f>
        <v>9.4240837696335511E-3</v>
      </c>
      <c r="AE224" s="1">
        <f>(Table2[[#This Row],[Close Price]]/Table2[[#This Row],[Current Week Low]])-1</f>
        <v>1.0582010582010692E-2</v>
      </c>
      <c r="AF224" s="1">
        <f>(Table2[[#This Row],[Current Week High]]/Table2[[#This Row],[Close Price]])-1</f>
        <v>1.5497382198953025E-2</v>
      </c>
      <c r="AG224" s="1">
        <f>(Table2[[#This Row],[Close Price]]/Table2[[#This Row],[Current Month Low]])-1</f>
        <v>1.8015136979000035E-2</v>
      </c>
      <c r="AH224" s="1">
        <f>(Table2[[#This Row],[Current Month High]]/Table2[[#This Row],[Close Price]])-1</f>
        <v>5.2356020942408321E-2</v>
      </c>
      <c r="AI224">
        <v>23.979057591623</v>
      </c>
      <c r="AJ224">
        <v>97.314049586776804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-7.0000000000000007E-2</v>
      </c>
      <c r="AM224" t="s">
        <v>3224</v>
      </c>
      <c r="AN224">
        <v>-0.65</v>
      </c>
      <c r="AO224" t="s">
        <v>3224</v>
      </c>
      <c r="AP224">
        <v>0.14860869056463999</v>
      </c>
      <c r="AQ224">
        <f>(Table2[[#This Row],[Sharpe Ratio]]-AVERAGE(Table2[Sharpe Ratio]))/_xlfn.STDEV.P(Table2[Sharpe Ratio])</f>
        <v>0.96658086516567032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187</v>
      </c>
      <c r="AT224">
        <f>_xlfn.RANK.AVG(Table2[[#This Row],[6M Return vs Nifty Z-Score]],Table2[6M Return vs Nifty Z-Score])</f>
        <v>478</v>
      </c>
      <c r="AU224">
        <f>_xlfn.RANK.AVG(Table2[[#This Row],[Sharpe Ratio Z-Score]],Table2[Sharpe Ratio Z-Score])</f>
        <v>121</v>
      </c>
      <c r="AV224">
        <f>(Table2[[#This Row],[Rank 1Y]]+Table2[[#This Row],[Rank 6M]]+Table2[[#This Row],[Rank Sharpe]])/3</f>
        <v>262</v>
      </c>
    </row>
    <row r="225" spans="1:48" x14ac:dyDescent="0.3">
      <c r="A225" t="s">
        <v>1534</v>
      </c>
      <c r="B225" t="s">
        <v>1535</v>
      </c>
      <c r="C225" t="s">
        <v>3193</v>
      </c>
      <c r="D225" t="s">
        <v>132</v>
      </c>
      <c r="E225">
        <v>6726.0026793999996</v>
      </c>
      <c r="F225">
        <v>806.6</v>
      </c>
      <c r="G225">
        <v>58.189121260914803</v>
      </c>
      <c r="H225">
        <f>(Table2[[#This Row],[1Y Return vs Nifty]]-AVERAGE(Table2[1Y Return vs Nifty]))/_xlfn.STDEV.P(Table2[1Y Return vs Nifty])</f>
        <v>0.5025933379081291</v>
      </c>
      <c r="I225">
        <v>-11.994191912190299</v>
      </c>
      <c r="J225">
        <f>(Table2[[#This Row],[1M Return vs Nifty]]-AVERAGE(Table2[1M Return vs Nifty]))/_xlfn.STDEV.P(Table2[1M Return vs Nifty])</f>
        <v>-1.2455515565519253</v>
      </c>
      <c r="K225">
        <v>-1.1994291913508499</v>
      </c>
      <c r="L225">
        <f>(Table2[[#This Row],[6M Return vs Nifty]]-AVERAGE(Table2[6M Return vs Nifty]))/_xlfn.STDEV.P(Table2[6M Return vs Nifty])</f>
        <v>-0.52799147605959451</v>
      </c>
      <c r="M225">
        <v>-2.86960378474526</v>
      </c>
      <c r="N225">
        <f>(Table2[[#This Row],[1W Return vs Nifty]]-AVERAGE(Table2[1W Return vs Nifty]))/_xlfn.STDEV.P(Table2[1W Return vs Nifty])</f>
        <v>-0.67394952512792261</v>
      </c>
      <c r="O225">
        <v>834.18</v>
      </c>
      <c r="P225">
        <v>863.52902554539503</v>
      </c>
      <c r="Q225">
        <v>765.05483875466496</v>
      </c>
      <c r="R225">
        <v>35.071037698742202</v>
      </c>
      <c r="S225" s="1">
        <f>(Table2[[#This Row],[Close Price]]-Table2[[#This Row],[20D EMA]])/Table2[[#This Row],[20D EMA]]</f>
        <v>-3.306240859286956E-2</v>
      </c>
      <c r="T225" s="1">
        <f>(Table2[[#This Row],[Close Price]]-Table2[[#This Row],[50D EMA]])/Table2[[#This Row],[50D EMA]]</f>
        <v>-6.5926012746866602E-2</v>
      </c>
      <c r="U225" s="1">
        <f>(Table2[[#This Row],[Close Price]]-Table2[[#This Row],[200D EMA]])/Table2[[#This Row],[200D EMA]]</f>
        <v>5.4303507592947359E-2</v>
      </c>
      <c r="V225">
        <v>0.56093936102373898</v>
      </c>
      <c r="W225">
        <v>795.1</v>
      </c>
      <c r="X225">
        <v>821.1</v>
      </c>
      <c r="Y225">
        <v>795.1</v>
      </c>
      <c r="Z225">
        <v>827.55</v>
      </c>
      <c r="AA225">
        <v>793</v>
      </c>
      <c r="AB225">
        <v>850</v>
      </c>
      <c r="AC225" s="1">
        <f>(Table2[[#This Row],[Close Price]]/Table2[[#This Row],[Day Low]])-1</f>
        <v>1.4463589485599337E-2</v>
      </c>
      <c r="AD225" s="1">
        <f>(Table2[[#This Row],[Day High]]/Table2[[#This Row],[Close Price]])-1</f>
        <v>1.7976692288618867E-2</v>
      </c>
      <c r="AE225" s="1">
        <f>(Table2[[#This Row],[Close Price]]/Table2[[#This Row],[Current Week Low]])-1</f>
        <v>1.4463589485599337E-2</v>
      </c>
      <c r="AF225" s="1">
        <f>(Table2[[#This Row],[Current Week High]]/Table2[[#This Row],[Close Price]])-1</f>
        <v>2.5973220927349328E-2</v>
      </c>
      <c r="AG225" s="1">
        <f>(Table2[[#This Row],[Close Price]]/Table2[[#This Row],[Current Month Low]])-1</f>
        <v>1.7150063051702524E-2</v>
      </c>
      <c r="AH225" s="1">
        <f>(Table2[[#This Row],[Current Month High]]/Table2[[#This Row],[Close Price]])-1</f>
        <v>5.3806099677659258E-2</v>
      </c>
      <c r="AI225">
        <v>37.614678899082499</v>
      </c>
      <c r="AJ225">
        <v>122.94085129906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-0.12</v>
      </c>
      <c r="AM225" t="s">
        <v>3224</v>
      </c>
      <c r="AN225">
        <v>-4.6100000000000003</v>
      </c>
      <c r="AO225" t="s">
        <v>3224</v>
      </c>
      <c r="AP225">
        <v>0.142377672995087</v>
      </c>
      <c r="AQ225">
        <f>(Table2[[#This Row],[Sharpe Ratio]]-AVERAGE(Table2[Sharpe Ratio]))/_xlfn.STDEV.P(Table2[Sharpe Ratio])</f>
        <v>0.8942124131259136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162</v>
      </c>
      <c r="AT225">
        <f>_xlfn.RANK.AVG(Table2[[#This Row],[6M Return vs Nifty Z-Score]],Table2[6M Return vs Nifty Z-Score])</f>
        <v>492</v>
      </c>
      <c r="AU225">
        <f>_xlfn.RANK.AVG(Table2[[#This Row],[Sharpe Ratio Z-Score]],Table2[Sharpe Ratio Z-Score])</f>
        <v>134</v>
      </c>
      <c r="AV225">
        <f>(Table2[[#This Row],[Rank 1Y]]+Table2[[#This Row],[Rank 6M]]+Table2[[#This Row],[Rank Sharpe]])/3</f>
        <v>262.66666666666669</v>
      </c>
    </row>
    <row r="226" spans="1:48" x14ac:dyDescent="0.3">
      <c r="A226" t="s">
        <v>1719</v>
      </c>
      <c r="B226" t="s">
        <v>1720</v>
      </c>
      <c r="C226" t="s">
        <v>3195</v>
      </c>
      <c r="D226" t="s">
        <v>119</v>
      </c>
      <c r="E226">
        <v>4916.3605724999998</v>
      </c>
      <c r="F226">
        <v>287.5</v>
      </c>
      <c r="G226">
        <v>44.3369854310127</v>
      </c>
      <c r="H226">
        <f>(Table2[[#This Row],[1Y Return vs Nifty]]-AVERAGE(Table2[1Y Return vs Nifty]))/_xlfn.STDEV.P(Table2[1Y Return vs Nifty])</f>
        <v>0.27310477873349592</v>
      </c>
      <c r="I226">
        <v>3.5164439430242602</v>
      </c>
      <c r="J226">
        <f>(Table2[[#This Row],[1M Return vs Nifty]]-AVERAGE(Table2[1M Return vs Nifty]))/_xlfn.STDEV.P(Table2[1M Return vs Nifty])</f>
        <v>0.2192898929320074</v>
      </c>
      <c r="K226">
        <v>16.646106387153399</v>
      </c>
      <c r="L226">
        <f>(Table2[[#This Row],[6M Return vs Nifty]]-AVERAGE(Table2[6M Return vs Nifty]))/_xlfn.STDEV.P(Table2[6M Return vs Nifty])</f>
        <v>-1.4214584777389341E-3</v>
      </c>
      <c r="M226">
        <v>-0.11446481983619999</v>
      </c>
      <c r="N226">
        <f>(Table2[[#This Row],[1W Return vs Nifty]]-AVERAGE(Table2[1W Return vs Nifty]))/_xlfn.STDEV.P(Table2[1W Return vs Nifty])</f>
        <v>-4.7489724218541828E-2</v>
      </c>
      <c r="O226">
        <v>279.19</v>
      </c>
      <c r="P226">
        <v>277.28336039785802</v>
      </c>
      <c r="Q226">
        <v>250.152125139422</v>
      </c>
      <c r="R226">
        <v>69.906829372120001</v>
      </c>
      <c r="S226" s="1">
        <f>(Table2[[#This Row],[Close Price]]-Table2[[#This Row],[20D EMA]])/Table2[[#This Row],[20D EMA]]</f>
        <v>2.9764676385257361E-2</v>
      </c>
      <c r="T226" s="1">
        <f>(Table2[[#This Row],[Close Price]]-Table2[[#This Row],[50D EMA]])/Table2[[#This Row],[50D EMA]]</f>
        <v>3.6845483939183042E-2</v>
      </c>
      <c r="U226" s="1">
        <f>(Table2[[#This Row],[Close Price]]-Table2[[#This Row],[200D EMA]])/Table2[[#This Row],[200D EMA]]</f>
        <v>0.14930064991357642</v>
      </c>
      <c r="V226">
        <v>0.692957549174128</v>
      </c>
      <c r="W226">
        <v>284.3</v>
      </c>
      <c r="X226">
        <v>292.14999999999998</v>
      </c>
      <c r="Y226">
        <v>280.60000000000002</v>
      </c>
      <c r="Z226">
        <v>292.14999999999998</v>
      </c>
      <c r="AA226">
        <v>271.5</v>
      </c>
      <c r="AB226">
        <v>292.14999999999998</v>
      </c>
      <c r="AC226" s="1">
        <f>(Table2[[#This Row],[Close Price]]/Table2[[#This Row],[Day Low]])-1</f>
        <v>1.125571579317608E-2</v>
      </c>
      <c r="AD226" s="1">
        <f>(Table2[[#This Row],[Day High]]/Table2[[#This Row],[Close Price]])-1</f>
        <v>1.617391304347815E-2</v>
      </c>
      <c r="AE226" s="1">
        <f>(Table2[[#This Row],[Close Price]]/Table2[[#This Row],[Current Week Low]])-1</f>
        <v>2.4590163934426146E-2</v>
      </c>
      <c r="AF226" s="1">
        <f>(Table2[[#This Row],[Current Week High]]/Table2[[#This Row],[Close Price]])-1</f>
        <v>1.617391304347815E-2</v>
      </c>
      <c r="AG226" s="1">
        <f>(Table2[[#This Row],[Close Price]]/Table2[[#This Row],[Current Month Low]])-1</f>
        <v>5.8931860036832484E-2</v>
      </c>
      <c r="AH226" s="1">
        <f>(Table2[[#This Row],[Current Month High]]/Table2[[#This Row],[Close Price]])-1</f>
        <v>1.617391304347815E-2</v>
      </c>
      <c r="AI226">
        <v>11.460869565217299</v>
      </c>
      <c r="AJ226">
        <v>122.179289026275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</v>
      </c>
      <c r="AM226">
        <v>0</v>
      </c>
      <c r="AN226">
        <v>2.79</v>
      </c>
      <c r="AO226" t="s">
        <v>3225</v>
      </c>
      <c r="AP226">
        <v>9.1705467408916996E-2</v>
      </c>
      <c r="AQ226">
        <f>(Table2[[#This Row],[Sharpe Ratio]]-AVERAGE(Table2[Sharpe Ratio]))/_xlfn.STDEV.P(Table2[Sharpe Ratio])</f>
        <v>0.30569391854967309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0.74917740751889572</v>
      </c>
      <c r="AS226">
        <f>_xlfn.RANK.AVG(Table2[[#This Row],[1Y Return vs Nifty Z-Score]],Table2[1Y Return vs Nifty Z-Score])</f>
        <v>218</v>
      </c>
      <c r="AT226">
        <f>_xlfn.RANK.AVG(Table2[[#This Row],[6M Return vs Nifty Z-Score]],Table2[6M Return vs Nifty Z-Score])</f>
        <v>312</v>
      </c>
      <c r="AU226">
        <f>_xlfn.RANK.AVG(Table2[[#This Row],[Sharpe Ratio Z-Score]],Table2[Sharpe Ratio Z-Score])</f>
        <v>260</v>
      </c>
      <c r="AV226">
        <f>(Table2[[#This Row],[Rank 1Y]]+Table2[[#This Row],[Rank 6M]]+Table2[[#This Row],[Rank Sharpe]])/3</f>
        <v>263.33333333333331</v>
      </c>
    </row>
    <row r="227" spans="1:48" x14ac:dyDescent="0.3">
      <c r="A227" t="s">
        <v>261</v>
      </c>
      <c r="B227" t="s">
        <v>262</v>
      </c>
      <c r="C227" t="s">
        <v>3188</v>
      </c>
      <c r="D227" t="s">
        <v>127</v>
      </c>
      <c r="E227">
        <v>106515.07822995</v>
      </c>
      <c r="F227">
        <v>1052.75</v>
      </c>
      <c r="G227">
        <v>24.0609489544658</v>
      </c>
      <c r="H227">
        <f>(Table2[[#This Row],[1Y Return vs Nifty]]-AVERAGE(Table2[1Y Return vs Nifty]))/_xlfn.STDEV.P(Table2[1Y Return vs Nifty])</f>
        <v>-6.2808646742056801E-2</v>
      </c>
      <c r="I227">
        <v>6.9109577315509201</v>
      </c>
      <c r="J227">
        <f>(Table2[[#This Row],[1M Return vs Nifty]]-AVERAGE(Table2[1M Return vs Nifty]))/_xlfn.STDEV.P(Table2[1M Return vs Nifty])</f>
        <v>0.53987149543329349</v>
      </c>
      <c r="K227">
        <v>14.874476680544699</v>
      </c>
      <c r="L227">
        <f>(Table2[[#This Row],[6M Return vs Nifty]]-AVERAGE(Table2[6M Return vs Nifty]))/_xlfn.STDEV.P(Table2[6M Return vs Nifty])</f>
        <v>-5.3697114854294258E-2</v>
      </c>
      <c r="M227">
        <v>7.8437630567007197</v>
      </c>
      <c r="N227">
        <f>(Table2[[#This Row],[1W Return vs Nifty]]-AVERAGE(Table2[1W Return vs Nifty]))/_xlfn.STDEV.P(Table2[1W Return vs Nifty])</f>
        <v>1.7620414517493321</v>
      </c>
      <c r="O227">
        <v>982.89</v>
      </c>
      <c r="P227">
        <v>975.64557635629001</v>
      </c>
      <c r="Q227">
        <v>892.86067936009601</v>
      </c>
      <c r="R227">
        <v>84.694504457724705</v>
      </c>
      <c r="S227" s="1">
        <f>(Table2[[#This Row],[Close Price]]-Table2[[#This Row],[20D EMA]])/Table2[[#This Row],[20D EMA]]</f>
        <v>7.1076112281130158E-2</v>
      </c>
      <c r="T227" s="1">
        <f>(Table2[[#This Row],[Close Price]]-Table2[[#This Row],[50D EMA]])/Table2[[#This Row],[50D EMA]]</f>
        <v>7.9029132619725731E-2</v>
      </c>
      <c r="U227" s="1">
        <f>(Table2[[#This Row],[Close Price]]-Table2[[#This Row],[200D EMA]])/Table2[[#This Row],[200D EMA]]</f>
        <v>0.1790753298202078</v>
      </c>
      <c r="V227">
        <v>0.94019601039228395</v>
      </c>
      <c r="W227">
        <v>1033.05</v>
      </c>
      <c r="X227">
        <v>1073.7</v>
      </c>
      <c r="Y227">
        <v>1024.9000000000001</v>
      </c>
      <c r="Z227">
        <v>1073.7</v>
      </c>
      <c r="AA227">
        <v>929.05</v>
      </c>
      <c r="AB227">
        <v>1073.7</v>
      </c>
      <c r="AC227" s="1">
        <f>(Table2[[#This Row],[Close Price]]/Table2[[#This Row],[Day Low]])-1</f>
        <v>1.9069744930061416E-2</v>
      </c>
      <c r="AD227" s="1">
        <f>(Table2[[#This Row],[Day High]]/Table2[[#This Row],[Close Price]])-1</f>
        <v>1.9900261220612725E-2</v>
      </c>
      <c r="AE227" s="1">
        <f>(Table2[[#This Row],[Close Price]]/Table2[[#This Row],[Current Week Low]])-1</f>
        <v>2.7173382769050569E-2</v>
      </c>
      <c r="AF227" s="1">
        <f>(Table2[[#This Row],[Current Week High]]/Table2[[#This Row],[Close Price]])-1</f>
        <v>1.9900261220612725E-2</v>
      </c>
      <c r="AG227" s="1">
        <f>(Table2[[#This Row],[Close Price]]/Table2[[#This Row],[Current Month Low]])-1</f>
        <v>0.13314676282223781</v>
      </c>
      <c r="AH227" s="1">
        <f>(Table2[[#This Row],[Current Month High]]/Table2[[#This Row],[Close Price]])-1</f>
        <v>1.9900261220612725E-2</v>
      </c>
      <c r="AI227">
        <v>4.2032771313227304</v>
      </c>
      <c r="AJ227">
        <v>81.0092847317744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0.05</v>
      </c>
      <c r="AM227" t="s">
        <v>3225</v>
      </c>
      <c r="AN227">
        <v>8.49</v>
      </c>
      <c r="AO227" t="s">
        <v>3225</v>
      </c>
      <c r="AP227">
        <v>0.13356696391144701</v>
      </c>
      <c r="AQ227">
        <f>(Table2[[#This Row],[Sharpe Ratio]]-AVERAGE(Table2[Sharpe Ratio]))/_xlfn.STDEV.P(Table2[Sharpe Ratio])</f>
        <v>0.79188283843954499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2.9772900240258195</v>
      </c>
      <c r="AS227">
        <f>_xlfn.RANK.AVG(Table2[[#This Row],[1Y Return vs Nifty Z-Score]],Table2[1Y Return vs Nifty Z-Score])</f>
        <v>311</v>
      </c>
      <c r="AT227">
        <f>_xlfn.RANK.AVG(Table2[[#This Row],[6M Return vs Nifty Z-Score]],Table2[6M Return vs Nifty Z-Score])</f>
        <v>335</v>
      </c>
      <c r="AU227">
        <f>_xlfn.RANK.AVG(Table2[[#This Row],[Sharpe Ratio Z-Score]],Table2[Sharpe Ratio Z-Score])</f>
        <v>148</v>
      </c>
      <c r="AV227">
        <f>(Table2[[#This Row],[Rank 1Y]]+Table2[[#This Row],[Rank 6M]]+Table2[[#This Row],[Rank Sharpe]])/3</f>
        <v>264.66666666666669</v>
      </c>
    </row>
    <row r="228" spans="1:48" x14ac:dyDescent="0.3">
      <c r="A228" t="s">
        <v>1578</v>
      </c>
      <c r="B228" t="s">
        <v>1579</v>
      </c>
      <c r="C228" t="s">
        <v>3194</v>
      </c>
      <c r="D228" t="s">
        <v>382</v>
      </c>
      <c r="E228">
        <v>6248.0065023999996</v>
      </c>
      <c r="F228">
        <v>127.36</v>
      </c>
      <c r="G228">
        <v>38.9852348116423</v>
      </c>
      <c r="H228">
        <f>(Table2[[#This Row],[1Y Return vs Nifty]]-AVERAGE(Table2[1Y Return vs Nifty]))/_xlfn.STDEV.P(Table2[1Y Return vs Nifty])</f>
        <v>0.18444223934010739</v>
      </c>
      <c r="I228">
        <v>-7.8113047501408799</v>
      </c>
      <c r="J228">
        <f>(Table2[[#This Row],[1M Return vs Nifty]]-AVERAGE(Table2[1M Return vs Nifty]))/_xlfn.STDEV.P(Table2[1M Return vs Nifty])</f>
        <v>-0.85051510861518487</v>
      </c>
      <c r="K228">
        <v>27.124205885418199</v>
      </c>
      <c r="L228">
        <f>(Table2[[#This Row],[6M Return vs Nifty]]-AVERAGE(Table2[6M Return vs Nifty]))/_xlfn.STDEV.P(Table2[6M Return vs Nifty])</f>
        <v>0.30775687986654415</v>
      </c>
      <c r="M228">
        <v>-1.49171646955974</v>
      </c>
      <c r="N228">
        <f>(Table2[[#This Row],[1W Return vs Nifty]]-AVERAGE(Table2[1W Return vs Nifty]))/_xlfn.STDEV.P(Table2[1W Return vs Nifty])</f>
        <v>-0.36064735629333755</v>
      </c>
      <c r="O228">
        <v>132.91</v>
      </c>
      <c r="P228">
        <v>133.67885344654599</v>
      </c>
      <c r="Q228">
        <v>114.097835101551</v>
      </c>
      <c r="R228">
        <v>27.967934008304699</v>
      </c>
      <c r="S228" s="1">
        <f>(Table2[[#This Row],[Close Price]]-Table2[[#This Row],[20D EMA]])/Table2[[#This Row],[20D EMA]]</f>
        <v>-4.1757580317508071E-2</v>
      </c>
      <c r="T228" s="1">
        <f>(Table2[[#This Row],[Close Price]]-Table2[[#This Row],[50D EMA]])/Table2[[#This Row],[50D EMA]]</f>
        <v>-4.7268908160352376E-2</v>
      </c>
      <c r="U228" s="1">
        <f>(Table2[[#This Row],[Close Price]]-Table2[[#This Row],[200D EMA]])/Table2[[#This Row],[200D EMA]]</f>
        <v>0.11623502660366183</v>
      </c>
      <c r="V228">
        <v>0.13934200105529199</v>
      </c>
      <c r="W228">
        <v>126.8</v>
      </c>
      <c r="X228">
        <v>129.71</v>
      </c>
      <c r="Y228">
        <v>126.8</v>
      </c>
      <c r="Z228">
        <v>130.51</v>
      </c>
      <c r="AA228">
        <v>126.02</v>
      </c>
      <c r="AB228">
        <v>142.29</v>
      </c>
      <c r="AC228" s="1">
        <f>(Table2[[#This Row],[Close Price]]/Table2[[#This Row],[Day Low]])-1</f>
        <v>4.4164037854890204E-3</v>
      </c>
      <c r="AD228" s="1">
        <f>(Table2[[#This Row],[Day High]]/Table2[[#This Row],[Close Price]])-1</f>
        <v>1.8451633165829318E-2</v>
      </c>
      <c r="AE228" s="1">
        <f>(Table2[[#This Row],[Close Price]]/Table2[[#This Row],[Current Week Low]])-1</f>
        <v>4.4164037854890204E-3</v>
      </c>
      <c r="AF228" s="1">
        <f>(Table2[[#This Row],[Current Week High]]/Table2[[#This Row],[Close Price]])-1</f>
        <v>2.4733040201004863E-2</v>
      </c>
      <c r="AG228" s="1">
        <f>(Table2[[#This Row],[Close Price]]/Table2[[#This Row],[Current Month Low]])-1</f>
        <v>1.0633232820187244E-2</v>
      </c>
      <c r="AH228" s="1">
        <f>(Table2[[#This Row],[Current Month High]]/Table2[[#This Row],[Close Price]])-1</f>
        <v>0.11722675879396971</v>
      </c>
      <c r="AI228">
        <v>33.440640703517502</v>
      </c>
      <c r="AJ228">
        <v>95.787855495772405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-0.04</v>
      </c>
      <c r="AM228" t="s">
        <v>3224</v>
      </c>
      <c r="AN228">
        <v>-8.2100000000000009</v>
      </c>
      <c r="AO228" t="s">
        <v>3224</v>
      </c>
      <c r="AP228">
        <v>7.5420597927778998E-2</v>
      </c>
      <c r="AQ228">
        <f>(Table2[[#This Row],[Sharpe Ratio]]-AVERAGE(Table2[Sharpe Ratio]))/_xlfn.STDEV.P(Table2[Sharpe Ratio])</f>
        <v>0.11655774891695335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251</v>
      </c>
      <c r="AT228">
        <f>_xlfn.RANK.AVG(Table2[[#This Row],[6M Return vs Nifty Z-Score]],Table2[6M Return vs Nifty Z-Score])</f>
        <v>223</v>
      </c>
      <c r="AU228">
        <f>_xlfn.RANK.AVG(Table2[[#This Row],[Sharpe Ratio Z-Score]],Table2[Sharpe Ratio Z-Score])</f>
        <v>321</v>
      </c>
      <c r="AV228">
        <f>(Table2[[#This Row],[Rank 1Y]]+Table2[[#This Row],[Rank 6M]]+Table2[[#This Row],[Rank Sharpe]])/3</f>
        <v>265</v>
      </c>
    </row>
    <row r="229" spans="1:48" x14ac:dyDescent="0.3">
      <c r="A229" t="s">
        <v>1403</v>
      </c>
      <c r="B229" t="s">
        <v>1404</v>
      </c>
      <c r="C229" t="s">
        <v>3198</v>
      </c>
      <c r="D229" t="s">
        <v>1405</v>
      </c>
      <c r="E229">
        <v>8080.8331307500002</v>
      </c>
      <c r="F229">
        <v>657.35</v>
      </c>
      <c r="G229">
        <v>-1.2068775869084201</v>
      </c>
      <c r="H229">
        <f>(Table2[[#This Row],[1Y Return vs Nifty]]-AVERAGE(Table2[1Y Return vs Nifty]))/_xlfn.STDEV.P(Table2[1Y Return vs Nifty])</f>
        <v>-0.4814211392601514</v>
      </c>
      <c r="I229">
        <v>-5.4725826936428099</v>
      </c>
      <c r="J229">
        <f>(Table2[[#This Row],[1M Return vs Nifty]]-AVERAGE(Table2[1M Return vs Nifty]))/_xlfn.STDEV.P(Table2[1M Return vs Nifty])</f>
        <v>-0.62964363441131277</v>
      </c>
      <c r="K229">
        <v>32.902678417685898</v>
      </c>
      <c r="L229">
        <f>(Table2[[#This Row],[6M Return vs Nifty]]-AVERAGE(Table2[6M Return vs Nifty]))/_xlfn.STDEV.P(Table2[6M Return vs Nifty])</f>
        <v>0.47826285148768316</v>
      </c>
      <c r="M229">
        <v>-4.44154221398676</v>
      </c>
      <c r="N229">
        <f>(Table2[[#This Row],[1W Return vs Nifty]]-AVERAGE(Table2[1W Return vs Nifty]))/_xlfn.STDEV.P(Table2[1W Return vs Nifty])</f>
        <v>-1.0313747758927017</v>
      </c>
      <c r="O229">
        <v>669.87</v>
      </c>
      <c r="P229">
        <v>656.46460995216296</v>
      </c>
      <c r="Q229">
        <v>578.25727954509</v>
      </c>
      <c r="R229">
        <v>41.279419326592397</v>
      </c>
      <c r="S229" s="1">
        <f>(Table2[[#This Row],[Close Price]]-Table2[[#This Row],[20D EMA]])/Table2[[#This Row],[20D EMA]]</f>
        <v>-1.8690193619657517E-2</v>
      </c>
      <c r="T229" s="1">
        <f>(Table2[[#This Row],[Close Price]]-Table2[[#This Row],[50D EMA]])/Table2[[#This Row],[50D EMA]]</f>
        <v>1.348724720897875E-3</v>
      </c>
      <c r="U229" s="1">
        <f>(Table2[[#This Row],[Close Price]]-Table2[[#This Row],[200D EMA]])/Table2[[#This Row],[200D EMA]]</f>
        <v>0.13677773415516978</v>
      </c>
      <c r="V229">
        <v>0.475810745489048</v>
      </c>
      <c r="W229">
        <v>651.5</v>
      </c>
      <c r="X229">
        <v>661.45</v>
      </c>
      <c r="Y229">
        <v>651.1</v>
      </c>
      <c r="Z229">
        <v>681</v>
      </c>
      <c r="AA229">
        <v>645</v>
      </c>
      <c r="AB229">
        <v>699.75</v>
      </c>
      <c r="AC229" s="1">
        <f>(Table2[[#This Row],[Close Price]]/Table2[[#This Row],[Day Low]])-1</f>
        <v>8.9792785878741732E-3</v>
      </c>
      <c r="AD229" s="1">
        <f>(Table2[[#This Row],[Day High]]/Table2[[#This Row],[Close Price]])-1</f>
        <v>6.2371643721002012E-3</v>
      </c>
      <c r="AE229" s="1">
        <f>(Table2[[#This Row],[Close Price]]/Table2[[#This Row],[Current Week Low]])-1</f>
        <v>9.599139917063404E-3</v>
      </c>
      <c r="AF229" s="1">
        <f>(Table2[[#This Row],[Current Week High]]/Table2[[#This Row],[Close Price]])-1</f>
        <v>3.5977789609796806E-2</v>
      </c>
      <c r="AG229" s="1">
        <f>(Table2[[#This Row],[Close Price]]/Table2[[#This Row],[Current Month Low]])-1</f>
        <v>1.9147286821705523E-2</v>
      </c>
      <c r="AH229" s="1">
        <f>(Table2[[#This Row],[Current Month High]]/Table2[[#This Row],[Close Price]])-1</f>
        <v>6.450140716513264E-2</v>
      </c>
      <c r="AI229">
        <v>16.8935878907735</v>
      </c>
      <c r="AJ229">
        <v>61.530900602039502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0.11</v>
      </c>
      <c r="AM229" t="s">
        <v>3225</v>
      </c>
      <c r="AN229">
        <v>1.29</v>
      </c>
      <c r="AO229" t="s">
        <v>3225</v>
      </c>
      <c r="AP229">
        <v>0.13545440987549301</v>
      </c>
      <c r="AQ229">
        <f>(Table2[[#This Row],[Sharpe Ratio]]-AVERAGE(Table2[Sharpe Ratio]))/_xlfn.STDEV.P(Table2[Sharpe Ratio])</f>
        <v>0.81380406417868112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-0.85037263389780149</v>
      </c>
      <c r="AS229">
        <f>_xlfn.RANK.AVG(Table2[[#This Row],[1Y Return vs Nifty Z-Score]],Table2[1Y Return vs Nifty Z-Score])</f>
        <v>478</v>
      </c>
      <c r="AT229">
        <f>_xlfn.RANK.AVG(Table2[[#This Row],[6M Return vs Nifty Z-Score]],Table2[6M Return vs Nifty Z-Score])</f>
        <v>184</v>
      </c>
      <c r="AU229">
        <f>_xlfn.RANK.AVG(Table2[[#This Row],[Sharpe Ratio Z-Score]],Table2[Sharpe Ratio Z-Score])</f>
        <v>143</v>
      </c>
      <c r="AV229">
        <f>(Table2[[#This Row],[Rank 1Y]]+Table2[[#This Row],[Rank 6M]]+Table2[[#This Row],[Rank Sharpe]])/3</f>
        <v>268.33333333333331</v>
      </c>
    </row>
    <row r="230" spans="1:48" x14ac:dyDescent="0.3">
      <c r="A230" t="s">
        <v>270</v>
      </c>
      <c r="B230" t="s">
        <v>271</v>
      </c>
      <c r="C230" t="s">
        <v>3186</v>
      </c>
      <c r="D230" t="s">
        <v>206</v>
      </c>
      <c r="E230">
        <v>102402.8028892</v>
      </c>
      <c r="F230">
        <v>34720.300000000003</v>
      </c>
      <c r="G230">
        <v>51.382595394296501</v>
      </c>
      <c r="H230">
        <f>(Table2[[#This Row],[1Y Return vs Nifty]]-AVERAGE(Table2[1Y Return vs Nifty]))/_xlfn.STDEV.P(Table2[1Y Return vs Nifty])</f>
        <v>0.38982951337623056</v>
      </c>
      <c r="I230">
        <v>2.8501033744203301</v>
      </c>
      <c r="J230">
        <f>(Table2[[#This Row],[1M Return vs Nifty]]-AVERAGE(Table2[1M Return vs Nifty]))/_xlfn.STDEV.P(Table2[1M Return vs Nifty])</f>
        <v>0.15635995933837096</v>
      </c>
      <c r="K230">
        <v>1.03882606179556</v>
      </c>
      <c r="L230">
        <f>(Table2[[#This Row],[6M Return vs Nifty]]-AVERAGE(Table2[6M Return vs Nifty]))/_xlfn.STDEV.P(Table2[6M Return vs Nifty])</f>
        <v>-0.46194705263407065</v>
      </c>
      <c r="M230">
        <v>1.3057887705036699</v>
      </c>
      <c r="N230">
        <f>(Table2[[#This Row],[1W Return vs Nifty]]-AVERAGE(Table2[1W Return vs Nifty]))/_xlfn.STDEV.P(Table2[1W Return vs Nifty])</f>
        <v>0.27544563141224609</v>
      </c>
      <c r="O230">
        <v>33265.410000000003</v>
      </c>
      <c r="P230">
        <v>32995.499774841002</v>
      </c>
      <c r="Q230">
        <v>29498.135094847101</v>
      </c>
      <c r="R230">
        <v>68.830045021371404</v>
      </c>
      <c r="S230" s="1">
        <f>(Table2[[#This Row],[Close Price]]-Table2[[#This Row],[20D EMA]])/Table2[[#This Row],[20D EMA]]</f>
        <v>4.3735820481394919E-2</v>
      </c>
      <c r="T230" s="1">
        <f>(Table2[[#This Row],[Close Price]]-Table2[[#This Row],[50D EMA]])/Table2[[#This Row],[50D EMA]]</f>
        <v>5.2273802092070658E-2</v>
      </c>
      <c r="U230" s="1">
        <f>(Table2[[#This Row],[Close Price]]-Table2[[#This Row],[200D EMA]])/Table2[[#This Row],[200D EMA]]</f>
        <v>0.17703373072100206</v>
      </c>
      <c r="V230">
        <v>1.3936571243564799</v>
      </c>
      <c r="W230">
        <v>33910.050000000003</v>
      </c>
      <c r="X230">
        <v>34794.949999999997</v>
      </c>
      <c r="Y230">
        <v>33850</v>
      </c>
      <c r="Z230">
        <v>34794.949999999997</v>
      </c>
      <c r="AA230">
        <v>31922.35</v>
      </c>
      <c r="AB230">
        <v>35044.449999999997</v>
      </c>
      <c r="AC230" s="1">
        <f>(Table2[[#This Row],[Close Price]]/Table2[[#This Row],[Day Low]])-1</f>
        <v>2.3894096292986777E-2</v>
      </c>
      <c r="AD230" s="1">
        <f>(Table2[[#This Row],[Day High]]/Table2[[#This Row],[Close Price]])-1</f>
        <v>2.1500390261603997E-3</v>
      </c>
      <c r="AE230" s="1">
        <f>(Table2[[#This Row],[Close Price]]/Table2[[#This Row],[Current Week Low]])-1</f>
        <v>2.5710487444608576E-2</v>
      </c>
      <c r="AF230" s="1">
        <f>(Table2[[#This Row],[Current Week High]]/Table2[[#This Row],[Close Price]])-1</f>
        <v>2.1500390261603997E-3</v>
      </c>
      <c r="AG230" s="1">
        <f>(Table2[[#This Row],[Close Price]]/Table2[[#This Row],[Current Month Low]])-1</f>
        <v>8.7648622360195994E-2</v>
      </c>
      <c r="AH230" s="1">
        <f>(Table2[[#This Row],[Current Month High]]/Table2[[#This Row],[Close Price]])-1</f>
        <v>9.3360368429995511E-3</v>
      </c>
      <c r="AI230">
        <v>5.6384881467037999</v>
      </c>
      <c r="AJ230">
        <v>86.668279569892405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-0.01</v>
      </c>
      <c r="AM230" t="s">
        <v>3224</v>
      </c>
      <c r="AN230">
        <v>7.2</v>
      </c>
      <c r="AO230" t="s">
        <v>3225</v>
      </c>
      <c r="AP230">
        <v>0.13205755005830999</v>
      </c>
      <c r="AQ230">
        <f>(Table2[[#This Row],[Sharpe Ratio]]-AVERAGE(Table2[Sharpe Ratio]))/_xlfn.STDEV.P(Table2[Sharpe Ratio])</f>
        <v>0.77435216342224966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1.1340402149150266</v>
      </c>
      <c r="AS230">
        <f>_xlfn.RANK.AVG(Table2[[#This Row],[1Y Return vs Nifty Z-Score]],Table2[1Y Return vs Nifty Z-Score])</f>
        <v>183</v>
      </c>
      <c r="AT230">
        <f>_xlfn.RANK.AVG(Table2[[#This Row],[6M Return vs Nifty Z-Score]],Table2[6M Return vs Nifty Z-Score])</f>
        <v>471</v>
      </c>
      <c r="AU230">
        <f>_xlfn.RANK.AVG(Table2[[#This Row],[Sharpe Ratio Z-Score]],Table2[Sharpe Ratio Z-Score])</f>
        <v>152</v>
      </c>
      <c r="AV230">
        <f>(Table2[[#This Row],[Rank 1Y]]+Table2[[#This Row],[Rank 6M]]+Table2[[#This Row],[Rank Sharpe]])/3</f>
        <v>268.66666666666669</v>
      </c>
    </row>
    <row r="231" spans="1:48" x14ac:dyDescent="0.3">
      <c r="A231" t="s">
        <v>701</v>
      </c>
      <c r="B231" t="s">
        <v>702</v>
      </c>
      <c r="C231" t="s">
        <v>3192</v>
      </c>
      <c r="D231" t="s">
        <v>444</v>
      </c>
      <c r="E231">
        <v>26487.766800000001</v>
      </c>
      <c r="F231">
        <v>3779</v>
      </c>
      <c r="G231">
        <v>15.2517721058236</v>
      </c>
      <c r="H231">
        <f>(Table2[[#This Row],[1Y Return vs Nifty]]-AVERAGE(Table2[1Y Return vs Nifty]))/_xlfn.STDEV.P(Table2[1Y Return vs Nifty])</f>
        <v>-0.20875042260491458</v>
      </c>
      <c r="I231">
        <v>4.9354489831256299</v>
      </c>
      <c r="J231">
        <f>(Table2[[#This Row],[1M Return vs Nifty]]-AVERAGE(Table2[1M Return vs Nifty]))/_xlfn.STDEV.P(Table2[1M Return vs Nifty])</f>
        <v>0.35330228411765185</v>
      </c>
      <c r="K231">
        <v>24.164044345112</v>
      </c>
      <c r="L231">
        <f>(Table2[[#This Row],[6M Return vs Nifty]]-AVERAGE(Table2[6M Return vs Nifty]))/_xlfn.STDEV.P(Table2[6M Return vs Nifty])</f>
        <v>0.2204110948399669</v>
      </c>
      <c r="M231">
        <v>-2.6849051319336601</v>
      </c>
      <c r="N231">
        <f>(Table2[[#This Row],[1W Return vs Nifty]]-AVERAGE(Table2[1W Return vs Nifty]))/_xlfn.STDEV.P(Table2[1W Return vs Nifty])</f>
        <v>-0.63195299328605048</v>
      </c>
      <c r="O231">
        <v>3728.73</v>
      </c>
      <c r="P231">
        <v>3630.87067820418</v>
      </c>
      <c r="Q231">
        <v>3303.3133306607101</v>
      </c>
      <c r="R231">
        <v>54.927120745770402</v>
      </c>
      <c r="S231" s="1">
        <f>(Table2[[#This Row],[Close Price]]-Table2[[#This Row],[20D EMA]])/Table2[[#This Row],[20D EMA]]</f>
        <v>1.3481802114929206E-2</v>
      </c>
      <c r="T231" s="1">
        <f>(Table2[[#This Row],[Close Price]]-Table2[[#This Row],[50D EMA]])/Table2[[#This Row],[50D EMA]]</f>
        <v>4.079719024007885E-2</v>
      </c>
      <c r="U231" s="1">
        <f>(Table2[[#This Row],[Close Price]]-Table2[[#This Row],[200D EMA]])/Table2[[#This Row],[200D EMA]]</f>
        <v>0.14400289095317087</v>
      </c>
      <c r="V231">
        <v>1.1644756511115</v>
      </c>
      <c r="W231">
        <v>3750</v>
      </c>
      <c r="X231">
        <v>3820.2</v>
      </c>
      <c r="Y231">
        <v>3750</v>
      </c>
      <c r="Z231">
        <v>3837.95</v>
      </c>
      <c r="AA231">
        <v>3671</v>
      </c>
      <c r="AB231">
        <v>3978.5</v>
      </c>
      <c r="AC231" s="1">
        <f>(Table2[[#This Row],[Close Price]]/Table2[[#This Row],[Day Low]])-1</f>
        <v>7.7333333333333698E-3</v>
      </c>
      <c r="AD231" s="1">
        <f>(Table2[[#This Row],[Day High]]/Table2[[#This Row],[Close Price]])-1</f>
        <v>1.0902355120402163E-2</v>
      </c>
      <c r="AE231" s="1">
        <f>(Table2[[#This Row],[Close Price]]/Table2[[#This Row],[Current Week Low]])-1</f>
        <v>7.7333333333333698E-3</v>
      </c>
      <c r="AF231" s="1">
        <f>(Table2[[#This Row],[Current Week High]]/Table2[[#This Row],[Close Price]])-1</f>
        <v>1.5599364911352165E-2</v>
      </c>
      <c r="AG231" s="1">
        <f>(Table2[[#This Row],[Close Price]]/Table2[[#This Row],[Current Month Low]])-1</f>
        <v>2.9419776627621852E-2</v>
      </c>
      <c r="AH231" s="1">
        <f>(Table2[[#This Row],[Current Month High]]/Table2[[#This Row],[Close Price]])-1</f>
        <v>5.2791743847578676E-2</v>
      </c>
      <c r="AI231">
        <v>5.2791743847578596</v>
      </c>
      <c r="AJ231">
        <v>50.548771985737901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0.09</v>
      </c>
      <c r="AM231" t="s">
        <v>3225</v>
      </c>
      <c r="AN231">
        <v>2.46</v>
      </c>
      <c r="AO231" t="s">
        <v>3225</v>
      </c>
      <c r="AP231">
        <v>0.115112932451765</v>
      </c>
      <c r="AQ231">
        <f>(Table2[[#This Row],[Sharpe Ratio]]-AVERAGE(Table2[Sharpe Ratio]))/_xlfn.STDEV.P(Table2[Sharpe Ratio])</f>
        <v>0.57755352934630089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0.31056349241295456</v>
      </c>
      <c r="AS231">
        <f>_xlfn.RANK.AVG(Table2[[#This Row],[1Y Return vs Nifty Z-Score]],Table2[1Y Return vs Nifty Z-Score])</f>
        <v>359</v>
      </c>
      <c r="AT231">
        <f>_xlfn.RANK.AVG(Table2[[#This Row],[6M Return vs Nifty Z-Score]],Table2[6M Return vs Nifty Z-Score])</f>
        <v>248</v>
      </c>
      <c r="AU231">
        <f>_xlfn.RANK.AVG(Table2[[#This Row],[Sharpe Ratio Z-Score]],Table2[Sharpe Ratio Z-Score])</f>
        <v>199</v>
      </c>
      <c r="AV231">
        <f>(Table2[[#This Row],[Rank 1Y]]+Table2[[#This Row],[Rank 6M]]+Table2[[#This Row],[Rank Sharpe]])/3</f>
        <v>268.66666666666669</v>
      </c>
    </row>
    <row r="232" spans="1:48" x14ac:dyDescent="0.3">
      <c r="A232" t="s">
        <v>348</v>
      </c>
      <c r="B232" t="s">
        <v>349</v>
      </c>
      <c r="C232" t="s">
        <v>3186</v>
      </c>
      <c r="D232" t="s">
        <v>127</v>
      </c>
      <c r="E232">
        <v>74312.601553519999</v>
      </c>
      <c r="F232">
        <v>1596.1</v>
      </c>
      <c r="G232">
        <v>16.429899853477199</v>
      </c>
      <c r="H232">
        <f>(Table2[[#This Row],[1Y Return vs Nifty]]-AVERAGE(Table2[1Y Return vs Nifty]))/_xlfn.STDEV.P(Table2[1Y Return vs Nifty])</f>
        <v>-0.18923236108338018</v>
      </c>
      <c r="I232">
        <v>-3.8523659072071799</v>
      </c>
      <c r="J232">
        <f>(Table2[[#This Row],[1M Return vs Nifty]]-AVERAGE(Table2[1M Return vs Nifty]))/_xlfn.STDEV.P(Table2[1M Return vs Nifty])</f>
        <v>-0.47662858537819003</v>
      </c>
      <c r="K232">
        <v>27.808688937018001</v>
      </c>
      <c r="L232">
        <f>(Table2[[#This Row],[6M Return vs Nifty]]-AVERAGE(Table2[6M Return vs Nifty]))/_xlfn.STDEV.P(Table2[6M Return vs Nifty])</f>
        <v>0.32795399028275057</v>
      </c>
      <c r="M232">
        <v>1.1633202097282</v>
      </c>
      <c r="N232">
        <f>(Table2[[#This Row],[1W Return vs Nifty]]-AVERAGE(Table2[1W Return vs Nifty]))/_xlfn.STDEV.P(Table2[1W Return vs Nifty])</f>
        <v>0.24305132123189085</v>
      </c>
      <c r="O232">
        <v>1591.22</v>
      </c>
      <c r="P232">
        <v>1592.3732738369999</v>
      </c>
      <c r="Q232">
        <v>1406.6825135781</v>
      </c>
      <c r="R232">
        <v>52.948667150826097</v>
      </c>
      <c r="S232" s="1">
        <f>(Table2[[#This Row],[Close Price]]-Table2[[#This Row],[20D EMA]])/Table2[[#This Row],[20D EMA]]</f>
        <v>3.0668292253741669E-3</v>
      </c>
      <c r="T232" s="1">
        <f>(Table2[[#This Row],[Close Price]]-Table2[[#This Row],[50D EMA]])/Table2[[#This Row],[50D EMA]]</f>
        <v>2.3403596532488935E-3</v>
      </c>
      <c r="U232" s="1">
        <f>(Table2[[#This Row],[Close Price]]-Table2[[#This Row],[200D EMA]])/Table2[[#This Row],[200D EMA]]</f>
        <v>0.13465546389717262</v>
      </c>
      <c r="V232">
        <v>0.86376297620591103</v>
      </c>
      <c r="W232">
        <v>1578.1</v>
      </c>
      <c r="X232">
        <v>1610</v>
      </c>
      <c r="Y232">
        <v>1578.1</v>
      </c>
      <c r="Z232">
        <v>1625</v>
      </c>
      <c r="AA232">
        <v>1524.75</v>
      </c>
      <c r="AB232">
        <v>1629.9</v>
      </c>
      <c r="AC232" s="1">
        <f>(Table2[[#This Row],[Close Price]]/Table2[[#This Row],[Day Low]])-1</f>
        <v>1.1406121285089776E-2</v>
      </c>
      <c r="AD232" s="1">
        <f>(Table2[[#This Row],[Day High]]/Table2[[#This Row],[Close Price]])-1</f>
        <v>8.7087275233381778E-3</v>
      </c>
      <c r="AE232" s="1">
        <f>(Table2[[#This Row],[Close Price]]/Table2[[#This Row],[Current Week Low]])-1</f>
        <v>1.1406121285089776E-2</v>
      </c>
      <c r="AF232" s="1">
        <f>(Table2[[#This Row],[Current Week High]]/Table2[[#This Row],[Close Price]])-1</f>
        <v>1.8106634922623988E-2</v>
      </c>
      <c r="AG232" s="1">
        <f>(Table2[[#This Row],[Close Price]]/Table2[[#This Row],[Current Month Low]])-1</f>
        <v>4.6794556484669458E-2</v>
      </c>
      <c r="AH232" s="1">
        <f>(Table2[[#This Row],[Current Month High]]/Table2[[#This Row],[Close Price]])-1</f>
        <v>2.1176618006390591E-2</v>
      </c>
      <c r="AI232">
        <v>13.0568260134076</v>
      </c>
      <c r="AJ232">
        <v>59.243739399381397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-7.0000000000000007E-2</v>
      </c>
      <c r="AM232" t="s">
        <v>3224</v>
      </c>
      <c r="AN232">
        <v>0.56999999999999995</v>
      </c>
      <c r="AO232" t="s">
        <v>3225</v>
      </c>
      <c r="AP232">
        <v>9.8237101410744002E-2</v>
      </c>
      <c r="AQ232">
        <f>(Table2[[#This Row],[Sharpe Ratio]]-AVERAGE(Table2[Sharpe Ratio]))/_xlfn.STDEV.P(Table2[Sharpe Ratio])</f>
        <v>0.381553798051886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349</v>
      </c>
      <c r="AT232">
        <f>_xlfn.RANK.AVG(Table2[[#This Row],[6M Return vs Nifty Z-Score]],Table2[6M Return vs Nifty Z-Score])</f>
        <v>219</v>
      </c>
      <c r="AU232">
        <f>_xlfn.RANK.AVG(Table2[[#This Row],[Sharpe Ratio Z-Score]],Table2[Sharpe Ratio Z-Score])</f>
        <v>245</v>
      </c>
      <c r="AV232">
        <f>(Table2[[#This Row],[Rank 1Y]]+Table2[[#This Row],[Rank 6M]]+Table2[[#This Row],[Rank Sharpe]])/3</f>
        <v>271</v>
      </c>
    </row>
    <row r="233" spans="1:48" x14ac:dyDescent="0.3">
      <c r="A233" t="s">
        <v>887</v>
      </c>
      <c r="B233" t="s">
        <v>888</v>
      </c>
      <c r="C233" t="s">
        <v>3191</v>
      </c>
      <c r="D233" t="s">
        <v>455</v>
      </c>
      <c r="E233">
        <v>17917.992541305</v>
      </c>
      <c r="F233">
        <v>1255.05</v>
      </c>
      <c r="G233">
        <v>25.474650273498199</v>
      </c>
      <c r="H233">
        <f>(Table2[[#This Row],[1Y Return vs Nifty]]-AVERAGE(Table2[1Y Return vs Nifty]))/_xlfn.STDEV.P(Table2[1Y Return vs Nifty])</f>
        <v>-3.9387834039102225E-2</v>
      </c>
      <c r="I233">
        <v>-13.384542372003599</v>
      </c>
      <c r="J233">
        <f>(Table2[[#This Row],[1M Return vs Nifty]]-AVERAGE(Table2[1M Return vs Nifty]))/_xlfn.STDEV.P(Table2[1M Return vs Nifty])</f>
        <v>-1.3768577777703714</v>
      </c>
      <c r="K233">
        <v>8.3009203248352303</v>
      </c>
      <c r="L233">
        <f>(Table2[[#This Row],[6M Return vs Nifty]]-AVERAGE(Table2[6M Return vs Nifty]))/_xlfn.STDEV.P(Table2[6M Return vs Nifty])</f>
        <v>-0.24766370501764645</v>
      </c>
      <c r="M233">
        <v>-2.8148185373654799</v>
      </c>
      <c r="N233">
        <f>(Table2[[#This Row],[1W Return vs Nifty]]-AVERAGE(Table2[1W Return vs Nifty]))/_xlfn.STDEV.P(Table2[1W Return vs Nifty])</f>
        <v>-0.66149252909126677</v>
      </c>
      <c r="O233">
        <v>1297.83</v>
      </c>
      <c r="P233">
        <v>1292.5924732482799</v>
      </c>
      <c r="Q233">
        <v>1115.53247363214</v>
      </c>
      <c r="R233">
        <v>30.226031417249999</v>
      </c>
      <c r="S233" s="1">
        <f>(Table2[[#This Row],[Close Price]]-Table2[[#This Row],[20D EMA]])/Table2[[#This Row],[20D EMA]]</f>
        <v>-3.2962714685282335E-2</v>
      </c>
      <c r="T233" s="1">
        <f>(Table2[[#This Row],[Close Price]]-Table2[[#This Row],[50D EMA]])/Table2[[#This Row],[50D EMA]]</f>
        <v>-2.904432295968418E-2</v>
      </c>
      <c r="U233" s="1">
        <f>(Table2[[#This Row],[Close Price]]-Table2[[#This Row],[200D EMA]])/Table2[[#This Row],[200D EMA]]</f>
        <v>0.1250680994642811</v>
      </c>
      <c r="V233">
        <v>0.32818725219589701</v>
      </c>
      <c r="W233">
        <v>1244</v>
      </c>
      <c r="X233">
        <v>1279</v>
      </c>
      <c r="Y233">
        <v>1244</v>
      </c>
      <c r="Z233">
        <v>1279</v>
      </c>
      <c r="AA233">
        <v>1244</v>
      </c>
      <c r="AB233">
        <v>1349.4</v>
      </c>
      <c r="AC233" s="1">
        <f>(Table2[[#This Row],[Close Price]]/Table2[[#This Row],[Day Low]])-1</f>
        <v>8.8826366559484615E-3</v>
      </c>
      <c r="AD233" s="1">
        <f>(Table2[[#This Row],[Day High]]/Table2[[#This Row],[Close Price]])-1</f>
        <v>1.9082905063543265E-2</v>
      </c>
      <c r="AE233" s="1">
        <f>(Table2[[#This Row],[Close Price]]/Table2[[#This Row],[Current Week Low]])-1</f>
        <v>8.8826366559484615E-3</v>
      </c>
      <c r="AF233" s="1">
        <f>(Table2[[#This Row],[Current Week High]]/Table2[[#This Row],[Close Price]])-1</f>
        <v>1.9082905063543265E-2</v>
      </c>
      <c r="AG233" s="1">
        <f>(Table2[[#This Row],[Close Price]]/Table2[[#This Row],[Current Month Low]])-1</f>
        <v>8.8826366559484615E-3</v>
      </c>
      <c r="AH233" s="1">
        <f>(Table2[[#This Row],[Current Month High]]/Table2[[#This Row],[Close Price]])-1</f>
        <v>7.5176287797299013E-2</v>
      </c>
      <c r="AI233">
        <v>22.999083701844501</v>
      </c>
      <c r="AJ233">
        <v>72.515463917525693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</v>
      </c>
      <c r="AM233" t="s">
        <v>3226</v>
      </c>
      <c r="AN233">
        <v>-5.77</v>
      </c>
      <c r="AO233" t="s">
        <v>3224</v>
      </c>
      <c r="AP233">
        <v>0.15274521979133801</v>
      </c>
      <c r="AQ233">
        <f>(Table2[[#This Row],[Sharpe Ratio]]-AVERAGE(Table2[Sharpe Ratio]))/_xlfn.STDEV.P(Table2[Sharpe Ratio])</f>
        <v>1.0146234542952695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-1.3107783916231175</v>
      </c>
      <c r="AS233">
        <f>_xlfn.RANK.AVG(Table2[[#This Row],[1Y Return vs Nifty Z-Score]],Table2[1Y Return vs Nifty Z-Score])</f>
        <v>304</v>
      </c>
      <c r="AT233">
        <f>_xlfn.RANK.AVG(Table2[[#This Row],[6M Return vs Nifty Z-Score]],Table2[6M Return vs Nifty Z-Score])</f>
        <v>396</v>
      </c>
      <c r="AU233">
        <f>_xlfn.RANK.AVG(Table2[[#This Row],[Sharpe Ratio Z-Score]],Table2[Sharpe Ratio Z-Score])</f>
        <v>113</v>
      </c>
      <c r="AV233">
        <f>(Table2[[#This Row],[Rank 1Y]]+Table2[[#This Row],[Rank 6M]]+Table2[[#This Row],[Rank Sharpe]])/3</f>
        <v>271</v>
      </c>
    </row>
    <row r="234" spans="1:48" x14ac:dyDescent="0.3">
      <c r="A234" t="s">
        <v>1741</v>
      </c>
      <c r="B234" t="s">
        <v>1742</v>
      </c>
      <c r="C234" t="s">
        <v>3183</v>
      </c>
      <c r="D234" t="s">
        <v>46</v>
      </c>
      <c r="E234">
        <v>4818.24218733</v>
      </c>
      <c r="F234">
        <v>696.3</v>
      </c>
      <c r="G234">
        <v>-5.5918484745184101</v>
      </c>
      <c r="H234">
        <f>(Table2[[#This Row],[1Y Return vs Nifty]]-AVERAGE(Table2[1Y Return vs Nifty]))/_xlfn.STDEV.P(Table2[1Y Return vs Nifty])</f>
        <v>-0.55406702314240897</v>
      </c>
      <c r="I234">
        <v>0.84086023203206095</v>
      </c>
      <c r="J234">
        <f>(Table2[[#This Row],[1M Return vs Nifty]]-AVERAGE(Table2[1M Return vs Nifty]))/_xlfn.STDEV.P(Table2[1M Return vs Nifty])</f>
        <v>-3.3395165115291892E-2</v>
      </c>
      <c r="K234">
        <v>33.684277494673204</v>
      </c>
      <c r="L234">
        <f>(Table2[[#This Row],[6M Return vs Nifty]]-AVERAGE(Table2[6M Return vs Nifty]))/_xlfn.STDEV.P(Table2[6M Return vs Nifty])</f>
        <v>0.5013255742566719</v>
      </c>
      <c r="M234">
        <v>0.86609575882565104</v>
      </c>
      <c r="N234">
        <f>(Table2[[#This Row],[1W Return vs Nifty]]-AVERAGE(Table2[1W Return vs Nifty]))/_xlfn.STDEV.P(Table2[1W Return vs Nifty])</f>
        <v>0.17546882441073439</v>
      </c>
      <c r="O234">
        <v>702.81</v>
      </c>
      <c r="P234">
        <v>682.92958452748201</v>
      </c>
      <c r="Q234">
        <v>621.11119269684002</v>
      </c>
      <c r="R234">
        <v>45.457712636782702</v>
      </c>
      <c r="S234" s="1">
        <f>(Table2[[#This Row],[Close Price]]-Table2[[#This Row],[20D EMA]])/Table2[[#This Row],[20D EMA]]</f>
        <v>-9.2628164084176262E-3</v>
      </c>
      <c r="T234" s="1">
        <f>(Table2[[#This Row],[Close Price]]-Table2[[#This Row],[50D EMA]])/Table2[[#This Row],[50D EMA]]</f>
        <v>1.9578029383174135E-2</v>
      </c>
      <c r="U234" s="1">
        <f>(Table2[[#This Row],[Close Price]]-Table2[[#This Row],[200D EMA]])/Table2[[#This Row],[200D EMA]]</f>
        <v>0.1210553089160946</v>
      </c>
      <c r="V234">
        <v>0.33623072082176603</v>
      </c>
      <c r="W234">
        <v>694</v>
      </c>
      <c r="X234">
        <v>714.95</v>
      </c>
      <c r="Y234">
        <v>694</v>
      </c>
      <c r="Z234">
        <v>725.15</v>
      </c>
      <c r="AA234">
        <v>680</v>
      </c>
      <c r="AB234">
        <v>736.25</v>
      </c>
      <c r="AC234" s="1">
        <f>(Table2[[#This Row],[Close Price]]/Table2[[#This Row],[Day Low]])-1</f>
        <v>3.3141210374638685E-3</v>
      </c>
      <c r="AD234" s="1">
        <f>(Table2[[#This Row],[Day High]]/Table2[[#This Row],[Close Price]])-1</f>
        <v>2.6784431997702196E-2</v>
      </c>
      <c r="AE234" s="1">
        <f>(Table2[[#This Row],[Close Price]]/Table2[[#This Row],[Current Week Low]])-1</f>
        <v>3.3141210374638685E-3</v>
      </c>
      <c r="AF234" s="1">
        <f>(Table2[[#This Row],[Current Week High]]/Table2[[#This Row],[Close Price]])-1</f>
        <v>4.1433290248456212E-2</v>
      </c>
      <c r="AG234" s="1">
        <f>(Table2[[#This Row],[Close Price]]/Table2[[#This Row],[Current Month Low]])-1</f>
        <v>2.3970588235294077E-2</v>
      </c>
      <c r="AH234" s="1">
        <f>(Table2[[#This Row],[Current Month High]]/Table2[[#This Row],[Close Price]])-1</f>
        <v>5.7374694815453209E-2</v>
      </c>
      <c r="AI234">
        <v>44.915984489444199</v>
      </c>
      <c r="AJ234">
        <v>63.163444639718698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0.17</v>
      </c>
      <c r="AM234" t="s">
        <v>3225</v>
      </c>
      <c r="AN234">
        <v>-2.14</v>
      </c>
      <c r="AO234" t="s">
        <v>3224</v>
      </c>
      <c r="AP234">
        <v>0.146267265235768</v>
      </c>
      <c r="AQ234">
        <f>(Table2[[#This Row],[Sharpe Ratio]]-AVERAGE(Table2[Sharpe Ratio]))/_xlfn.STDEV.P(Table2[Sharpe Ratio])</f>
        <v>0.93938702006320818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1.0287192304729136</v>
      </c>
      <c r="AS234">
        <f>_xlfn.RANK.AVG(Table2[[#This Row],[1Y Return vs Nifty Z-Score]],Table2[1Y Return vs Nifty Z-Score])</f>
        <v>508</v>
      </c>
      <c r="AT234">
        <f>_xlfn.RANK.AVG(Table2[[#This Row],[6M Return vs Nifty Z-Score]],Table2[6M Return vs Nifty Z-Score])</f>
        <v>181</v>
      </c>
      <c r="AU234">
        <f>_xlfn.RANK.AVG(Table2[[#This Row],[Sharpe Ratio Z-Score]],Table2[Sharpe Ratio Z-Score])</f>
        <v>126</v>
      </c>
      <c r="AV234">
        <f>(Table2[[#This Row],[Rank 1Y]]+Table2[[#This Row],[Rank 6M]]+Table2[[#This Row],[Rank Sharpe]])/3</f>
        <v>271.66666666666669</v>
      </c>
    </row>
    <row r="235" spans="1:48" x14ac:dyDescent="0.3">
      <c r="A235" t="s">
        <v>142</v>
      </c>
      <c r="B235" t="s">
        <v>143</v>
      </c>
      <c r="C235" t="s">
        <v>3188</v>
      </c>
      <c r="D235" t="s">
        <v>144</v>
      </c>
      <c r="E235">
        <v>207420.90971000001</v>
      </c>
      <c r="F235">
        <v>490.9</v>
      </c>
      <c r="G235">
        <v>28.416207867339001</v>
      </c>
      <c r="H235">
        <f>(Table2[[#This Row],[1Y Return vs Nifty]]-AVERAGE(Table2[1Y Return vs Nifty]))/_xlfn.STDEV.P(Table2[1Y Return vs Nifty])</f>
        <v>9.3449983723813707E-3</v>
      </c>
      <c r="I235">
        <v>-2.7731891233217199</v>
      </c>
      <c r="J235">
        <f>(Table2[[#This Row],[1M Return vs Nifty]]-AVERAGE(Table2[1M Return vs Nifty]))/_xlfn.STDEV.P(Table2[1M Return vs Nifty])</f>
        <v>-0.37470994715390821</v>
      </c>
      <c r="K235">
        <v>50.7369605321622</v>
      </c>
      <c r="L235">
        <f>(Table2[[#This Row],[6M Return vs Nifty]]-AVERAGE(Table2[6M Return vs Nifty]))/_xlfn.STDEV.P(Table2[6M Return vs Nifty])</f>
        <v>1.0045008119718415</v>
      </c>
      <c r="M235">
        <v>0.95913830562451596</v>
      </c>
      <c r="N235">
        <f>(Table2[[#This Row],[1W Return vs Nifty]]-AVERAGE(Table2[1W Return vs Nifty]))/_xlfn.STDEV.P(Table2[1W Return vs Nifty])</f>
        <v>0.1966247138544607</v>
      </c>
      <c r="O235">
        <v>506.94</v>
      </c>
      <c r="P235">
        <v>546.25305045745597</v>
      </c>
      <c r="Q235">
        <v>489.27035765967798</v>
      </c>
      <c r="R235">
        <v>43.6219143439262</v>
      </c>
      <c r="S235" s="1">
        <f>(Table2[[#This Row],[Close Price]]-Table2[[#This Row],[20D EMA]])/Table2[[#This Row],[20D EMA]]</f>
        <v>-3.1640825344222238E-2</v>
      </c>
      <c r="T235" s="1">
        <f>(Table2[[#This Row],[Close Price]]-Table2[[#This Row],[50D EMA]])/Table2[[#This Row],[50D EMA]]</f>
        <v>-0.10133224960684604</v>
      </c>
      <c r="U235" s="1">
        <f>(Table2[[#This Row],[Close Price]]-Table2[[#This Row],[200D EMA]])/Table2[[#This Row],[200D EMA]]</f>
        <v>3.3307604166274147E-3</v>
      </c>
      <c r="V235">
        <v>0.721564517770512</v>
      </c>
      <c r="W235">
        <v>489.5</v>
      </c>
      <c r="X235">
        <v>498.95</v>
      </c>
      <c r="Y235">
        <v>489.5</v>
      </c>
      <c r="Z235">
        <v>508.4</v>
      </c>
      <c r="AA235">
        <v>475.4</v>
      </c>
      <c r="AB235">
        <v>508.4</v>
      </c>
      <c r="AC235" s="1">
        <f>(Table2[[#This Row],[Close Price]]/Table2[[#This Row],[Day Low]])-1</f>
        <v>2.8600612870275377E-3</v>
      </c>
      <c r="AD235" s="1">
        <f>(Table2[[#This Row],[Day High]]/Table2[[#This Row],[Close Price]])-1</f>
        <v>1.6398451823181892E-2</v>
      </c>
      <c r="AE235" s="1">
        <f>(Table2[[#This Row],[Close Price]]/Table2[[#This Row],[Current Week Low]])-1</f>
        <v>2.8600612870275377E-3</v>
      </c>
      <c r="AF235" s="1">
        <f>(Table2[[#This Row],[Current Week High]]/Table2[[#This Row],[Close Price]])-1</f>
        <v>3.5648808311264935E-2</v>
      </c>
      <c r="AG235" s="1">
        <f>(Table2[[#This Row],[Close Price]]/Table2[[#This Row],[Current Month Low]])-1</f>
        <v>3.2604122843920891E-2</v>
      </c>
      <c r="AH235" s="1">
        <f>(Table2[[#This Row],[Current Month High]]/Table2[[#This Row],[Close Price]])-1</f>
        <v>3.5648808311264935E-2</v>
      </c>
      <c r="AI235">
        <v>64.534528417192902</v>
      </c>
      <c r="AJ235">
        <v>72.487702037947898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-0.23</v>
      </c>
      <c r="AM235" t="s">
        <v>3224</v>
      </c>
      <c r="AN235">
        <v>-1.97</v>
      </c>
      <c r="AO235" t="s">
        <v>3224</v>
      </c>
      <c r="AP235">
        <v>3.5131689231115003E-2</v>
      </c>
      <c r="AQ235">
        <f>(Table2[[#This Row],[Sharpe Ratio]]-AVERAGE(Table2[Sharpe Ratio]))/_xlfn.STDEV.P(Table2[Sharpe Ratio])</f>
        <v>-0.35136677933274446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287</v>
      </c>
      <c r="AT235">
        <f>_xlfn.RANK.AVG(Table2[[#This Row],[6M Return vs Nifty Z-Score]],Table2[6M Return vs Nifty Z-Score])</f>
        <v>98</v>
      </c>
      <c r="AU235">
        <f>_xlfn.RANK.AVG(Table2[[#This Row],[Sharpe Ratio Z-Score]],Table2[Sharpe Ratio Z-Score])</f>
        <v>431</v>
      </c>
      <c r="AV235">
        <f>(Table2[[#This Row],[Rank 1Y]]+Table2[[#This Row],[Rank 6M]]+Table2[[#This Row],[Rank Sharpe]])/3</f>
        <v>272</v>
      </c>
    </row>
    <row r="236" spans="1:48" x14ac:dyDescent="0.3">
      <c r="A236" t="s">
        <v>1075</v>
      </c>
      <c r="B236" t="s">
        <v>1076</v>
      </c>
      <c r="C236" t="s">
        <v>3185</v>
      </c>
      <c r="D236" t="s">
        <v>57</v>
      </c>
      <c r="E236">
        <v>12613.28883324</v>
      </c>
      <c r="F236">
        <v>31.4</v>
      </c>
      <c r="G236">
        <v>38.515826654946999</v>
      </c>
      <c r="H236">
        <f>(Table2[[#This Row],[1Y Return vs Nifty]]-AVERAGE(Table2[1Y Return vs Nifty]))/_xlfn.STDEV.P(Table2[1Y Return vs Nifty])</f>
        <v>0.17666554678759244</v>
      </c>
      <c r="I236">
        <v>-6.6651072206239403</v>
      </c>
      <c r="J236">
        <f>(Table2[[#This Row],[1M Return vs Nifty]]-AVERAGE(Table2[1M Return vs Nifty]))/_xlfn.STDEV.P(Table2[1M Return vs Nifty])</f>
        <v>-0.74226695772019557</v>
      </c>
      <c r="K236">
        <v>19.928462682593199</v>
      </c>
      <c r="L236">
        <f>(Table2[[#This Row],[6M Return vs Nifty]]-AVERAGE(Table2[6M Return vs Nifty]))/_xlfn.STDEV.P(Table2[6M Return vs Nifty])</f>
        <v>9.5431359673685698E-2</v>
      </c>
      <c r="M236">
        <v>2.6873089097898801</v>
      </c>
      <c r="N236">
        <f>(Table2[[#This Row],[1W Return vs Nifty]]-AVERAGE(Table2[1W Return vs Nifty]))/_xlfn.STDEV.P(Table2[1W Return vs Nifty])</f>
        <v>0.58957382691620897</v>
      </c>
      <c r="O236">
        <v>30.79</v>
      </c>
      <c r="P236">
        <v>30.493658196673302</v>
      </c>
      <c r="Q236">
        <v>27.035801845258199</v>
      </c>
      <c r="R236">
        <v>59.6462864075</v>
      </c>
      <c r="S236" s="1">
        <f>(Table2[[#This Row],[Close Price]]-Table2[[#This Row],[20D EMA]])/Table2[[#This Row],[20D EMA]]</f>
        <v>1.9811627151672603E-2</v>
      </c>
      <c r="T236" s="1">
        <f>(Table2[[#This Row],[Close Price]]-Table2[[#This Row],[50D EMA]])/Table2[[#This Row],[50D EMA]]</f>
        <v>2.9722304797971867E-2</v>
      </c>
      <c r="U236" s="1">
        <f>(Table2[[#This Row],[Close Price]]-Table2[[#This Row],[200D EMA]])/Table2[[#This Row],[200D EMA]]</f>
        <v>0.16142292282362009</v>
      </c>
      <c r="V236">
        <v>0.64197565482275398</v>
      </c>
      <c r="W236">
        <v>30.6</v>
      </c>
      <c r="X236">
        <v>31.89</v>
      </c>
      <c r="Y236">
        <v>29.92</v>
      </c>
      <c r="Z236">
        <v>31.89</v>
      </c>
      <c r="AA236">
        <v>29.21</v>
      </c>
      <c r="AB236">
        <v>32.25</v>
      </c>
      <c r="AC236" s="1">
        <f>(Table2[[#This Row],[Close Price]]/Table2[[#This Row],[Day Low]])-1</f>
        <v>2.614379084967311E-2</v>
      </c>
      <c r="AD236" s="1">
        <f>(Table2[[#This Row],[Day High]]/Table2[[#This Row],[Close Price]])-1</f>
        <v>1.5605095541401326E-2</v>
      </c>
      <c r="AE236" s="1">
        <f>(Table2[[#This Row],[Close Price]]/Table2[[#This Row],[Current Week Low]])-1</f>
        <v>4.9465240641711095E-2</v>
      </c>
      <c r="AF236" s="1">
        <f>(Table2[[#This Row],[Current Week High]]/Table2[[#This Row],[Close Price]])-1</f>
        <v>1.5605095541401326E-2</v>
      </c>
      <c r="AG236" s="1">
        <f>(Table2[[#This Row],[Close Price]]/Table2[[#This Row],[Current Month Low]])-1</f>
        <v>7.4974323861691117E-2</v>
      </c>
      <c r="AH236" s="1">
        <f>(Table2[[#This Row],[Current Month High]]/Table2[[#This Row],[Close Price]])-1</f>
        <v>2.7070063694267565E-2</v>
      </c>
      <c r="AI236">
        <v>21.3694267515923</v>
      </c>
      <c r="AJ236">
        <v>101.92926045016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0.06</v>
      </c>
      <c r="AM236" t="s">
        <v>3225</v>
      </c>
      <c r="AN236">
        <v>2.75</v>
      </c>
      <c r="AO236" t="s">
        <v>3225</v>
      </c>
      <c r="AP236">
        <v>8.3587964759821998E-2</v>
      </c>
      <c r="AQ236">
        <f>(Table2[[#This Row],[Sharpe Ratio]]-AVERAGE(Table2[Sharpe Ratio]))/_xlfn.STDEV.P(Table2[Sharpe Ratio])</f>
        <v>0.21141540070146037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0.33081917635875191</v>
      </c>
      <c r="AS236">
        <f>_xlfn.RANK.AVG(Table2[[#This Row],[1Y Return vs Nifty Z-Score]],Table2[1Y Return vs Nifty Z-Score])</f>
        <v>253</v>
      </c>
      <c r="AT236">
        <f>_xlfn.RANK.AVG(Table2[[#This Row],[6M Return vs Nifty Z-Score]],Table2[6M Return vs Nifty Z-Score])</f>
        <v>275</v>
      </c>
      <c r="AU236">
        <f>_xlfn.RANK.AVG(Table2[[#This Row],[Sharpe Ratio Z-Score]],Table2[Sharpe Ratio Z-Score])</f>
        <v>290</v>
      </c>
      <c r="AV236">
        <f>(Table2[[#This Row],[Rank 1Y]]+Table2[[#This Row],[Rank 6M]]+Table2[[#This Row],[Rank Sharpe]])/3</f>
        <v>272.66666666666669</v>
      </c>
    </row>
    <row r="237" spans="1:48" x14ac:dyDescent="0.3">
      <c r="A237" t="s">
        <v>715</v>
      </c>
      <c r="B237" t="s">
        <v>716</v>
      </c>
      <c r="C237" t="s">
        <v>3183</v>
      </c>
      <c r="D237" t="s">
        <v>46</v>
      </c>
      <c r="E237">
        <v>25312.920910199999</v>
      </c>
      <c r="F237">
        <v>984.6</v>
      </c>
      <c r="G237">
        <v>21.502098726785398</v>
      </c>
      <c r="H237">
        <f>(Table2[[#This Row],[1Y Return vs Nifty]]-AVERAGE(Table2[1Y Return vs Nifty]))/_xlfn.STDEV.P(Table2[1Y Return vs Nifty])</f>
        <v>-0.10520116000534954</v>
      </c>
      <c r="I237">
        <v>15.7090140498706</v>
      </c>
      <c r="J237">
        <f>(Table2[[#This Row],[1M Return vs Nifty]]-AVERAGE(Table2[1M Return vs Nifty]))/_xlfn.STDEV.P(Table2[1M Return vs Nifty])</f>
        <v>1.3707695766125962</v>
      </c>
      <c r="K237">
        <v>30.2776274018021</v>
      </c>
      <c r="L237">
        <f>(Table2[[#This Row],[6M Return vs Nifty]]-AVERAGE(Table2[6M Return vs Nifty]))/_xlfn.STDEV.P(Table2[6M Return vs Nifty])</f>
        <v>0.40080520649258367</v>
      </c>
      <c r="M237">
        <v>-2.22787811025511</v>
      </c>
      <c r="N237">
        <f>(Table2[[#This Row],[1W Return vs Nifty]]-AVERAGE(Table2[1W Return vs Nifty]))/_xlfn.STDEV.P(Table2[1W Return vs Nifty])</f>
        <v>-0.52803480234993483</v>
      </c>
      <c r="O237">
        <v>941.21</v>
      </c>
      <c r="P237">
        <v>898.13239007625396</v>
      </c>
      <c r="Q237">
        <v>780.12428192569996</v>
      </c>
      <c r="R237">
        <v>62.970916407200797</v>
      </c>
      <c r="S237" s="1">
        <f>(Table2[[#This Row],[Close Price]]-Table2[[#This Row],[20D EMA]])/Table2[[#This Row],[20D EMA]]</f>
        <v>4.610023267921079E-2</v>
      </c>
      <c r="T237" s="1">
        <f>(Table2[[#This Row],[Close Price]]-Table2[[#This Row],[50D EMA]])/Table2[[#This Row],[50D EMA]]</f>
        <v>9.6274904322741023E-2</v>
      </c>
      <c r="U237" s="1">
        <f>(Table2[[#This Row],[Close Price]]-Table2[[#This Row],[200D EMA]])/Table2[[#This Row],[200D EMA]]</f>
        <v>0.26210659354117449</v>
      </c>
      <c r="V237">
        <v>1.26285725469989</v>
      </c>
      <c r="W237">
        <v>963.15</v>
      </c>
      <c r="X237">
        <v>987.7</v>
      </c>
      <c r="Y237">
        <v>963.15</v>
      </c>
      <c r="Z237">
        <v>997.3</v>
      </c>
      <c r="AA237">
        <v>920.8</v>
      </c>
      <c r="AB237">
        <v>1040</v>
      </c>
      <c r="AC237" s="1">
        <f>(Table2[[#This Row],[Close Price]]/Table2[[#This Row],[Day Low]])-1</f>
        <v>2.2270674349789799E-2</v>
      </c>
      <c r="AD237" s="1">
        <f>(Table2[[#This Row],[Day High]]/Table2[[#This Row],[Close Price]])-1</f>
        <v>3.1484866951045909E-3</v>
      </c>
      <c r="AE237" s="1">
        <f>(Table2[[#This Row],[Close Price]]/Table2[[#This Row],[Current Week Low]])-1</f>
        <v>2.2270674349789799E-2</v>
      </c>
      <c r="AF237" s="1">
        <f>(Table2[[#This Row],[Current Week High]]/Table2[[#This Row],[Close Price]])-1</f>
        <v>1.2898639041234894E-2</v>
      </c>
      <c r="AG237" s="1">
        <f>(Table2[[#This Row],[Close Price]]/Table2[[#This Row],[Current Month Low]])-1</f>
        <v>6.928757602085156E-2</v>
      </c>
      <c r="AH237" s="1">
        <f>(Table2[[#This Row],[Current Month High]]/Table2[[#This Row],[Close Price]])-1</f>
        <v>5.6266504164127484E-2</v>
      </c>
      <c r="AI237">
        <v>5.6266504164127404</v>
      </c>
      <c r="AJ237">
        <v>79.001908917371097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0.08</v>
      </c>
      <c r="AM237" t="s">
        <v>3225</v>
      </c>
      <c r="AN237">
        <v>3.93</v>
      </c>
      <c r="AO237" t="s">
        <v>3225</v>
      </c>
      <c r="AP237">
        <v>8.2149009647755997E-2</v>
      </c>
      <c r="AQ237">
        <f>(Table2[[#This Row],[Sharpe Ratio]]-AVERAGE(Table2[Sharpe Ratio]))/_xlfn.STDEV.P(Table2[Sharpe Ratio])</f>
        <v>0.19470304949196415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1.3330418702418596</v>
      </c>
      <c r="AS237">
        <f>_xlfn.RANK.AVG(Table2[[#This Row],[1Y Return vs Nifty Z-Score]],Table2[1Y Return vs Nifty Z-Score])</f>
        <v>321</v>
      </c>
      <c r="AT237">
        <f>_xlfn.RANK.AVG(Table2[[#This Row],[6M Return vs Nifty Z-Score]],Table2[6M Return vs Nifty Z-Score])</f>
        <v>201</v>
      </c>
      <c r="AU237">
        <f>_xlfn.RANK.AVG(Table2[[#This Row],[Sharpe Ratio Z-Score]],Table2[Sharpe Ratio Z-Score])</f>
        <v>297</v>
      </c>
      <c r="AV237">
        <f>(Table2[[#This Row],[Rank 1Y]]+Table2[[#This Row],[Rank 6M]]+Table2[[#This Row],[Rank Sharpe]])/3</f>
        <v>273</v>
      </c>
    </row>
    <row r="238" spans="1:48" x14ac:dyDescent="0.3">
      <c r="A238" t="s">
        <v>765</v>
      </c>
      <c r="B238" t="s">
        <v>766</v>
      </c>
      <c r="C238" t="s">
        <v>3184</v>
      </c>
      <c r="D238" t="s">
        <v>278</v>
      </c>
      <c r="E238">
        <v>22489.808841675</v>
      </c>
      <c r="F238">
        <v>562.04999999999995</v>
      </c>
      <c r="G238">
        <v>14.9684621949026</v>
      </c>
      <c r="H238">
        <f>(Table2[[#This Row],[1Y Return vs Nifty]]-AVERAGE(Table2[1Y Return vs Nifty]))/_xlfn.STDEV.P(Table2[1Y Return vs Nifty])</f>
        <v>-0.21344402249849961</v>
      </c>
      <c r="I238">
        <v>19.225045564051101</v>
      </c>
      <c r="J238">
        <f>(Table2[[#This Row],[1M Return vs Nifty]]-AVERAGE(Table2[1M Return vs Nifty]))/_xlfn.STDEV.P(Table2[1M Return vs Nifty])</f>
        <v>1.702827446305399</v>
      </c>
      <c r="K238">
        <v>27.091241587258502</v>
      </c>
      <c r="L238">
        <f>(Table2[[#This Row],[6M Return vs Nifty]]-AVERAGE(Table2[6M Return vs Nifty]))/_xlfn.STDEV.P(Table2[6M Return vs Nifty])</f>
        <v>0.3067841989971376</v>
      </c>
      <c r="M238">
        <v>8.1086499414141606</v>
      </c>
      <c r="N238">
        <f>(Table2[[#This Row],[1W Return vs Nifty]]-AVERAGE(Table2[1W Return vs Nifty]))/_xlfn.STDEV.P(Table2[1W Return vs Nifty])</f>
        <v>1.8222710761619672</v>
      </c>
      <c r="O238">
        <v>521.38</v>
      </c>
      <c r="P238">
        <v>481.69306245961002</v>
      </c>
      <c r="Q238">
        <v>425.15138096559002</v>
      </c>
      <c r="R238">
        <v>73.894193658016704</v>
      </c>
      <c r="S238" s="1">
        <f>(Table2[[#This Row],[Close Price]]-Table2[[#This Row],[20D EMA]])/Table2[[#This Row],[20D EMA]]</f>
        <v>7.8004526449039005E-2</v>
      </c>
      <c r="T238" s="1">
        <f>(Table2[[#This Row],[Close Price]]-Table2[[#This Row],[50D EMA]])/Table2[[#This Row],[50D EMA]]</f>
        <v>0.16682187019691169</v>
      </c>
      <c r="U238" s="1">
        <f>(Table2[[#This Row],[Close Price]]-Table2[[#This Row],[200D EMA]])/Table2[[#This Row],[200D EMA]]</f>
        <v>0.32199970448994009</v>
      </c>
      <c r="V238">
        <v>1.35228532198052</v>
      </c>
      <c r="W238">
        <v>558</v>
      </c>
      <c r="X238">
        <v>570.75</v>
      </c>
      <c r="Y238">
        <v>543</v>
      </c>
      <c r="Z238">
        <v>580</v>
      </c>
      <c r="AA238">
        <v>503</v>
      </c>
      <c r="AB238">
        <v>580</v>
      </c>
      <c r="AC238" s="1">
        <f>(Table2[[#This Row],[Close Price]]/Table2[[#This Row],[Day Low]])-1</f>
        <v>7.2580645161288704E-3</v>
      </c>
      <c r="AD238" s="1">
        <f>(Table2[[#This Row],[Day High]]/Table2[[#This Row],[Close Price]])-1</f>
        <v>1.5479049906591991E-2</v>
      </c>
      <c r="AE238" s="1">
        <f>(Table2[[#This Row],[Close Price]]/Table2[[#This Row],[Current Week Low]])-1</f>
        <v>3.5082872928176689E-2</v>
      </c>
      <c r="AF238" s="1">
        <f>(Table2[[#This Row],[Current Week High]]/Table2[[#This Row],[Close Price]])-1</f>
        <v>3.1936660439462861E-2</v>
      </c>
      <c r="AG238" s="1">
        <f>(Table2[[#This Row],[Close Price]]/Table2[[#This Row],[Current Month Low]])-1</f>
        <v>0.11739562624254463</v>
      </c>
      <c r="AH238" s="1">
        <f>(Table2[[#This Row],[Current Month High]]/Table2[[#This Row],[Close Price]])-1</f>
        <v>3.1936660439462861E-2</v>
      </c>
      <c r="AI238">
        <v>3.1936660439462798</v>
      </c>
      <c r="AJ238">
        <v>60.585714285714197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0.14000000000000001</v>
      </c>
      <c r="AM238" t="s">
        <v>3225</v>
      </c>
      <c r="AN238">
        <v>11.03</v>
      </c>
      <c r="AO238" t="s">
        <v>3225</v>
      </c>
      <c r="AP238">
        <v>0.10184992238369001</v>
      </c>
      <c r="AQ238">
        <f>(Table2[[#This Row],[Sharpe Ratio]]-AVERAGE(Table2[Sharpe Ratio]))/_xlfn.STDEV.P(Table2[Sharpe Ratio])</f>
        <v>0.42351392067879529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4.0419526196447997</v>
      </c>
      <c r="AS238">
        <f>_xlfn.RANK.AVG(Table2[[#This Row],[1Y Return vs Nifty Z-Score]],Table2[1Y Return vs Nifty Z-Score])</f>
        <v>362</v>
      </c>
      <c r="AT238">
        <f>_xlfn.RANK.AVG(Table2[[#This Row],[6M Return vs Nifty Z-Score]],Table2[6M Return vs Nifty Z-Score])</f>
        <v>224</v>
      </c>
      <c r="AU238">
        <f>_xlfn.RANK.AVG(Table2[[#This Row],[Sharpe Ratio Z-Score]],Table2[Sharpe Ratio Z-Score])</f>
        <v>233</v>
      </c>
      <c r="AV238">
        <f>(Table2[[#This Row],[Rank 1Y]]+Table2[[#This Row],[Rank 6M]]+Table2[[#This Row],[Rank Sharpe]])/3</f>
        <v>273</v>
      </c>
    </row>
    <row r="239" spans="1:48" x14ac:dyDescent="0.3">
      <c r="A239" t="s">
        <v>788</v>
      </c>
      <c r="B239" t="s">
        <v>789</v>
      </c>
      <c r="C239" t="s">
        <v>3182</v>
      </c>
      <c r="D239" t="s">
        <v>116</v>
      </c>
      <c r="E239">
        <v>21690.608253400002</v>
      </c>
      <c r="F239">
        <v>866.3</v>
      </c>
      <c r="G239">
        <v>49.9806898767023</v>
      </c>
      <c r="H239">
        <f>(Table2[[#This Row],[1Y Return vs Nifty]]-AVERAGE(Table2[1Y Return vs Nifty]))/_xlfn.STDEV.P(Table2[1Y Return vs Nifty])</f>
        <v>0.36660412190719993</v>
      </c>
      <c r="I239">
        <v>-4.3998292064684499</v>
      </c>
      <c r="J239">
        <f>(Table2[[#This Row],[1M Return vs Nifty]]-AVERAGE(Table2[1M Return vs Nifty]))/_xlfn.STDEV.P(Table2[1M Return vs Nifty])</f>
        <v>-0.52833161936821993</v>
      </c>
      <c r="K239">
        <v>62.013230590497898</v>
      </c>
      <c r="L239">
        <f>(Table2[[#This Row],[6M Return vs Nifty]]-AVERAGE(Table2[6M Return vs Nifty]))/_xlfn.STDEV.P(Table2[6M Return vs Nifty])</f>
        <v>1.337230849507272</v>
      </c>
      <c r="M239">
        <v>-5.6885853822887604</v>
      </c>
      <c r="N239">
        <f>(Table2[[#This Row],[1W Return vs Nifty]]-AVERAGE(Table2[1W Return vs Nifty]))/_xlfn.STDEV.P(Table2[1W Return vs Nifty])</f>
        <v>-1.314925778179681</v>
      </c>
      <c r="O239">
        <v>849.52</v>
      </c>
      <c r="P239">
        <v>799.37409689022695</v>
      </c>
      <c r="Q239">
        <v>648.86468171599495</v>
      </c>
      <c r="R239">
        <v>54.158713030568698</v>
      </c>
      <c r="S239" s="1">
        <f>(Table2[[#This Row],[Close Price]]-Table2[[#This Row],[20D EMA]])/Table2[[#This Row],[20D EMA]]</f>
        <v>1.9752330727940453E-2</v>
      </c>
      <c r="T239" s="1">
        <f>(Table2[[#This Row],[Close Price]]-Table2[[#This Row],[50D EMA]])/Table2[[#This Row],[50D EMA]]</f>
        <v>8.3722881902393589E-2</v>
      </c>
      <c r="U239" s="1">
        <f>(Table2[[#This Row],[Close Price]]-Table2[[#This Row],[200D EMA]])/Table2[[#This Row],[200D EMA]]</f>
        <v>0.33510117657964228</v>
      </c>
      <c r="V239">
        <v>1.0115185896480301</v>
      </c>
      <c r="W239">
        <v>841.95</v>
      </c>
      <c r="X239">
        <v>873.4</v>
      </c>
      <c r="Y239">
        <v>841.95</v>
      </c>
      <c r="Z239">
        <v>884</v>
      </c>
      <c r="AA239">
        <v>820</v>
      </c>
      <c r="AB239">
        <v>901.75</v>
      </c>
      <c r="AC239" s="1">
        <f>(Table2[[#This Row],[Close Price]]/Table2[[#This Row],[Day Low]])-1</f>
        <v>2.8920957301502348E-2</v>
      </c>
      <c r="AD239" s="1">
        <f>(Table2[[#This Row],[Day High]]/Table2[[#This Row],[Close Price]])-1</f>
        <v>8.1957751356342978E-3</v>
      </c>
      <c r="AE239" s="1">
        <f>(Table2[[#This Row],[Close Price]]/Table2[[#This Row],[Current Week Low]])-1</f>
        <v>2.8920957301502348E-2</v>
      </c>
      <c r="AF239" s="1">
        <f>(Table2[[#This Row],[Current Week High]]/Table2[[#This Row],[Close Price]])-1</f>
        <v>2.0431721112778467E-2</v>
      </c>
      <c r="AG239" s="1">
        <f>(Table2[[#This Row],[Close Price]]/Table2[[#This Row],[Current Month Low]])-1</f>
        <v>5.6463414634146281E-2</v>
      </c>
      <c r="AH239" s="1">
        <f>(Table2[[#This Row],[Current Month High]]/Table2[[#This Row],[Close Price]])-1</f>
        <v>4.0921158951864323E-2</v>
      </c>
      <c r="AI239">
        <v>4.0921158951864296</v>
      </c>
      <c r="AJ239">
        <v>92.425588627276696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0.06</v>
      </c>
      <c r="AM239" t="s">
        <v>3225</v>
      </c>
      <c r="AN239">
        <v>4.99</v>
      </c>
      <c r="AO239" t="s">
        <v>3225</v>
      </c>
      <c r="AQ239">
        <f>(Table2[[#This Row],[Sharpe Ratio]]-AVERAGE(Table2[Sharpe Ratio]))/_xlfn.STDEV.P(Table2[Sharpe Ratio])</f>
        <v>-0.7593941903965159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-0.89881661652994493</v>
      </c>
      <c r="AS239">
        <f>_xlfn.RANK.AVG(Table2[[#This Row],[1Y Return vs Nifty Z-Score]],Table2[1Y Return vs Nifty Z-Score])</f>
        <v>190</v>
      </c>
      <c r="AT239">
        <f>_xlfn.RANK.AVG(Table2[[#This Row],[6M Return vs Nifty Z-Score]],Table2[6M Return vs Nifty Z-Score])</f>
        <v>70</v>
      </c>
      <c r="AU239">
        <f>_xlfn.RANK.AVG(Table2[[#This Row],[Sharpe Ratio Z-Score]],Table2[Sharpe Ratio Z-Score])</f>
        <v>560.5</v>
      </c>
      <c r="AV239">
        <f>(Table2[[#This Row],[Rank 1Y]]+Table2[[#This Row],[Rank 6M]]+Table2[[#This Row],[Rank Sharpe]])/3</f>
        <v>273.5</v>
      </c>
    </row>
    <row r="240" spans="1:48" x14ac:dyDescent="0.3">
      <c r="A240" t="s">
        <v>643</v>
      </c>
      <c r="B240" t="s">
        <v>644</v>
      </c>
      <c r="C240" t="s">
        <v>3194</v>
      </c>
      <c r="D240" t="s">
        <v>295</v>
      </c>
      <c r="E240">
        <v>30622.590903600001</v>
      </c>
      <c r="F240">
        <v>613.5</v>
      </c>
      <c r="G240">
        <v>18.811317122199799</v>
      </c>
      <c r="H240">
        <f>(Table2[[#This Row],[1Y Return vs Nifty]]-AVERAGE(Table2[1Y Return vs Nifty]))/_xlfn.STDEV.P(Table2[1Y Return vs Nifty])</f>
        <v>-0.14977938253165296</v>
      </c>
      <c r="I240">
        <v>6.2412431561992401</v>
      </c>
      <c r="J240">
        <f>(Table2[[#This Row],[1M Return vs Nifty]]-AVERAGE(Table2[1M Return vs Nifty]))/_xlfn.STDEV.P(Table2[1M Return vs Nifty])</f>
        <v>0.47662291694456194</v>
      </c>
      <c r="K240">
        <v>63.238265265285499</v>
      </c>
      <c r="L240">
        <f>(Table2[[#This Row],[6M Return vs Nifty]]-AVERAGE(Table2[6M Return vs Nifty]))/_xlfn.STDEV.P(Table2[6M Return vs Nifty])</f>
        <v>1.3733780711697197</v>
      </c>
      <c r="M240">
        <v>9.3158772889437103</v>
      </c>
      <c r="N240">
        <f>(Table2[[#This Row],[1W Return vs Nifty]]-AVERAGE(Table2[1W Return vs Nifty]))/_xlfn.STDEV.P(Table2[1W Return vs Nifty])</f>
        <v>2.0967688105478204</v>
      </c>
      <c r="O240">
        <v>556.54</v>
      </c>
      <c r="P240">
        <v>528.04939666664302</v>
      </c>
      <c r="Q240">
        <v>462.86831457175498</v>
      </c>
      <c r="R240">
        <v>75.152997961797197</v>
      </c>
      <c r="S240" s="1">
        <f>(Table2[[#This Row],[Close Price]]-Table2[[#This Row],[20D EMA]])/Table2[[#This Row],[20D EMA]]</f>
        <v>0.10234664175081762</v>
      </c>
      <c r="T240" s="1">
        <f>(Table2[[#This Row],[Close Price]]-Table2[[#This Row],[50D EMA]])/Table2[[#This Row],[50D EMA]]</f>
        <v>0.16182312464093554</v>
      </c>
      <c r="U240" s="1">
        <f>(Table2[[#This Row],[Close Price]]-Table2[[#This Row],[200D EMA]])/Table2[[#This Row],[200D EMA]]</f>
        <v>0.32543097180373909</v>
      </c>
      <c r="V240">
        <v>1.9045379827404401</v>
      </c>
      <c r="W240">
        <v>581.20000000000005</v>
      </c>
      <c r="X240">
        <v>628</v>
      </c>
      <c r="Y240">
        <v>581.1</v>
      </c>
      <c r="Z240">
        <v>628</v>
      </c>
      <c r="AA240">
        <v>501.35</v>
      </c>
      <c r="AB240">
        <v>628.29999999999995</v>
      </c>
      <c r="AC240" s="1">
        <f>(Table2[[#This Row],[Close Price]]/Table2[[#This Row],[Day Low]])-1</f>
        <v>5.5574673090158289E-2</v>
      </c>
      <c r="AD240" s="1">
        <f>(Table2[[#This Row],[Day High]]/Table2[[#This Row],[Close Price]])-1</f>
        <v>2.3634881825590925E-2</v>
      </c>
      <c r="AE240" s="1">
        <f>(Table2[[#This Row],[Close Price]]/Table2[[#This Row],[Current Week Low]])-1</f>
        <v>5.5756324212699937E-2</v>
      </c>
      <c r="AF240" s="1">
        <f>(Table2[[#This Row],[Current Week High]]/Table2[[#This Row],[Close Price]])-1</f>
        <v>2.3634881825590925E-2</v>
      </c>
      <c r="AG240" s="1">
        <f>(Table2[[#This Row],[Close Price]]/Table2[[#This Row],[Current Month Low]])-1</f>
        <v>0.22369602074399109</v>
      </c>
      <c r="AH240" s="1">
        <f>(Table2[[#This Row],[Current Month High]]/Table2[[#This Row],[Close Price]])-1</f>
        <v>2.4123879380603119E-2</v>
      </c>
      <c r="AI240">
        <v>2.4123879380603102</v>
      </c>
      <c r="AJ240">
        <v>82.534959833382899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0.26</v>
      </c>
      <c r="AM240" t="s">
        <v>3225</v>
      </c>
      <c r="AN240">
        <v>19.98</v>
      </c>
      <c r="AO240" t="s">
        <v>3225</v>
      </c>
      <c r="AP240">
        <v>3.6779947558082997E-2</v>
      </c>
      <c r="AQ240">
        <f>(Table2[[#This Row],[Sharpe Ratio]]-AVERAGE(Table2[Sharpe Ratio]))/_xlfn.STDEV.P(Table2[Sharpe Ratio])</f>
        <v>-0.33222353308879754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3.4647668830416514</v>
      </c>
      <c r="AS240">
        <f>_xlfn.RANK.AVG(Table2[[#This Row],[1Y Return vs Nifty Z-Score]],Table2[1Y Return vs Nifty Z-Score])</f>
        <v>334</v>
      </c>
      <c r="AT240">
        <f>_xlfn.RANK.AVG(Table2[[#This Row],[6M Return vs Nifty Z-Score]],Table2[6M Return vs Nifty Z-Score])</f>
        <v>63</v>
      </c>
      <c r="AU240">
        <f>_xlfn.RANK.AVG(Table2[[#This Row],[Sharpe Ratio Z-Score]],Table2[Sharpe Ratio Z-Score])</f>
        <v>424</v>
      </c>
      <c r="AV240">
        <f>(Table2[[#This Row],[Rank 1Y]]+Table2[[#This Row],[Rank 6M]]+Table2[[#This Row],[Rank Sharpe]])/3</f>
        <v>273.66666666666669</v>
      </c>
    </row>
    <row r="241" spans="1:48" x14ac:dyDescent="0.3">
      <c r="A241" t="s">
        <v>864</v>
      </c>
      <c r="B241" t="s">
        <v>865</v>
      </c>
      <c r="C241" t="s">
        <v>3195</v>
      </c>
      <c r="D241" t="s">
        <v>626</v>
      </c>
      <c r="E241">
        <v>18785.4711779799</v>
      </c>
      <c r="F241">
        <v>599.29999999999995</v>
      </c>
      <c r="G241">
        <v>79.639182898528205</v>
      </c>
      <c r="H241">
        <f>(Table2[[#This Row],[1Y Return vs Nifty]]-AVERAGE(Table2[1Y Return vs Nifty]))/_xlfn.STDEV.P(Table2[1Y Return vs Nifty])</f>
        <v>0.85795685728662485</v>
      </c>
      <c r="I241">
        <v>-14.8057876464246</v>
      </c>
      <c r="J241">
        <f>(Table2[[#This Row],[1M Return vs Nifty]]-AVERAGE(Table2[1M Return vs Nifty]))/_xlfn.STDEV.P(Table2[1M Return vs Nifty])</f>
        <v>-1.5110817391404094</v>
      </c>
      <c r="K241">
        <v>-8.9782155385483993</v>
      </c>
      <c r="L241">
        <f>(Table2[[#This Row],[6M Return vs Nifty]]-AVERAGE(Table2[6M Return vs Nifty]))/_xlfn.STDEV.P(Table2[6M Return vs Nifty])</f>
        <v>-0.75752090909847847</v>
      </c>
      <c r="M241">
        <v>-2.7837801950410399</v>
      </c>
      <c r="N241">
        <f>(Table2[[#This Row],[1W Return vs Nifty]]-AVERAGE(Table2[1W Return vs Nifty]))/_xlfn.STDEV.P(Table2[1W Return vs Nifty])</f>
        <v>-0.65443507246175414</v>
      </c>
      <c r="O241">
        <v>641.79999999999995</v>
      </c>
      <c r="P241">
        <v>657.33135579843497</v>
      </c>
      <c r="Q241">
        <v>595.044599994701</v>
      </c>
      <c r="R241">
        <v>24.181070967992401</v>
      </c>
      <c r="S241" s="1">
        <f>(Table2[[#This Row],[Close Price]]-Table2[[#This Row],[20D EMA]])/Table2[[#This Row],[20D EMA]]</f>
        <v>-6.6220006232471179E-2</v>
      </c>
      <c r="T241" s="1">
        <f>(Table2[[#This Row],[Close Price]]-Table2[[#This Row],[50D EMA]])/Table2[[#This Row],[50D EMA]]</f>
        <v>-8.8283261229713542E-2</v>
      </c>
      <c r="U241" s="1">
        <f>(Table2[[#This Row],[Close Price]]-Table2[[#This Row],[200D EMA]])/Table2[[#This Row],[200D EMA]]</f>
        <v>7.1513967278030045E-3</v>
      </c>
      <c r="V241">
        <v>0.61683543705188004</v>
      </c>
      <c r="W241">
        <v>595.79999999999995</v>
      </c>
      <c r="X241">
        <v>614.9</v>
      </c>
      <c r="Y241">
        <v>595.79999999999995</v>
      </c>
      <c r="Z241">
        <v>622</v>
      </c>
      <c r="AA241">
        <v>595.79999999999995</v>
      </c>
      <c r="AB241">
        <v>687.2</v>
      </c>
      <c r="AC241" s="1">
        <f>(Table2[[#This Row],[Close Price]]/Table2[[#This Row],[Day Low]])-1</f>
        <v>5.8744545149378435E-3</v>
      </c>
      <c r="AD241" s="1">
        <f>(Table2[[#This Row],[Day High]]/Table2[[#This Row],[Close Price]])-1</f>
        <v>2.6030368763557465E-2</v>
      </c>
      <c r="AE241" s="1">
        <f>(Table2[[#This Row],[Close Price]]/Table2[[#This Row],[Current Week Low]])-1</f>
        <v>5.8744545149378435E-3</v>
      </c>
      <c r="AF241" s="1">
        <f>(Table2[[#This Row],[Current Week High]]/Table2[[#This Row],[Close Price]])-1</f>
        <v>3.7877523777740674E-2</v>
      </c>
      <c r="AG241" s="1">
        <f>(Table2[[#This Row],[Close Price]]/Table2[[#This Row],[Current Month Low]])-1</f>
        <v>5.8744545149378435E-3</v>
      </c>
      <c r="AH241" s="1">
        <f>(Table2[[#This Row],[Current Month High]]/Table2[[#This Row],[Close Price]])-1</f>
        <v>0.14667111630235286</v>
      </c>
      <c r="AI241">
        <v>30.527281828800199</v>
      </c>
      <c r="AJ241">
        <v>112.329495128432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-0.09</v>
      </c>
      <c r="AM241" t="s">
        <v>3224</v>
      </c>
      <c r="AN241">
        <v>-11.53</v>
      </c>
      <c r="AO241" t="s">
        <v>3224</v>
      </c>
      <c r="AP241">
        <v>0.14064192372017001</v>
      </c>
      <c r="AQ241">
        <f>(Table2[[#This Row],[Sharpe Ratio]]-AVERAGE(Table2[Sharpe Ratio]))/_xlfn.STDEV.P(Table2[Sharpe Ratio])</f>
        <v>0.87405302715841693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112</v>
      </c>
      <c r="AT241">
        <f>_xlfn.RANK.AVG(Table2[[#This Row],[6M Return vs Nifty Z-Score]],Table2[6M Return vs Nifty Z-Score])</f>
        <v>572</v>
      </c>
      <c r="AU241">
        <f>_xlfn.RANK.AVG(Table2[[#This Row],[Sharpe Ratio Z-Score]],Table2[Sharpe Ratio Z-Score])</f>
        <v>138</v>
      </c>
      <c r="AV241">
        <f>(Table2[[#This Row],[Rank 1Y]]+Table2[[#This Row],[Rank 6M]]+Table2[[#This Row],[Rank Sharpe]])/3</f>
        <v>274</v>
      </c>
    </row>
    <row r="242" spans="1:48" x14ac:dyDescent="0.3">
      <c r="A242" t="s">
        <v>188</v>
      </c>
      <c r="B242" t="s">
        <v>189</v>
      </c>
      <c r="C242" t="s">
        <v>3178</v>
      </c>
      <c r="D242" t="s">
        <v>190</v>
      </c>
      <c r="E242">
        <v>144474.224995639</v>
      </c>
      <c r="F242">
        <v>219.73</v>
      </c>
      <c r="G242">
        <v>52.036949235865698</v>
      </c>
      <c r="H242">
        <f>(Table2[[#This Row],[1Y Return vs Nifty]]-AVERAGE(Table2[1Y Return vs Nifty]))/_xlfn.STDEV.P(Table2[1Y Return vs Nifty])</f>
        <v>0.40067020409252729</v>
      </c>
      <c r="I242">
        <v>-10.525240938568301</v>
      </c>
      <c r="J242">
        <f>(Table2[[#This Row],[1M Return vs Nifty]]-AVERAGE(Table2[1M Return vs Nifty]))/_xlfn.STDEV.P(Table2[1M Return vs Nifty])</f>
        <v>-1.1068222166649426</v>
      </c>
      <c r="K242">
        <v>9.50120189570411</v>
      </c>
      <c r="L242">
        <f>(Table2[[#This Row],[6M Return vs Nifty]]-AVERAGE(Table2[6M Return vs Nifty]))/_xlfn.STDEV.P(Table2[6M Return vs Nifty])</f>
        <v>-0.21224687568824741</v>
      </c>
      <c r="M242">
        <v>-2.2002784249682299</v>
      </c>
      <c r="N242">
        <f>(Table2[[#This Row],[1W Return vs Nifty]]-AVERAGE(Table2[1W Return vs Nifty]))/_xlfn.STDEV.P(Table2[1W Return vs Nifty])</f>
        <v>-0.52175922294352506</v>
      </c>
      <c r="O242">
        <v>225.06</v>
      </c>
      <c r="P242">
        <v>225.25871251130599</v>
      </c>
      <c r="Q242">
        <v>196.41864444532001</v>
      </c>
      <c r="R242">
        <v>39.542839955267297</v>
      </c>
      <c r="S242" s="1">
        <f>(Table2[[#This Row],[Close Price]]-Table2[[#This Row],[20D EMA]])/Table2[[#This Row],[20D EMA]]</f>
        <v>-2.3682573535946026E-2</v>
      </c>
      <c r="T242" s="1">
        <f>(Table2[[#This Row],[Close Price]]-Table2[[#This Row],[50D EMA]])/Table2[[#This Row],[50D EMA]]</f>
        <v>-2.4543834285781531E-2</v>
      </c>
      <c r="U242" s="1">
        <f>(Table2[[#This Row],[Close Price]]-Table2[[#This Row],[200D EMA]])/Table2[[#This Row],[200D EMA]]</f>
        <v>0.11868198979027934</v>
      </c>
      <c r="V242">
        <v>0.58752072025109803</v>
      </c>
      <c r="W242">
        <v>217.87</v>
      </c>
      <c r="X242">
        <v>221.45</v>
      </c>
      <c r="Y242">
        <v>217</v>
      </c>
      <c r="Z242">
        <v>221.45</v>
      </c>
      <c r="AA242">
        <v>215</v>
      </c>
      <c r="AB242">
        <v>240.29</v>
      </c>
      <c r="AC242" s="1">
        <f>(Table2[[#This Row],[Close Price]]/Table2[[#This Row],[Day Low]])-1</f>
        <v>8.5372010832147627E-3</v>
      </c>
      <c r="AD242" s="1">
        <f>(Table2[[#This Row],[Day High]]/Table2[[#This Row],[Close Price]])-1</f>
        <v>7.8277886497064575E-3</v>
      </c>
      <c r="AE242" s="1">
        <f>(Table2[[#This Row],[Close Price]]/Table2[[#This Row],[Current Week Low]])-1</f>
        <v>1.2580645161290205E-2</v>
      </c>
      <c r="AF242" s="1">
        <f>(Table2[[#This Row],[Current Week High]]/Table2[[#This Row],[Close Price]])-1</f>
        <v>7.8277886497064575E-3</v>
      </c>
      <c r="AG242" s="1">
        <f>(Table2[[#This Row],[Close Price]]/Table2[[#This Row],[Current Month Low]])-1</f>
        <v>2.200000000000002E-2</v>
      </c>
      <c r="AH242" s="1">
        <f>(Table2[[#This Row],[Current Month High]]/Table2[[#This Row],[Close Price]])-1</f>
        <v>9.3569380603467867E-2</v>
      </c>
      <c r="AI242">
        <v>12.092113047831401</v>
      </c>
      <c r="AJ242">
        <v>89.177787343951707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-0.02</v>
      </c>
      <c r="AM242" t="s">
        <v>3224</v>
      </c>
      <c r="AN242">
        <v>-7.56</v>
      </c>
      <c r="AO242" t="s">
        <v>3224</v>
      </c>
      <c r="AP242">
        <v>9.2248799489669006E-2</v>
      </c>
      <c r="AQ242">
        <f>(Table2[[#This Row],[Sharpe Ratio]]-AVERAGE(Table2[Sharpe Ratio]))/_xlfn.STDEV.P(Table2[Sharpe Ratio])</f>
        <v>0.31200430063231965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180</v>
      </c>
      <c r="AT242">
        <f>_xlfn.RANK.AVG(Table2[[#This Row],[6M Return vs Nifty Z-Score]],Table2[6M Return vs Nifty Z-Score])</f>
        <v>386</v>
      </c>
      <c r="AU242">
        <f>_xlfn.RANK.AVG(Table2[[#This Row],[Sharpe Ratio Z-Score]],Table2[Sharpe Ratio Z-Score])</f>
        <v>257</v>
      </c>
      <c r="AV242">
        <f>(Table2[[#This Row],[Rank 1Y]]+Table2[[#This Row],[Rank 6M]]+Table2[[#This Row],[Rank Sharpe]])/3</f>
        <v>274.33333333333331</v>
      </c>
    </row>
    <row r="243" spans="1:48" x14ac:dyDescent="0.3">
      <c r="A243" t="s">
        <v>1018</v>
      </c>
      <c r="B243" t="s">
        <v>1019</v>
      </c>
      <c r="C243" t="s">
        <v>3191</v>
      </c>
      <c r="D243" t="s">
        <v>75</v>
      </c>
      <c r="E243">
        <v>14110.5</v>
      </c>
      <c r="F243">
        <v>94.07</v>
      </c>
      <c r="G243">
        <v>31.294194914163999</v>
      </c>
      <c r="H243">
        <f>(Table2[[#This Row],[1Y Return vs Nifty]]-AVERAGE(Table2[1Y Return vs Nifty]))/_xlfn.STDEV.P(Table2[1Y Return vs Nifty])</f>
        <v>5.7024656499426611E-2</v>
      </c>
      <c r="I243">
        <v>-8.8462290282103098</v>
      </c>
      <c r="J243">
        <f>(Table2[[#This Row],[1M Return vs Nifty]]-AVERAGE(Table2[1M Return vs Nifty]))/_xlfn.STDEV.P(Table2[1M Return vs Nifty])</f>
        <v>-0.94825449169042286</v>
      </c>
      <c r="K243">
        <v>26.898309831635899</v>
      </c>
      <c r="L243">
        <f>(Table2[[#This Row],[6M Return vs Nifty]]-AVERAGE(Table2[6M Return vs Nifty]))/_xlfn.STDEV.P(Table2[6M Return vs Nifty])</f>
        <v>0.30109134223173661</v>
      </c>
      <c r="M243">
        <v>-1.0326384183895301</v>
      </c>
      <c r="N243">
        <f>(Table2[[#This Row],[1W Return vs Nifty]]-AVERAGE(Table2[1W Return vs Nifty]))/_xlfn.STDEV.P(Table2[1W Return vs Nifty])</f>
        <v>-0.25626280502354382</v>
      </c>
      <c r="O243">
        <v>97.31</v>
      </c>
      <c r="P243">
        <v>95.682983711665202</v>
      </c>
      <c r="Q243">
        <v>79.742642660953095</v>
      </c>
      <c r="R243">
        <v>34.502288011910899</v>
      </c>
      <c r="S243" s="1">
        <f>(Table2[[#This Row],[Close Price]]-Table2[[#This Row],[20D EMA]])/Table2[[#This Row],[20D EMA]]</f>
        <v>-3.3295653067516279E-2</v>
      </c>
      <c r="T243" s="1">
        <f>(Table2[[#This Row],[Close Price]]-Table2[[#This Row],[50D EMA]])/Table2[[#This Row],[50D EMA]]</f>
        <v>-1.685758166285696E-2</v>
      </c>
      <c r="U243" s="1">
        <f>(Table2[[#This Row],[Close Price]]-Table2[[#This Row],[200D EMA]])/Table2[[#This Row],[200D EMA]]</f>
        <v>0.17966995902008717</v>
      </c>
      <c r="V243">
        <v>0.16399660583770401</v>
      </c>
      <c r="W243">
        <v>93.9</v>
      </c>
      <c r="X243">
        <v>96.16</v>
      </c>
      <c r="Y243">
        <v>93.9</v>
      </c>
      <c r="Z243">
        <v>97.3</v>
      </c>
      <c r="AA243">
        <v>92.4</v>
      </c>
      <c r="AB243">
        <v>101.65</v>
      </c>
      <c r="AC243" s="1">
        <f>(Table2[[#This Row],[Close Price]]/Table2[[#This Row],[Day Low]])-1</f>
        <v>1.8104366347175826E-3</v>
      </c>
      <c r="AD243" s="1">
        <f>(Table2[[#This Row],[Day High]]/Table2[[#This Row],[Close Price]])-1</f>
        <v>2.2217497608164161E-2</v>
      </c>
      <c r="AE243" s="1">
        <f>(Table2[[#This Row],[Close Price]]/Table2[[#This Row],[Current Week Low]])-1</f>
        <v>1.8104366347175826E-3</v>
      </c>
      <c r="AF243" s="1">
        <f>(Table2[[#This Row],[Current Week High]]/Table2[[#This Row],[Close Price]])-1</f>
        <v>3.4336132667162733E-2</v>
      </c>
      <c r="AG243" s="1">
        <f>(Table2[[#This Row],[Close Price]]/Table2[[#This Row],[Current Month Low]])-1</f>
        <v>1.8073593073592908E-2</v>
      </c>
      <c r="AH243" s="1">
        <f>(Table2[[#This Row],[Current Month High]]/Table2[[#This Row],[Close Price]])-1</f>
        <v>8.0578292760710157E-2</v>
      </c>
      <c r="AI243">
        <v>40.108429892633097</v>
      </c>
      <c r="AJ243">
        <v>89.275653923541199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0.11</v>
      </c>
      <c r="AM243" t="s">
        <v>3225</v>
      </c>
      <c r="AN243">
        <v>-6.81</v>
      </c>
      <c r="AO243" t="s">
        <v>3224</v>
      </c>
      <c r="AP243">
        <v>7.5784549425089998E-2</v>
      </c>
      <c r="AQ243">
        <f>(Table2[[#This Row],[Sharpe Ratio]]-AVERAGE(Table2[Sharpe Ratio]))/_xlfn.STDEV.P(Table2[Sharpe Ratio])</f>
        <v>0.12078476419719403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-0.72561653378560942</v>
      </c>
      <c r="AS243">
        <f>_xlfn.RANK.AVG(Table2[[#This Row],[1Y Return vs Nifty Z-Score]],Table2[1Y Return vs Nifty Z-Score])</f>
        <v>277</v>
      </c>
      <c r="AT243">
        <f>_xlfn.RANK.AVG(Table2[[#This Row],[6M Return vs Nifty Z-Score]],Table2[6M Return vs Nifty Z-Score])</f>
        <v>226</v>
      </c>
      <c r="AU243">
        <f>_xlfn.RANK.AVG(Table2[[#This Row],[Sharpe Ratio Z-Score]],Table2[Sharpe Ratio Z-Score])</f>
        <v>320</v>
      </c>
      <c r="AV243">
        <f>(Table2[[#This Row],[Rank 1Y]]+Table2[[#This Row],[Rank 6M]]+Table2[[#This Row],[Rank Sharpe]])/3</f>
        <v>274.33333333333331</v>
      </c>
    </row>
    <row r="244" spans="1:48" x14ac:dyDescent="0.3">
      <c r="A244" t="s">
        <v>272</v>
      </c>
      <c r="B244" t="s">
        <v>273</v>
      </c>
      <c r="C244" t="s">
        <v>3191</v>
      </c>
      <c r="D244" t="s">
        <v>46</v>
      </c>
      <c r="E244">
        <v>101028.281908736</v>
      </c>
      <c r="F244">
        <v>95.68</v>
      </c>
      <c r="G244">
        <v>33.9842533936962</v>
      </c>
      <c r="H244">
        <f>(Table2[[#This Row],[1Y Return vs Nifty]]-AVERAGE(Table2[1Y Return vs Nifty]))/_xlfn.STDEV.P(Table2[1Y Return vs Nifty])</f>
        <v>0.1015908990012309</v>
      </c>
      <c r="I244">
        <v>-3.85242697237164</v>
      </c>
      <c r="J244">
        <f>(Table2[[#This Row],[1M Return vs Nifty]]-AVERAGE(Table2[1M Return vs Nifty]))/_xlfn.STDEV.P(Table2[1M Return vs Nifty])</f>
        <v>-0.47663435243924768</v>
      </c>
      <c r="K244">
        <v>8.6822083778390091</v>
      </c>
      <c r="L244">
        <f>(Table2[[#This Row],[6M Return vs Nifty]]-AVERAGE(Table2[6M Return vs Nifty]))/_xlfn.STDEV.P(Table2[6M Return vs Nifty])</f>
        <v>-0.23641299999449245</v>
      </c>
      <c r="M244">
        <v>2.8325641690071599</v>
      </c>
      <c r="N244">
        <f>(Table2[[#This Row],[1W Return vs Nifty]]-AVERAGE(Table2[1W Return vs Nifty]))/_xlfn.STDEV.P(Table2[1W Return vs Nifty])</f>
        <v>0.62260177284898377</v>
      </c>
      <c r="O244">
        <v>94.61</v>
      </c>
      <c r="P244">
        <v>94.457629581952403</v>
      </c>
      <c r="Q244">
        <v>84.740357070859005</v>
      </c>
      <c r="R244">
        <v>56.530030429060098</v>
      </c>
      <c r="S244" s="1">
        <f>(Table2[[#This Row],[Close Price]]-Table2[[#This Row],[20D EMA]])/Table2[[#This Row],[20D EMA]]</f>
        <v>1.1309586724447811E-2</v>
      </c>
      <c r="T244" s="1">
        <f>(Table2[[#This Row],[Close Price]]-Table2[[#This Row],[50D EMA]])/Table2[[#This Row],[50D EMA]]</f>
        <v>1.2940938952814418E-2</v>
      </c>
      <c r="U244" s="1">
        <f>(Table2[[#This Row],[Close Price]]-Table2[[#This Row],[200D EMA]])/Table2[[#This Row],[200D EMA]]</f>
        <v>0.12909602115546182</v>
      </c>
      <c r="V244">
        <v>0.907794381741168</v>
      </c>
      <c r="W244">
        <v>95.5</v>
      </c>
      <c r="X244">
        <v>98.23</v>
      </c>
      <c r="Y244">
        <v>95.5</v>
      </c>
      <c r="Z244">
        <v>98.23</v>
      </c>
      <c r="AA244">
        <v>89.21</v>
      </c>
      <c r="AB244">
        <v>98.23</v>
      </c>
      <c r="AC244" s="1">
        <f>(Table2[[#This Row],[Close Price]]/Table2[[#This Row],[Day Low]])-1</f>
        <v>1.8848167539267102E-3</v>
      </c>
      <c r="AD244" s="1">
        <f>(Table2[[#This Row],[Day High]]/Table2[[#This Row],[Close Price]])-1</f>
        <v>2.665133779264206E-2</v>
      </c>
      <c r="AE244" s="1">
        <f>(Table2[[#This Row],[Close Price]]/Table2[[#This Row],[Current Week Low]])-1</f>
        <v>1.8848167539267102E-3</v>
      </c>
      <c r="AF244" s="1">
        <f>(Table2[[#This Row],[Current Week High]]/Table2[[#This Row],[Close Price]])-1</f>
        <v>2.665133779264206E-2</v>
      </c>
      <c r="AG244" s="1">
        <f>(Table2[[#This Row],[Close Price]]/Table2[[#This Row],[Current Month Low]])-1</f>
        <v>7.2525501625378519E-2</v>
      </c>
      <c r="AH244" s="1">
        <f>(Table2[[#This Row],[Current Month High]]/Table2[[#This Row],[Close Price]])-1</f>
        <v>2.665133779264206E-2</v>
      </c>
      <c r="AI244">
        <v>8.4343645484949707</v>
      </c>
      <c r="AJ244">
        <v>84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-0.04</v>
      </c>
      <c r="AM244" t="s">
        <v>3224</v>
      </c>
      <c r="AN244">
        <v>1.27</v>
      </c>
      <c r="AO244" t="s">
        <v>3225</v>
      </c>
      <c r="AP244">
        <v>0.12927098504286799</v>
      </c>
      <c r="AQ244">
        <f>(Table2[[#This Row],[Sharpe Ratio]]-AVERAGE(Table2[Sharpe Ratio]))/_xlfn.STDEV.P(Table2[Sharpe Ratio])</f>
        <v>0.74198836498568943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0.75313368440216388</v>
      </c>
      <c r="AS244">
        <f>_xlfn.RANK.AVG(Table2[[#This Row],[1Y Return vs Nifty Z-Score]],Table2[1Y Return vs Nifty Z-Score])</f>
        <v>268</v>
      </c>
      <c r="AT244">
        <f>_xlfn.RANK.AVG(Table2[[#This Row],[6M Return vs Nifty Z-Score]],Table2[6M Return vs Nifty Z-Score])</f>
        <v>393</v>
      </c>
      <c r="AU244">
        <f>_xlfn.RANK.AVG(Table2[[#This Row],[Sharpe Ratio Z-Score]],Table2[Sharpe Ratio Z-Score])</f>
        <v>164</v>
      </c>
      <c r="AV244">
        <f>(Table2[[#This Row],[Rank 1Y]]+Table2[[#This Row],[Rank 6M]]+Table2[[#This Row],[Rank Sharpe]])/3</f>
        <v>275</v>
      </c>
    </row>
    <row r="245" spans="1:48" x14ac:dyDescent="0.3">
      <c r="A245" t="s">
        <v>428</v>
      </c>
      <c r="B245" t="s">
        <v>429</v>
      </c>
      <c r="C245" t="s">
        <v>3180</v>
      </c>
      <c r="D245" t="s">
        <v>51</v>
      </c>
      <c r="E245">
        <v>54888.331484374998</v>
      </c>
      <c r="F245">
        <v>4981.25</v>
      </c>
      <c r="G245">
        <v>47.077990340229199</v>
      </c>
      <c r="H245">
        <f>(Table2[[#This Row],[1Y Return vs Nifty]]-AVERAGE(Table2[1Y Return vs Nifty]))/_xlfn.STDEV.P(Table2[1Y Return vs Nifty])</f>
        <v>0.31851505156296295</v>
      </c>
      <c r="I245">
        <v>18.879264573567799</v>
      </c>
      <c r="J245">
        <f>(Table2[[#This Row],[1M Return vs Nifty]]-AVERAGE(Table2[1M Return vs Nifty]))/_xlfn.STDEV.P(Table2[1M Return vs Nifty])</f>
        <v>1.6701715105957573</v>
      </c>
      <c r="K245">
        <v>13.9617112752365</v>
      </c>
      <c r="L245">
        <f>(Table2[[#This Row],[6M Return vs Nifty]]-AVERAGE(Table2[6M Return vs Nifty]))/_xlfn.STDEV.P(Table2[6M Return vs Nifty])</f>
        <v>-8.0630175697825046E-2</v>
      </c>
      <c r="M245">
        <v>4.1845463369132502E-2</v>
      </c>
      <c r="N245">
        <f>(Table2[[#This Row],[1W Return vs Nifty]]-AVERAGE(Table2[1W Return vs Nifty]))/_xlfn.STDEV.P(Table2[1W Return vs Nifty])</f>
        <v>-1.1948101765340566E-2</v>
      </c>
      <c r="O245">
        <v>4712.87</v>
      </c>
      <c r="P245">
        <v>4545.91025080893</v>
      </c>
      <c r="Q245">
        <v>4141.1151799470699</v>
      </c>
      <c r="R245">
        <v>64.690415589876594</v>
      </c>
      <c r="S245" s="1">
        <f>(Table2[[#This Row],[Close Price]]-Table2[[#This Row],[20D EMA]])/Table2[[#This Row],[20D EMA]]</f>
        <v>5.6946192023119693E-2</v>
      </c>
      <c r="T245" s="1">
        <f>(Table2[[#This Row],[Close Price]]-Table2[[#This Row],[50D EMA]])/Table2[[#This Row],[50D EMA]]</f>
        <v>9.5765143870493868E-2</v>
      </c>
      <c r="U245" s="1">
        <f>(Table2[[#This Row],[Close Price]]-Table2[[#This Row],[200D EMA]])/Table2[[#This Row],[200D EMA]]</f>
        <v>0.20287646770154999</v>
      </c>
      <c r="V245">
        <v>0.91258226603828796</v>
      </c>
      <c r="W245">
        <v>4867</v>
      </c>
      <c r="X245">
        <v>4998.45</v>
      </c>
      <c r="Y245">
        <v>4825.05</v>
      </c>
      <c r="Z245">
        <v>4998.45</v>
      </c>
      <c r="AA245">
        <v>4600</v>
      </c>
      <c r="AB245">
        <v>5133.75</v>
      </c>
      <c r="AC245" s="1">
        <f>(Table2[[#This Row],[Close Price]]/Table2[[#This Row],[Day Low]])-1</f>
        <v>2.347441956030405E-2</v>
      </c>
      <c r="AD245" s="1">
        <f>(Table2[[#This Row],[Day High]]/Table2[[#This Row],[Close Price]])-1</f>
        <v>3.4529485570891083E-3</v>
      </c>
      <c r="AE245" s="1">
        <f>(Table2[[#This Row],[Close Price]]/Table2[[#This Row],[Current Week Low]])-1</f>
        <v>3.2372721526201742E-2</v>
      </c>
      <c r="AF245" s="1">
        <f>(Table2[[#This Row],[Current Week High]]/Table2[[#This Row],[Close Price]])-1</f>
        <v>3.4529485570891083E-3</v>
      </c>
      <c r="AG245" s="1">
        <f>(Table2[[#This Row],[Close Price]]/Table2[[#This Row],[Current Month Low]])-1</f>
        <v>8.2880434782608647E-2</v>
      </c>
      <c r="AH245" s="1">
        <f>(Table2[[#This Row],[Current Month High]]/Table2[[#This Row],[Close Price]])-1</f>
        <v>3.0614805520702726E-2</v>
      </c>
      <c r="AI245">
        <v>3.70890840652446</v>
      </c>
      <c r="AJ245">
        <v>85.521415270018593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0.04</v>
      </c>
      <c r="AM245" t="s">
        <v>3225</v>
      </c>
      <c r="AN245">
        <v>-1.37</v>
      </c>
      <c r="AO245" t="s">
        <v>3224</v>
      </c>
      <c r="AP245">
        <v>8.5379315384837007E-2</v>
      </c>
      <c r="AQ245">
        <f>(Table2[[#This Row],[Sharpe Ratio]]-AVERAGE(Table2[Sharpe Ratio]))/_xlfn.STDEV.P(Table2[Sharpe Ratio])</f>
        <v>0.23222055336645064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2.1283288380620058</v>
      </c>
      <c r="AS245">
        <f>_xlfn.RANK.AVG(Table2[[#This Row],[1Y Return vs Nifty Z-Score]],Table2[1Y Return vs Nifty Z-Score])</f>
        <v>201</v>
      </c>
      <c r="AT245">
        <f>_xlfn.RANK.AVG(Table2[[#This Row],[6M Return vs Nifty Z-Score]],Table2[6M Return vs Nifty Z-Score])</f>
        <v>342</v>
      </c>
      <c r="AU245">
        <f>_xlfn.RANK.AVG(Table2[[#This Row],[Sharpe Ratio Z-Score]],Table2[Sharpe Ratio Z-Score])</f>
        <v>282</v>
      </c>
      <c r="AV245">
        <f>(Table2[[#This Row],[Rank 1Y]]+Table2[[#This Row],[Rank 6M]]+Table2[[#This Row],[Rank Sharpe]])/3</f>
        <v>275</v>
      </c>
    </row>
    <row r="246" spans="1:48" x14ac:dyDescent="0.3">
      <c r="A246" t="s">
        <v>1617</v>
      </c>
      <c r="B246" t="s">
        <v>1618</v>
      </c>
      <c r="C246" t="s">
        <v>3190</v>
      </c>
      <c r="D246" t="s">
        <v>327</v>
      </c>
      <c r="E246">
        <v>5928.7003473599998</v>
      </c>
      <c r="F246">
        <v>2180.4</v>
      </c>
      <c r="G246">
        <v>47.419991396122498</v>
      </c>
      <c r="H246">
        <f>(Table2[[#This Row],[1Y Return vs Nifty]]-AVERAGE(Table2[1Y Return vs Nifty]))/_xlfn.STDEV.P(Table2[1Y Return vs Nifty])</f>
        <v>0.32418098860811762</v>
      </c>
      <c r="I246">
        <v>12.003558554873701</v>
      </c>
      <c r="J246">
        <f>(Table2[[#This Row],[1M Return vs Nifty]]-AVERAGE(Table2[1M Return vs Nifty]))/_xlfn.STDEV.P(Table2[1M Return vs Nifty])</f>
        <v>1.0208222985669551</v>
      </c>
      <c r="K246">
        <v>99.0421774392603</v>
      </c>
      <c r="L246">
        <f>(Table2[[#This Row],[6M Return vs Nifty]]-AVERAGE(Table2[6M Return vs Nifty]))/_xlfn.STDEV.P(Table2[6M Return vs Nifty])</f>
        <v>2.4298477175981934</v>
      </c>
      <c r="M246">
        <v>-2.71887407775644</v>
      </c>
      <c r="N246">
        <f>(Table2[[#This Row],[1W Return vs Nifty]]-AVERAGE(Table2[1W Return vs Nifty]))/_xlfn.STDEV.P(Table2[1W Return vs Nifty])</f>
        <v>-0.63967680660664017</v>
      </c>
      <c r="O246">
        <v>2078.34</v>
      </c>
      <c r="P246">
        <v>1984.32763029231</v>
      </c>
      <c r="Q246">
        <v>1605.64134370486</v>
      </c>
      <c r="R246">
        <v>63.571175821113599</v>
      </c>
      <c r="S246" s="1">
        <f>(Table2[[#This Row],[Close Price]]-Table2[[#This Row],[20D EMA]])/Table2[[#This Row],[20D EMA]]</f>
        <v>4.910649845549811E-2</v>
      </c>
      <c r="T246" s="1">
        <f>(Table2[[#This Row],[Close Price]]-Table2[[#This Row],[50D EMA]])/Table2[[#This Row],[50D EMA]]</f>
        <v>9.8810482056739188E-2</v>
      </c>
      <c r="U246" s="1">
        <f>(Table2[[#This Row],[Close Price]]-Table2[[#This Row],[200D EMA]])/Table2[[#This Row],[200D EMA]]</f>
        <v>0.35796204335953435</v>
      </c>
      <c r="V246">
        <v>1.13065001774459</v>
      </c>
      <c r="W246">
        <v>2102.25</v>
      </c>
      <c r="X246">
        <v>2202</v>
      </c>
      <c r="Y246">
        <v>2102.25</v>
      </c>
      <c r="Z246">
        <v>2249.9499999999998</v>
      </c>
      <c r="AA246">
        <v>1930</v>
      </c>
      <c r="AB246">
        <v>2262.9499999999998</v>
      </c>
      <c r="AC246" s="1">
        <f>(Table2[[#This Row],[Close Price]]/Table2[[#This Row],[Day Low]])-1</f>
        <v>3.7174455940064188E-2</v>
      </c>
      <c r="AD246" s="1">
        <f>(Table2[[#This Row],[Day High]]/Table2[[#This Row],[Close Price]])-1</f>
        <v>9.9064391854704059E-3</v>
      </c>
      <c r="AE246" s="1">
        <f>(Table2[[#This Row],[Close Price]]/Table2[[#This Row],[Current Week Low]])-1</f>
        <v>3.7174455940064188E-2</v>
      </c>
      <c r="AF246" s="1">
        <f>(Table2[[#This Row],[Current Week High]]/Table2[[#This Row],[Close Price]])-1</f>
        <v>3.1897816914327581E-2</v>
      </c>
      <c r="AG246" s="1">
        <f>(Table2[[#This Row],[Close Price]]/Table2[[#This Row],[Current Month Low]])-1</f>
        <v>0.12974093264248698</v>
      </c>
      <c r="AH246" s="1">
        <f>(Table2[[#This Row],[Current Month High]]/Table2[[#This Row],[Close Price]])-1</f>
        <v>3.7860025683360776E-2</v>
      </c>
      <c r="AI246">
        <v>4.0657677490368798</v>
      </c>
      <c r="AJ246">
        <v>129.190098281389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-0.02</v>
      </c>
      <c r="AM246" t="s">
        <v>3224</v>
      </c>
      <c r="AN246">
        <v>13.22</v>
      </c>
      <c r="AO246" t="s">
        <v>3225</v>
      </c>
      <c r="AP246">
        <v>-1.1707941603577E-2</v>
      </c>
      <c r="AQ246">
        <f>(Table2[[#This Row],[Sharpe Ratio]]-AVERAGE(Table2[Sharpe Ratio]))/_xlfn.STDEV.P(Table2[Sharpe Ratio])</f>
        <v>-0.89537288103010959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2.2398013171365161</v>
      </c>
      <c r="AS246">
        <f>_xlfn.RANK.AVG(Table2[[#This Row],[1Y Return vs Nifty Z-Score]],Table2[1Y Return vs Nifty Z-Score])</f>
        <v>200</v>
      </c>
      <c r="AT246">
        <f>_xlfn.RANK.AVG(Table2[[#This Row],[6M Return vs Nifty Z-Score]],Table2[6M Return vs Nifty Z-Score])</f>
        <v>16</v>
      </c>
      <c r="AU246">
        <f>_xlfn.RANK.AVG(Table2[[#This Row],[Sharpe Ratio Z-Score]],Table2[Sharpe Ratio Z-Score])</f>
        <v>609</v>
      </c>
      <c r="AV246">
        <f>(Table2[[#This Row],[Rank 1Y]]+Table2[[#This Row],[Rank 6M]]+Table2[[#This Row],[Rank Sharpe]])/3</f>
        <v>275</v>
      </c>
    </row>
    <row r="247" spans="1:48" x14ac:dyDescent="0.3">
      <c r="A247" t="s">
        <v>1397</v>
      </c>
      <c r="B247" t="s">
        <v>1398</v>
      </c>
      <c r="C247" t="s">
        <v>3183</v>
      </c>
      <c r="D247" t="s">
        <v>46</v>
      </c>
      <c r="E247">
        <v>8123.9163390000003</v>
      </c>
      <c r="F247">
        <v>1212.75</v>
      </c>
      <c r="G247">
        <v>44.975909061465202</v>
      </c>
      <c r="H247">
        <f>(Table2[[#This Row],[1Y Return vs Nifty]]-AVERAGE(Table2[1Y Return vs Nifty]))/_xlfn.STDEV.P(Table2[1Y Return vs Nifty])</f>
        <v>0.28368983689172267</v>
      </c>
      <c r="I247">
        <v>-14.1736904475618</v>
      </c>
      <c r="J247">
        <f>(Table2[[#This Row],[1M Return vs Nifty]]-AVERAGE(Table2[1M Return vs Nifty]))/_xlfn.STDEV.P(Table2[1M Return vs Nifty])</f>
        <v>-1.4513857869151094</v>
      </c>
      <c r="K247">
        <v>1.32891811525426</v>
      </c>
      <c r="L247">
        <f>(Table2[[#This Row],[6M Return vs Nifty]]-AVERAGE(Table2[6M Return vs Nifty]))/_xlfn.STDEV.P(Table2[6M Return vs Nifty])</f>
        <v>-0.45338727716428301</v>
      </c>
      <c r="M247">
        <v>-7.6295288046945204</v>
      </c>
      <c r="N247">
        <f>(Table2[[#This Row],[1W Return vs Nifty]]-AVERAGE(Table2[1W Return vs Nifty]))/_xlfn.STDEV.P(Table2[1W Return vs Nifty])</f>
        <v>-1.7562548891477074</v>
      </c>
      <c r="O247">
        <v>1232.17</v>
      </c>
      <c r="P247">
        <v>1265.99439515685</v>
      </c>
      <c r="Q247">
        <v>1118.91945793478</v>
      </c>
      <c r="R247">
        <v>49.085372815272002</v>
      </c>
      <c r="S247" s="1">
        <f>(Table2[[#This Row],[Close Price]]-Table2[[#This Row],[20D EMA]])/Table2[[#This Row],[20D EMA]]</f>
        <v>-1.5760812225585813E-2</v>
      </c>
      <c r="T247" s="1">
        <f>(Table2[[#This Row],[Close Price]]-Table2[[#This Row],[50D EMA]])/Table2[[#This Row],[50D EMA]]</f>
        <v>-4.2057370364782173E-2</v>
      </c>
      <c r="U247" s="1">
        <f>(Table2[[#This Row],[Close Price]]-Table2[[#This Row],[200D EMA]])/Table2[[#This Row],[200D EMA]]</f>
        <v>8.3858173526095967E-2</v>
      </c>
      <c r="V247">
        <v>1.0504742340131199</v>
      </c>
      <c r="W247">
        <v>1174.2</v>
      </c>
      <c r="X247">
        <v>1219</v>
      </c>
      <c r="Y247">
        <v>1156.55</v>
      </c>
      <c r="Z247">
        <v>1219</v>
      </c>
      <c r="AA247">
        <v>1147.95</v>
      </c>
      <c r="AB247">
        <v>1285</v>
      </c>
      <c r="AC247" s="1">
        <f>(Table2[[#This Row],[Close Price]]/Table2[[#This Row],[Day Low]])-1</f>
        <v>3.2830863566683632E-2</v>
      </c>
      <c r="AD247" s="1">
        <f>(Table2[[#This Row],[Day High]]/Table2[[#This Row],[Close Price]])-1</f>
        <v>5.1535765821479895E-3</v>
      </c>
      <c r="AE247" s="1">
        <f>(Table2[[#This Row],[Close Price]]/Table2[[#This Row],[Current Week Low]])-1</f>
        <v>4.8592797544420918E-2</v>
      </c>
      <c r="AF247" s="1">
        <f>(Table2[[#This Row],[Current Week High]]/Table2[[#This Row],[Close Price]])-1</f>
        <v>5.1535765821479895E-3</v>
      </c>
      <c r="AG247" s="1">
        <f>(Table2[[#This Row],[Close Price]]/Table2[[#This Row],[Current Month Low]])-1</f>
        <v>5.6448451587612691E-2</v>
      </c>
      <c r="AH247" s="1">
        <f>(Table2[[#This Row],[Current Month High]]/Table2[[#This Row],[Close Price]])-1</f>
        <v>5.9575345289631043E-2</v>
      </c>
      <c r="AI247">
        <v>27.1861471861471</v>
      </c>
      <c r="AJ247">
        <v>86.576923076922995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0.01</v>
      </c>
      <c r="AM247" t="s">
        <v>3225</v>
      </c>
      <c r="AN247">
        <v>-5.65</v>
      </c>
      <c r="AO247" t="s">
        <v>3224</v>
      </c>
      <c r="AP247">
        <v>0.13359303403622799</v>
      </c>
      <c r="AQ247">
        <f>(Table2[[#This Row],[Sharpe Ratio]]-AVERAGE(Table2[Sharpe Ratio]))/_xlfn.STDEV.P(Table2[Sharpe Ratio])</f>
        <v>0.79218562278477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214</v>
      </c>
      <c r="AT247">
        <f>_xlfn.RANK.AVG(Table2[[#This Row],[6M Return vs Nifty Z-Score]],Table2[6M Return vs Nifty Z-Score])</f>
        <v>467</v>
      </c>
      <c r="AU247">
        <f>_xlfn.RANK.AVG(Table2[[#This Row],[Sharpe Ratio Z-Score]],Table2[Sharpe Ratio Z-Score])</f>
        <v>147</v>
      </c>
      <c r="AV247">
        <f>(Table2[[#This Row],[Rank 1Y]]+Table2[[#This Row],[Rank 6M]]+Table2[[#This Row],[Rank Sharpe]])/3</f>
        <v>276</v>
      </c>
    </row>
    <row r="248" spans="1:48" x14ac:dyDescent="0.3">
      <c r="A248" t="s">
        <v>99</v>
      </c>
      <c r="B248" t="s">
        <v>100</v>
      </c>
      <c r="C248" t="s">
        <v>3178</v>
      </c>
      <c r="D248" t="s">
        <v>101</v>
      </c>
      <c r="E248">
        <v>301049.27877395001</v>
      </c>
      <c r="F248">
        <v>488.5</v>
      </c>
      <c r="G248">
        <v>47.806809784673597</v>
      </c>
      <c r="H248">
        <f>(Table2[[#This Row],[1Y Return vs Nifty]]-AVERAGE(Table2[1Y Return vs Nifty]))/_xlfn.STDEV.P(Table2[1Y Return vs Nifty])</f>
        <v>0.33058941513099499</v>
      </c>
      <c r="I248">
        <v>-7.5654872200771903</v>
      </c>
      <c r="J248">
        <f>(Table2[[#This Row],[1M Return vs Nifty]]-AVERAGE(Table2[1M Return vs Nifty]))/_xlfn.STDEV.P(Table2[1M Return vs Nifty])</f>
        <v>-0.82729983166533638</v>
      </c>
      <c r="K248">
        <v>0.383089878891956</v>
      </c>
      <c r="L248">
        <f>(Table2[[#This Row],[6M Return vs Nifty]]-AVERAGE(Table2[6M Return vs Nifty]))/_xlfn.STDEV.P(Table2[6M Return vs Nifty])</f>
        <v>-0.48129592629727014</v>
      </c>
      <c r="M248">
        <v>6.8048712759707794E-2</v>
      </c>
      <c r="N248">
        <f>(Table2[[#This Row],[1W Return vs Nifty]]-AVERAGE(Table2[1W Return vs Nifty]))/_xlfn.STDEV.P(Table2[1W Return vs Nifty])</f>
        <v>-5.9900420792512021E-3</v>
      </c>
      <c r="O248">
        <v>502.69</v>
      </c>
      <c r="P248">
        <v>503.50521192604498</v>
      </c>
      <c r="Q248">
        <v>447.28006944332202</v>
      </c>
      <c r="R248">
        <v>37.0064288132317</v>
      </c>
      <c r="S248" s="1">
        <f>(Table2[[#This Row],[Close Price]]-Table2[[#This Row],[20D EMA]])/Table2[[#This Row],[20D EMA]]</f>
        <v>-2.8228132646362564E-2</v>
      </c>
      <c r="T248" s="1">
        <f>(Table2[[#This Row],[Close Price]]-Table2[[#This Row],[50D EMA]])/Table2[[#This Row],[50D EMA]]</f>
        <v>-2.9801502686826107E-2</v>
      </c>
      <c r="U248" s="1">
        <f>(Table2[[#This Row],[Close Price]]-Table2[[#This Row],[200D EMA]])/Table2[[#This Row],[200D EMA]]</f>
        <v>9.2156868532013242E-2</v>
      </c>
      <c r="V248">
        <v>0.91148311969284501</v>
      </c>
      <c r="W248">
        <v>487.65</v>
      </c>
      <c r="X248">
        <v>494.8</v>
      </c>
      <c r="Y248">
        <v>487.35</v>
      </c>
      <c r="Z248">
        <v>494.9</v>
      </c>
      <c r="AA248">
        <v>478.05</v>
      </c>
      <c r="AB248">
        <v>529</v>
      </c>
      <c r="AC248" s="1">
        <f>(Table2[[#This Row],[Close Price]]/Table2[[#This Row],[Day Low]])-1</f>
        <v>1.7430534194606828E-3</v>
      </c>
      <c r="AD248" s="1">
        <f>(Table2[[#This Row],[Day High]]/Table2[[#This Row],[Close Price]])-1</f>
        <v>1.2896622313203654E-2</v>
      </c>
      <c r="AE248" s="1">
        <f>(Table2[[#This Row],[Close Price]]/Table2[[#This Row],[Current Week Low]])-1</f>
        <v>2.3597004206421524E-3</v>
      </c>
      <c r="AF248" s="1">
        <f>(Table2[[#This Row],[Current Week High]]/Table2[[#This Row],[Close Price]])-1</f>
        <v>1.3101330603889405E-2</v>
      </c>
      <c r="AG248" s="1">
        <f>(Table2[[#This Row],[Close Price]]/Table2[[#This Row],[Current Month Low]])-1</f>
        <v>2.1859638113168156E-2</v>
      </c>
      <c r="AH248" s="1">
        <f>(Table2[[#This Row],[Current Month High]]/Table2[[#This Row],[Close Price]])-1</f>
        <v>8.290685772773787E-2</v>
      </c>
      <c r="AI248">
        <v>11.2691914022517</v>
      </c>
      <c r="AJ248">
        <v>77.992348333029696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0.08</v>
      </c>
      <c r="AM248" t="s">
        <v>3225</v>
      </c>
      <c r="AN248">
        <v>-6.94</v>
      </c>
      <c r="AO248" t="s">
        <v>3224</v>
      </c>
      <c r="AP248">
        <v>0.13166844166225899</v>
      </c>
      <c r="AQ248">
        <f>(Table2[[#This Row],[Sharpe Ratio]]-AVERAGE(Table2[Sharpe Ratio]))/_xlfn.STDEV.P(Table2[Sharpe Ratio])</f>
        <v>0.76983297021125963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198</v>
      </c>
      <c r="AT248">
        <f>_xlfn.RANK.AVG(Table2[[#This Row],[6M Return vs Nifty Z-Score]],Table2[6M Return vs Nifty Z-Score])</f>
        <v>476</v>
      </c>
      <c r="AU248">
        <f>_xlfn.RANK.AVG(Table2[[#This Row],[Sharpe Ratio Z-Score]],Table2[Sharpe Ratio Z-Score])</f>
        <v>157</v>
      </c>
      <c r="AV248">
        <f>(Table2[[#This Row],[Rank 1Y]]+Table2[[#This Row],[Rank 6M]]+Table2[[#This Row],[Rank Sharpe]])/3</f>
        <v>277</v>
      </c>
    </row>
    <row r="249" spans="1:48" x14ac:dyDescent="0.3">
      <c r="A249" t="s">
        <v>1081</v>
      </c>
      <c r="B249" t="s">
        <v>1082</v>
      </c>
      <c r="C249" t="s">
        <v>3180</v>
      </c>
      <c r="D249" t="s">
        <v>552</v>
      </c>
      <c r="E249">
        <v>12575.807671446</v>
      </c>
      <c r="F249">
        <v>131.58000000000001</v>
      </c>
      <c r="G249">
        <v>27.385247628458</v>
      </c>
      <c r="H249">
        <f>(Table2[[#This Row],[1Y Return vs Nifty]]-AVERAGE(Table2[1Y Return vs Nifty]))/_xlfn.STDEV.P(Table2[1Y Return vs Nifty])</f>
        <v>-7.73493664214617E-3</v>
      </c>
      <c r="I249">
        <v>41.639624169825503</v>
      </c>
      <c r="J249">
        <f>(Table2[[#This Row],[1M Return vs Nifty]]-AVERAGE(Table2[1M Return vs Nifty]))/_xlfn.STDEV.P(Table2[1M Return vs Nifty])</f>
        <v>3.8196848157223755</v>
      </c>
      <c r="K249">
        <v>55.6889666958661</v>
      </c>
      <c r="L249">
        <f>(Table2[[#This Row],[6M Return vs Nifty]]-AVERAGE(Table2[6M Return vs Nifty]))/_xlfn.STDEV.P(Table2[6M Return vs Nifty])</f>
        <v>1.1506201571277226</v>
      </c>
      <c r="M249">
        <v>5.2662539109304101</v>
      </c>
      <c r="N249">
        <f>(Table2[[#This Row],[1W Return vs Nifty]]-AVERAGE(Table2[1W Return vs Nifty]))/_xlfn.STDEV.P(Table2[1W Return vs Nifty])</f>
        <v>1.175970880766473</v>
      </c>
      <c r="O249">
        <v>118.13</v>
      </c>
      <c r="P249">
        <v>106.702879211292</v>
      </c>
      <c r="Q249">
        <v>93.158001651013706</v>
      </c>
      <c r="R249">
        <v>79.962375447570594</v>
      </c>
      <c r="S249" s="1">
        <f>(Table2[[#This Row],[Close Price]]-Table2[[#This Row],[20D EMA]])/Table2[[#This Row],[20D EMA]]</f>
        <v>0.1138576144925084</v>
      </c>
      <c r="T249" s="1">
        <f>(Table2[[#This Row],[Close Price]]-Table2[[#This Row],[50D EMA]])/Table2[[#This Row],[50D EMA]]</f>
        <v>0.23314385677865901</v>
      </c>
      <c r="U249" s="1">
        <f>(Table2[[#This Row],[Close Price]]-Table2[[#This Row],[200D EMA]])/Table2[[#This Row],[200D EMA]]</f>
        <v>0.41243905695746763</v>
      </c>
      <c r="V249">
        <v>2.9809957982132902</v>
      </c>
      <c r="W249">
        <v>129.85</v>
      </c>
      <c r="X249">
        <v>136.5</v>
      </c>
      <c r="Y249">
        <v>129.30000000000001</v>
      </c>
      <c r="Z249">
        <v>136.5</v>
      </c>
      <c r="AA249">
        <v>106.09</v>
      </c>
      <c r="AB249">
        <v>136.5</v>
      </c>
      <c r="AC249" s="1">
        <f>(Table2[[#This Row],[Close Price]]/Table2[[#This Row],[Day Low]])-1</f>
        <v>1.3323065075086848E-2</v>
      </c>
      <c r="AD249" s="1">
        <f>(Table2[[#This Row],[Day High]]/Table2[[#This Row],[Close Price]])-1</f>
        <v>3.7391700866392874E-2</v>
      </c>
      <c r="AE249" s="1">
        <f>(Table2[[#This Row],[Close Price]]/Table2[[#This Row],[Current Week Low]])-1</f>
        <v>1.7633410672853733E-2</v>
      </c>
      <c r="AF249" s="1">
        <f>(Table2[[#This Row],[Current Week High]]/Table2[[#This Row],[Close Price]])-1</f>
        <v>3.7391700866392874E-2</v>
      </c>
      <c r="AG249" s="1">
        <f>(Table2[[#This Row],[Close Price]]/Table2[[#This Row],[Current Month Low]])-1</f>
        <v>0.24026769723819408</v>
      </c>
      <c r="AH249" s="1">
        <f>(Table2[[#This Row],[Current Month High]]/Table2[[#This Row],[Close Price]])-1</f>
        <v>3.7391700866392874E-2</v>
      </c>
      <c r="AI249">
        <v>3.7391700866392799</v>
      </c>
      <c r="AJ249">
        <v>90.695652173913004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0.47</v>
      </c>
      <c r="AM249" t="s">
        <v>3225</v>
      </c>
      <c r="AN249">
        <v>23.44</v>
      </c>
      <c r="AO249" t="s">
        <v>3225</v>
      </c>
      <c r="AP249">
        <v>2.8689077334269002E-2</v>
      </c>
      <c r="AQ249">
        <f>(Table2[[#This Row],[Sharpe Ratio]]-AVERAGE(Table2[Sharpe Ratio]))/_xlfn.STDEV.P(Table2[Sharpe Ratio])</f>
        <v>-0.42619273590617673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5.7123481810682488</v>
      </c>
      <c r="AS249">
        <f>_xlfn.RANK.AVG(Table2[[#This Row],[1Y Return vs Nifty Z-Score]],Table2[1Y Return vs Nifty Z-Score])</f>
        <v>291</v>
      </c>
      <c r="AT249">
        <f>_xlfn.RANK.AVG(Table2[[#This Row],[6M Return vs Nifty Z-Score]],Table2[6M Return vs Nifty Z-Score])</f>
        <v>85</v>
      </c>
      <c r="AU249">
        <f>_xlfn.RANK.AVG(Table2[[#This Row],[Sharpe Ratio Z-Score]],Table2[Sharpe Ratio Z-Score])</f>
        <v>455</v>
      </c>
      <c r="AV249">
        <f>(Table2[[#This Row],[Rank 1Y]]+Table2[[#This Row],[Rank 6M]]+Table2[[#This Row],[Rank Sharpe]])/3</f>
        <v>277</v>
      </c>
    </row>
    <row r="250" spans="1:48" x14ac:dyDescent="0.3">
      <c r="A250" t="s">
        <v>769</v>
      </c>
      <c r="B250" t="s">
        <v>770</v>
      </c>
      <c r="C250" t="s">
        <v>3180</v>
      </c>
      <c r="D250" t="s">
        <v>411</v>
      </c>
      <c r="E250">
        <v>22261.602699629999</v>
      </c>
      <c r="F250">
        <v>4517.1000000000004</v>
      </c>
      <c r="G250">
        <v>52.100150648144002</v>
      </c>
      <c r="H250">
        <f>(Table2[[#This Row],[1Y Return vs Nifty]]-AVERAGE(Table2[1Y Return vs Nifty]))/_xlfn.STDEV.P(Table2[1Y Return vs Nifty])</f>
        <v>0.40171726291577681</v>
      </c>
      <c r="I250">
        <v>0.91260446661074601</v>
      </c>
      <c r="J250">
        <f>(Table2[[#This Row],[1M Return vs Nifty]]-AVERAGE(Table2[1M Return vs Nifty]))/_xlfn.STDEV.P(Table2[1M Return vs Nifty])</f>
        <v>-2.6619560971569797E-2</v>
      </c>
      <c r="K250">
        <v>38.927338648228798</v>
      </c>
      <c r="L250">
        <f>(Table2[[#This Row],[6M Return vs Nifty]]-AVERAGE(Table2[6M Return vs Nifty]))/_xlfn.STDEV.P(Table2[6M Return vs Nifty])</f>
        <v>0.65603310834357642</v>
      </c>
      <c r="M250">
        <v>4.2306897332130999</v>
      </c>
      <c r="N250">
        <f>(Table2[[#This Row],[1W Return vs Nifty]]-AVERAGE(Table2[1W Return vs Nifty]))/_xlfn.STDEV.P(Table2[1W Return vs Nifty])</f>
        <v>0.94050568758951625</v>
      </c>
      <c r="O250">
        <v>4374.7299999999996</v>
      </c>
      <c r="P250">
        <v>4211.3597676628497</v>
      </c>
      <c r="Q250">
        <v>3519.09102254137</v>
      </c>
      <c r="R250">
        <v>65.428711719398095</v>
      </c>
      <c r="S250" s="1">
        <f>(Table2[[#This Row],[Close Price]]-Table2[[#This Row],[20D EMA]])/Table2[[#This Row],[20D EMA]]</f>
        <v>3.2543722698315285E-2</v>
      </c>
      <c r="T250" s="1">
        <f>(Table2[[#This Row],[Close Price]]-Table2[[#This Row],[50D EMA]])/Table2[[#This Row],[50D EMA]]</f>
        <v>7.2598934597037604E-2</v>
      </c>
      <c r="U250" s="1">
        <f>(Table2[[#This Row],[Close Price]]-Table2[[#This Row],[200D EMA]])/Table2[[#This Row],[200D EMA]]</f>
        <v>0.28359851196400759</v>
      </c>
      <c r="V250">
        <v>0.51603563814715803</v>
      </c>
      <c r="W250">
        <v>4454.8999999999996</v>
      </c>
      <c r="X250">
        <v>4595</v>
      </c>
      <c r="Y250">
        <v>4377.1499999999996</v>
      </c>
      <c r="Z250">
        <v>4595</v>
      </c>
      <c r="AA250">
        <v>4234.6000000000004</v>
      </c>
      <c r="AB250">
        <v>4595</v>
      </c>
      <c r="AC250" s="1">
        <f>(Table2[[#This Row],[Close Price]]/Table2[[#This Row],[Day Low]])-1</f>
        <v>1.3962154032638452E-2</v>
      </c>
      <c r="AD250" s="1">
        <f>(Table2[[#This Row],[Day High]]/Table2[[#This Row],[Close Price]])-1</f>
        <v>1.7245577915034005E-2</v>
      </c>
      <c r="AE250" s="1">
        <f>(Table2[[#This Row],[Close Price]]/Table2[[#This Row],[Current Week Low]])-1</f>
        <v>3.1972859052123104E-2</v>
      </c>
      <c r="AF250" s="1">
        <f>(Table2[[#This Row],[Current Week High]]/Table2[[#This Row],[Close Price]])-1</f>
        <v>1.7245577915034005E-2</v>
      </c>
      <c r="AG250" s="1">
        <f>(Table2[[#This Row],[Close Price]]/Table2[[#This Row],[Current Month Low]])-1</f>
        <v>6.6712322297265425E-2</v>
      </c>
      <c r="AH250" s="1">
        <f>(Table2[[#This Row],[Current Month High]]/Table2[[#This Row],[Close Price]])-1</f>
        <v>1.7245577915034005E-2</v>
      </c>
      <c r="AI250">
        <v>8.6980584888534498</v>
      </c>
      <c r="AJ250">
        <v>102.560538116591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0.22</v>
      </c>
      <c r="AM250" t="s">
        <v>3225</v>
      </c>
      <c r="AN250">
        <v>6</v>
      </c>
      <c r="AO250" t="s">
        <v>3225</v>
      </c>
      <c r="AP250">
        <v>1.2404636979405E-2</v>
      </c>
      <c r="AQ250">
        <f>(Table2[[#This Row],[Sharpe Ratio]]-AVERAGE(Table2[Sharpe Ratio]))/_xlfn.STDEV.P(Table2[Sharpe Ratio])</f>
        <v>-0.61532392156896987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1.3563125763083299</v>
      </c>
      <c r="AS250">
        <f>_xlfn.RANK.AVG(Table2[[#This Row],[1Y Return vs Nifty Z-Score]],Table2[1Y Return vs Nifty Z-Score])</f>
        <v>179</v>
      </c>
      <c r="AT250">
        <f>_xlfn.RANK.AVG(Table2[[#This Row],[6M Return vs Nifty Z-Score]],Table2[6M Return vs Nifty Z-Score])</f>
        <v>151</v>
      </c>
      <c r="AU250">
        <f>_xlfn.RANK.AVG(Table2[[#This Row],[Sharpe Ratio Z-Score]],Table2[Sharpe Ratio Z-Score])</f>
        <v>502</v>
      </c>
      <c r="AV250">
        <f>(Table2[[#This Row],[Rank 1Y]]+Table2[[#This Row],[Rank 6M]]+Table2[[#This Row],[Rank Sharpe]])/3</f>
        <v>277.33333333333331</v>
      </c>
    </row>
    <row r="251" spans="1:48" x14ac:dyDescent="0.3">
      <c r="A251" t="s">
        <v>52</v>
      </c>
      <c r="B251" t="s">
        <v>53</v>
      </c>
      <c r="C251" t="s">
        <v>3184</v>
      </c>
      <c r="D251" t="s">
        <v>54</v>
      </c>
      <c r="E251">
        <v>447739.89875170001</v>
      </c>
      <c r="F251">
        <v>1866.1</v>
      </c>
      <c r="G251">
        <v>36.719759435409202</v>
      </c>
      <c r="H251">
        <f>(Table2[[#This Row],[1Y Return vs Nifty]]-AVERAGE(Table2[1Y Return vs Nifty]))/_xlfn.STDEV.P(Table2[1Y Return vs Nifty])</f>
        <v>0.1469100720034969</v>
      </c>
      <c r="I251">
        <v>3.1840927407423898</v>
      </c>
      <c r="J251">
        <f>(Table2[[#This Row],[1M Return vs Nifty]]-AVERAGE(Table2[1M Return vs Nifty]))/_xlfn.STDEV.P(Table2[1M Return vs Nifty])</f>
        <v>0.1879022811388629</v>
      </c>
      <c r="K251">
        <v>3.34894933664089</v>
      </c>
      <c r="L251">
        <f>(Table2[[#This Row],[6M Return vs Nifty]]-AVERAGE(Table2[6M Return vs Nifty]))/_xlfn.STDEV.P(Table2[6M Return vs Nifty])</f>
        <v>-0.3937820122462205</v>
      </c>
      <c r="M251">
        <v>0.29322448539409901</v>
      </c>
      <c r="N251">
        <f>(Table2[[#This Row],[1W Return vs Nifty]]-AVERAGE(Table2[1W Return vs Nifty]))/_xlfn.STDEV.P(Table2[1W Return vs Nifty])</f>
        <v>4.5210122954461654E-2</v>
      </c>
      <c r="O251">
        <v>1817.1</v>
      </c>
      <c r="P251">
        <v>1740.8124578955801</v>
      </c>
      <c r="Q251">
        <v>1533.15051385015</v>
      </c>
      <c r="R251">
        <v>74.813339634307397</v>
      </c>
      <c r="S251" s="1">
        <f>(Table2[[#This Row],[Close Price]]-Table2[[#This Row],[20D EMA]])/Table2[[#This Row],[20D EMA]]</f>
        <v>2.6966044796654012E-2</v>
      </c>
      <c r="T251" s="1">
        <f>(Table2[[#This Row],[Close Price]]-Table2[[#This Row],[50D EMA]])/Table2[[#This Row],[50D EMA]]</f>
        <v>7.1970729262746905E-2</v>
      </c>
      <c r="U251" s="1">
        <f>(Table2[[#This Row],[Close Price]]-Table2[[#This Row],[200D EMA]])/Table2[[#This Row],[200D EMA]]</f>
        <v>0.21716686205434907</v>
      </c>
      <c r="V251">
        <v>0.81241810025868899</v>
      </c>
      <c r="W251">
        <v>1859.25</v>
      </c>
      <c r="X251">
        <v>1869.65</v>
      </c>
      <c r="Y251">
        <v>1850.9</v>
      </c>
      <c r="Z251">
        <v>1873.35</v>
      </c>
      <c r="AA251">
        <v>1801.3</v>
      </c>
      <c r="AB251">
        <v>1873.35</v>
      </c>
      <c r="AC251" s="1">
        <f>(Table2[[#This Row],[Close Price]]/Table2[[#This Row],[Day Low]])-1</f>
        <v>3.6842812962214477E-3</v>
      </c>
      <c r="AD251" s="1">
        <f>(Table2[[#This Row],[Day High]]/Table2[[#This Row],[Close Price]])-1</f>
        <v>1.902363217405334E-3</v>
      </c>
      <c r="AE251" s="1">
        <f>(Table2[[#This Row],[Close Price]]/Table2[[#This Row],[Current Week Low]])-1</f>
        <v>8.2122210816357732E-3</v>
      </c>
      <c r="AF251" s="1">
        <f>(Table2[[#This Row],[Current Week High]]/Table2[[#This Row],[Close Price]])-1</f>
        <v>3.8851079792079357E-3</v>
      </c>
      <c r="AG251" s="1">
        <f>(Table2[[#This Row],[Close Price]]/Table2[[#This Row],[Current Month Low]])-1</f>
        <v>3.5974018764225901E-2</v>
      </c>
      <c r="AH251" s="1">
        <f>(Table2[[#This Row],[Current Month High]]/Table2[[#This Row],[Close Price]])-1</f>
        <v>3.8851079792079357E-3</v>
      </c>
      <c r="AI251">
        <v>0.38851079792079302</v>
      </c>
      <c r="AJ251">
        <v>74.671221977816202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0.04</v>
      </c>
      <c r="AM251" t="s">
        <v>3225</v>
      </c>
      <c r="AN251">
        <v>2.44</v>
      </c>
      <c r="AO251" t="s">
        <v>3225</v>
      </c>
      <c r="AP251">
        <v>0.142631928766459</v>
      </c>
      <c r="AQ251">
        <f>(Table2[[#This Row],[Sharpe Ratio]]-AVERAGE(Table2[Sharpe Ratio]))/_xlfn.STDEV.P(Table2[Sharpe Ratio])</f>
        <v>0.89716539735216194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0.88340586120276288</v>
      </c>
      <c r="AS251">
        <f>_xlfn.RANK.AVG(Table2[[#This Row],[1Y Return vs Nifty Z-Score]],Table2[1Y Return vs Nifty Z-Score])</f>
        <v>259</v>
      </c>
      <c r="AT251">
        <f>_xlfn.RANK.AVG(Table2[[#This Row],[6M Return vs Nifty Z-Score]],Table2[6M Return vs Nifty Z-Score])</f>
        <v>442</v>
      </c>
      <c r="AU251">
        <f>_xlfn.RANK.AVG(Table2[[#This Row],[Sharpe Ratio Z-Score]],Table2[Sharpe Ratio Z-Score])</f>
        <v>132</v>
      </c>
      <c r="AV251">
        <f>(Table2[[#This Row],[Rank 1Y]]+Table2[[#This Row],[Rank 6M]]+Table2[[#This Row],[Rank Sharpe]])/3</f>
        <v>277.66666666666669</v>
      </c>
    </row>
    <row r="252" spans="1:48" x14ac:dyDescent="0.3">
      <c r="A252" t="s">
        <v>1613</v>
      </c>
      <c r="B252" t="s">
        <v>1614</v>
      </c>
      <c r="C252" t="s">
        <v>3189</v>
      </c>
      <c r="D252" t="s">
        <v>78</v>
      </c>
      <c r="E252">
        <v>5940.1696961999996</v>
      </c>
      <c r="F252">
        <v>289.95</v>
      </c>
      <c r="G252">
        <v>36.919717639187297</v>
      </c>
      <c r="H252">
        <f>(Table2[[#This Row],[1Y Return vs Nifty]]-AVERAGE(Table2[1Y Return vs Nifty]))/_xlfn.STDEV.P(Table2[1Y Return vs Nifty])</f>
        <v>0.1502227828116833</v>
      </c>
      <c r="I252">
        <v>-16.8378575813366</v>
      </c>
      <c r="J252">
        <f>(Table2[[#This Row],[1M Return vs Nifty]]-AVERAGE(Table2[1M Return vs Nifty]))/_xlfn.STDEV.P(Table2[1M Return vs Nifty])</f>
        <v>-1.7029926508976787</v>
      </c>
      <c r="K252">
        <v>28.1232390567823</v>
      </c>
      <c r="L252">
        <f>(Table2[[#This Row],[6M Return vs Nifty]]-AVERAGE(Table2[6M Return vs Nifty]))/_xlfn.STDEV.P(Table2[6M Return vs Nifty])</f>
        <v>0.33723545238098945</v>
      </c>
      <c r="M252">
        <v>-3.5096196813869001</v>
      </c>
      <c r="N252">
        <f>(Table2[[#This Row],[1W Return vs Nifty]]-AVERAGE(Table2[1W Return vs Nifty]))/_xlfn.STDEV.P(Table2[1W Return vs Nifty])</f>
        <v>-0.81947548091294942</v>
      </c>
      <c r="O252">
        <v>304.12</v>
      </c>
      <c r="P252">
        <v>303.78048890279899</v>
      </c>
      <c r="Q252">
        <v>258.99807578172999</v>
      </c>
      <c r="R252">
        <v>40.295644467116396</v>
      </c>
      <c r="S252" s="1">
        <f>(Table2[[#This Row],[Close Price]]-Table2[[#This Row],[20D EMA]])/Table2[[#This Row],[20D EMA]]</f>
        <v>-4.6593449953965589E-2</v>
      </c>
      <c r="T252" s="1">
        <f>(Table2[[#This Row],[Close Price]]-Table2[[#This Row],[50D EMA]])/Table2[[#This Row],[50D EMA]]</f>
        <v>-4.5527903891234969E-2</v>
      </c>
      <c r="U252" s="1">
        <f>(Table2[[#This Row],[Close Price]]-Table2[[#This Row],[200D EMA]])/Table2[[#This Row],[200D EMA]]</f>
        <v>0.11950638677468266</v>
      </c>
      <c r="V252">
        <v>0.82770121823585396</v>
      </c>
      <c r="W252">
        <v>288.8</v>
      </c>
      <c r="X252">
        <v>296.25</v>
      </c>
      <c r="Y252">
        <v>288.75</v>
      </c>
      <c r="Z252">
        <v>300</v>
      </c>
      <c r="AA252">
        <v>283.5</v>
      </c>
      <c r="AB252">
        <v>321.8</v>
      </c>
      <c r="AC252" s="1">
        <f>(Table2[[#This Row],[Close Price]]/Table2[[#This Row],[Day Low]])-1</f>
        <v>3.9819944598338264E-3</v>
      </c>
      <c r="AD252" s="1">
        <f>(Table2[[#This Row],[Day High]]/Table2[[#This Row],[Close Price]])-1</f>
        <v>2.1727884117951346E-2</v>
      </c>
      <c r="AE252" s="1">
        <f>(Table2[[#This Row],[Close Price]]/Table2[[#This Row],[Current Week Low]])-1</f>
        <v>4.155844155844024E-3</v>
      </c>
      <c r="AF252" s="1">
        <f>(Table2[[#This Row],[Current Week High]]/Table2[[#This Row],[Close Price]])-1</f>
        <v>3.4661148473874803E-2</v>
      </c>
      <c r="AG252" s="1">
        <f>(Table2[[#This Row],[Close Price]]/Table2[[#This Row],[Current Month Low]])-1</f>
        <v>2.2751322751322745E-2</v>
      </c>
      <c r="AH252" s="1">
        <f>(Table2[[#This Row],[Current Month High]]/Table2[[#This Row],[Close Price]])-1</f>
        <v>0.10984652526297656</v>
      </c>
      <c r="AI252">
        <v>27.4702534919813</v>
      </c>
      <c r="AJ252">
        <v>80.149114631873204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0.03</v>
      </c>
      <c r="AM252" t="s">
        <v>3225</v>
      </c>
      <c r="AN252">
        <v>-5.03</v>
      </c>
      <c r="AO252" t="s">
        <v>3224</v>
      </c>
      <c r="AP252">
        <v>6.3242206327278006E-2</v>
      </c>
      <c r="AQ252">
        <f>(Table2[[#This Row],[Sharpe Ratio]]-AVERAGE(Table2[Sharpe Ratio]))/_xlfn.STDEV.P(Table2[Sharpe Ratio])</f>
        <v>-2.4884854738785857E-2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-2.0598947513567412</v>
      </c>
      <c r="AS252">
        <f>_xlfn.RANK.AVG(Table2[[#This Row],[1Y Return vs Nifty Z-Score]],Table2[1Y Return vs Nifty Z-Score])</f>
        <v>257</v>
      </c>
      <c r="AT252">
        <f>_xlfn.RANK.AVG(Table2[[#This Row],[6M Return vs Nifty Z-Score]],Table2[6M Return vs Nifty Z-Score])</f>
        <v>218</v>
      </c>
      <c r="AU252">
        <f>_xlfn.RANK.AVG(Table2[[#This Row],[Sharpe Ratio Z-Score]],Table2[Sharpe Ratio Z-Score])</f>
        <v>358</v>
      </c>
      <c r="AV252">
        <f>(Table2[[#This Row],[Rank 1Y]]+Table2[[#This Row],[Rank 6M]]+Table2[[#This Row],[Rank Sharpe]])/3</f>
        <v>277.66666666666669</v>
      </c>
    </row>
    <row r="253" spans="1:48" x14ac:dyDescent="0.3">
      <c r="A253" t="s">
        <v>279</v>
      </c>
      <c r="B253" t="s">
        <v>280</v>
      </c>
      <c r="C253" t="s">
        <v>3192</v>
      </c>
      <c r="D253" t="s">
        <v>215</v>
      </c>
      <c r="E253">
        <v>100630.96089</v>
      </c>
      <c r="F253">
        <v>6691.4</v>
      </c>
      <c r="G253">
        <v>4.4212167431145097</v>
      </c>
      <c r="H253">
        <f>(Table2[[#This Row],[1Y Return vs Nifty]]-AVERAGE(Table2[1Y Return vs Nifty]))/_xlfn.STDEV.P(Table2[1Y Return vs Nifty])</f>
        <v>-0.38818040912611745</v>
      </c>
      <c r="I253">
        <v>-3.0602718970653902</v>
      </c>
      <c r="J253">
        <f>(Table2[[#This Row],[1M Return vs Nifty]]-AVERAGE(Table2[1M Return vs Nifty]))/_xlfn.STDEV.P(Table2[1M Return vs Nifty])</f>
        <v>-0.40182235894269802</v>
      </c>
      <c r="K253">
        <v>24.121525574761399</v>
      </c>
      <c r="L253">
        <f>(Table2[[#This Row],[6M Return vs Nifty]]-AVERAGE(Table2[6M Return vs Nifty]))/_xlfn.STDEV.P(Table2[6M Return vs Nifty])</f>
        <v>0.21915648919629863</v>
      </c>
      <c r="M253">
        <v>-0.63729368677436704</v>
      </c>
      <c r="N253">
        <f>(Table2[[#This Row],[1W Return vs Nifty]]-AVERAGE(Table2[1W Return vs Nifty]))/_xlfn.STDEV.P(Table2[1W Return vs Nifty])</f>
        <v>-0.16636985043481498</v>
      </c>
      <c r="O253">
        <v>6718.15</v>
      </c>
      <c r="P253">
        <v>6656.5300543510903</v>
      </c>
      <c r="Q253">
        <v>5924.2943055611604</v>
      </c>
      <c r="R253">
        <v>45.056594059360698</v>
      </c>
      <c r="S253" s="1">
        <f>(Table2[[#This Row],[Close Price]]-Table2[[#This Row],[20D EMA]])/Table2[[#This Row],[20D EMA]]</f>
        <v>-3.9817509284550065E-3</v>
      </c>
      <c r="T253" s="1">
        <f>(Table2[[#This Row],[Close Price]]-Table2[[#This Row],[50D EMA]])/Table2[[#This Row],[50D EMA]]</f>
        <v>5.238456878312505E-3</v>
      </c>
      <c r="U253" s="1">
        <f>(Table2[[#This Row],[Close Price]]-Table2[[#This Row],[200D EMA]])/Table2[[#This Row],[200D EMA]]</f>
        <v>0.12948473773808872</v>
      </c>
      <c r="V253">
        <v>0.572620695283377</v>
      </c>
      <c r="W253">
        <v>6680.8</v>
      </c>
      <c r="X253">
        <v>6752.8</v>
      </c>
      <c r="Y253">
        <v>6680.8</v>
      </c>
      <c r="Z253">
        <v>6828</v>
      </c>
      <c r="AA253">
        <v>6476.3</v>
      </c>
      <c r="AB253">
        <v>6924.5</v>
      </c>
      <c r="AC253" s="1">
        <f>(Table2[[#This Row],[Close Price]]/Table2[[#This Row],[Day Low]])-1</f>
        <v>1.5866363309782194E-3</v>
      </c>
      <c r="AD253" s="1">
        <f>(Table2[[#This Row],[Day High]]/Table2[[#This Row],[Close Price]])-1</f>
        <v>9.1759571987926059E-3</v>
      </c>
      <c r="AE253" s="1">
        <f>(Table2[[#This Row],[Close Price]]/Table2[[#This Row],[Current Week Low]])-1</f>
        <v>1.5866363309782194E-3</v>
      </c>
      <c r="AF253" s="1">
        <f>(Table2[[#This Row],[Current Week High]]/Table2[[#This Row],[Close Price]])-1</f>
        <v>2.041426308395855E-2</v>
      </c>
      <c r="AG253" s="1">
        <f>(Table2[[#This Row],[Close Price]]/Table2[[#This Row],[Current Month Low]])-1</f>
        <v>3.321340889087887E-2</v>
      </c>
      <c r="AH253" s="1">
        <f>(Table2[[#This Row],[Current Month High]]/Table2[[#This Row],[Close Price]])-1</f>
        <v>3.4835759332875194E-2</v>
      </c>
      <c r="AI253">
        <v>9.5652628747347297</v>
      </c>
      <c r="AJ253">
        <v>76.0431465403841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-0.12</v>
      </c>
      <c r="AM253" t="s">
        <v>3224</v>
      </c>
      <c r="AN253">
        <v>-1.79</v>
      </c>
      <c r="AO253" t="s">
        <v>3224</v>
      </c>
      <c r="AP253">
        <v>0.13048588098938799</v>
      </c>
      <c r="AQ253">
        <f>(Table2[[#This Row],[Sharpe Ratio]]-AVERAGE(Table2[Sharpe Ratio]))/_xlfn.STDEV.P(Table2[Sharpe Ratio])</f>
        <v>0.75609844220142974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1.8882312894097919E-2</v>
      </c>
      <c r="AS253">
        <f>_xlfn.RANK.AVG(Table2[[#This Row],[1Y Return vs Nifty Z-Score]],Table2[1Y Return vs Nifty Z-Score])</f>
        <v>424</v>
      </c>
      <c r="AT253">
        <f>_xlfn.RANK.AVG(Table2[[#This Row],[6M Return vs Nifty Z-Score]],Table2[6M Return vs Nifty Z-Score])</f>
        <v>249</v>
      </c>
      <c r="AU253">
        <f>_xlfn.RANK.AVG(Table2[[#This Row],[Sharpe Ratio Z-Score]],Table2[Sharpe Ratio Z-Score])</f>
        <v>161</v>
      </c>
      <c r="AV253">
        <f>(Table2[[#This Row],[Rank 1Y]]+Table2[[#This Row],[Rank 6M]]+Table2[[#This Row],[Rank Sharpe]])/3</f>
        <v>278</v>
      </c>
    </row>
    <row r="254" spans="1:48" x14ac:dyDescent="0.3">
      <c r="A254" t="s">
        <v>1572</v>
      </c>
      <c r="B254" t="s">
        <v>1573</v>
      </c>
      <c r="C254" t="s">
        <v>3192</v>
      </c>
      <c r="D254" t="s">
        <v>626</v>
      </c>
      <c r="E254">
        <v>6326.0315844999996</v>
      </c>
      <c r="F254">
        <v>354.5</v>
      </c>
      <c r="G254">
        <v>46.540099884111598</v>
      </c>
      <c r="H254">
        <f>(Table2[[#This Row],[1Y Return vs Nifty]]-AVERAGE(Table2[1Y Return vs Nifty]))/_xlfn.STDEV.P(Table2[1Y Return vs Nifty])</f>
        <v>0.30960381164415207</v>
      </c>
      <c r="I254">
        <v>-2.13491999786139</v>
      </c>
      <c r="J254">
        <f>(Table2[[#This Row],[1M Return vs Nifty]]-AVERAGE(Table2[1M Return vs Nifty]))/_xlfn.STDEV.P(Table2[1M Return vs Nifty])</f>
        <v>-0.31443111141644076</v>
      </c>
      <c r="K254">
        <v>9.0788062991958096</v>
      </c>
      <c r="L254">
        <f>(Table2[[#This Row],[6M Return vs Nifty]]-AVERAGE(Table2[6M Return vs Nifty]))/_xlfn.STDEV.P(Table2[6M Return vs Nifty])</f>
        <v>-0.22471054514223623</v>
      </c>
      <c r="M254">
        <v>-2.2821881221748699</v>
      </c>
      <c r="N254">
        <f>(Table2[[#This Row],[1W Return vs Nifty]]-AVERAGE(Table2[1W Return vs Nifty]))/_xlfn.STDEV.P(Table2[1W Return vs Nifty])</f>
        <v>-0.54038373998537714</v>
      </c>
      <c r="O254">
        <v>360.79</v>
      </c>
      <c r="P254">
        <v>362.07812979165197</v>
      </c>
      <c r="Q254">
        <v>330.19687663673398</v>
      </c>
      <c r="R254">
        <v>43.227685386549297</v>
      </c>
      <c r="S254" s="1">
        <f>(Table2[[#This Row],[Close Price]]-Table2[[#This Row],[20D EMA]])/Table2[[#This Row],[20D EMA]]</f>
        <v>-1.7433964355996617E-2</v>
      </c>
      <c r="T254" s="1">
        <f>(Table2[[#This Row],[Close Price]]-Table2[[#This Row],[50D EMA]])/Table2[[#This Row],[50D EMA]]</f>
        <v>-2.0929543013306559E-2</v>
      </c>
      <c r="U254" s="1">
        <f>(Table2[[#This Row],[Close Price]]-Table2[[#This Row],[200D EMA]])/Table2[[#This Row],[200D EMA]]</f>
        <v>7.3601917773447323E-2</v>
      </c>
      <c r="V254">
        <v>0.31941251608626198</v>
      </c>
      <c r="W254">
        <v>348.6</v>
      </c>
      <c r="X254">
        <v>360.9</v>
      </c>
      <c r="Y254">
        <v>348.6</v>
      </c>
      <c r="Z254">
        <v>360.9</v>
      </c>
      <c r="AA254">
        <v>342.3</v>
      </c>
      <c r="AB254">
        <v>373.7</v>
      </c>
      <c r="AC254" s="1">
        <f>(Table2[[#This Row],[Close Price]]/Table2[[#This Row],[Day Low]])-1</f>
        <v>1.6924842226047065E-2</v>
      </c>
      <c r="AD254" s="1">
        <f>(Table2[[#This Row],[Day High]]/Table2[[#This Row],[Close Price]])-1</f>
        <v>1.8053596614950651E-2</v>
      </c>
      <c r="AE254" s="1">
        <f>(Table2[[#This Row],[Close Price]]/Table2[[#This Row],[Current Week Low]])-1</f>
        <v>1.6924842226047065E-2</v>
      </c>
      <c r="AF254" s="1">
        <f>(Table2[[#This Row],[Current Week High]]/Table2[[#This Row],[Close Price]])-1</f>
        <v>1.8053596614950651E-2</v>
      </c>
      <c r="AG254" s="1">
        <f>(Table2[[#This Row],[Close Price]]/Table2[[#This Row],[Current Month Low]])-1</f>
        <v>3.5641250365176624E-2</v>
      </c>
      <c r="AH254" s="1">
        <f>(Table2[[#This Row],[Current Month High]]/Table2[[#This Row],[Close Price]])-1</f>
        <v>5.4160789844851953E-2</v>
      </c>
      <c r="AI254">
        <v>23.638928067700899</v>
      </c>
      <c r="AJ254">
        <v>74.587540014774603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-0.17</v>
      </c>
      <c r="AM254" t="s">
        <v>3224</v>
      </c>
      <c r="AN254">
        <v>-4.24</v>
      </c>
      <c r="AO254" t="s">
        <v>3224</v>
      </c>
      <c r="AP254">
        <v>0.10024639177208</v>
      </c>
      <c r="AQ254">
        <f>(Table2[[#This Row],[Sharpe Ratio]]-AVERAGE(Table2[Sharpe Ratio]))/_xlfn.STDEV.P(Table2[Sharpe Ratio])</f>
        <v>0.40489015227094832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207</v>
      </c>
      <c r="AT254">
        <f>_xlfn.RANK.AVG(Table2[[#This Row],[6M Return vs Nifty Z-Score]],Table2[6M Return vs Nifty Z-Score])</f>
        <v>390</v>
      </c>
      <c r="AU254">
        <f>_xlfn.RANK.AVG(Table2[[#This Row],[Sharpe Ratio Z-Score]],Table2[Sharpe Ratio Z-Score])</f>
        <v>240</v>
      </c>
      <c r="AV254">
        <f>(Table2[[#This Row],[Rank 1Y]]+Table2[[#This Row],[Rank 6M]]+Table2[[#This Row],[Rank Sharpe]])/3</f>
        <v>279</v>
      </c>
    </row>
    <row r="255" spans="1:48" x14ac:dyDescent="0.3">
      <c r="A255" t="s">
        <v>1199</v>
      </c>
      <c r="B255" t="s">
        <v>1200</v>
      </c>
      <c r="C255" t="s">
        <v>3194</v>
      </c>
      <c r="D255" t="s">
        <v>382</v>
      </c>
      <c r="E255">
        <v>10283.466184000001</v>
      </c>
      <c r="F255">
        <v>186.4</v>
      </c>
      <c r="G255">
        <v>15.0098332162685</v>
      </c>
      <c r="H255">
        <f>(Table2[[#This Row],[1Y Return vs Nifty]]-AVERAGE(Table2[1Y Return vs Nifty]))/_xlfn.STDEV.P(Table2[1Y Return vs Nifty])</f>
        <v>-0.21275862811589843</v>
      </c>
      <c r="I255">
        <v>-5.8932034009585799</v>
      </c>
      <c r="J255">
        <f>(Table2[[#This Row],[1M Return vs Nifty]]-AVERAGE(Table2[1M Return vs Nifty]))/_xlfn.STDEV.P(Table2[1M Return vs Nifty])</f>
        <v>-0.66936751500130465</v>
      </c>
      <c r="K255">
        <v>32.520143032894197</v>
      </c>
      <c r="L255">
        <f>(Table2[[#This Row],[6M Return vs Nifty]]-AVERAGE(Table2[6M Return vs Nifty]))/_xlfn.STDEV.P(Table2[6M Return vs Nifty])</f>
        <v>0.46697534131970136</v>
      </c>
      <c r="M255">
        <v>-2.0248820366304798</v>
      </c>
      <c r="N255">
        <f>(Table2[[#This Row],[1W Return vs Nifty]]-AVERAGE(Table2[1W Return vs Nifty]))/_xlfn.STDEV.P(Table2[1W Return vs Nifty])</f>
        <v>-0.48187782751564762</v>
      </c>
      <c r="O255">
        <v>194.13</v>
      </c>
      <c r="P255">
        <v>195.42627054755701</v>
      </c>
      <c r="Q255">
        <v>170.53736776061601</v>
      </c>
      <c r="R255">
        <v>29.6572479629824</v>
      </c>
      <c r="S255" s="1">
        <f>(Table2[[#This Row],[Close Price]]-Table2[[#This Row],[20D EMA]])/Table2[[#This Row],[20D EMA]]</f>
        <v>-3.9818678205326273E-2</v>
      </c>
      <c r="T255" s="1">
        <f>(Table2[[#This Row],[Close Price]]-Table2[[#This Row],[50D EMA]])/Table2[[#This Row],[50D EMA]]</f>
        <v>-4.6187600685755607E-2</v>
      </c>
      <c r="U255" s="1">
        <f>(Table2[[#This Row],[Close Price]]-Table2[[#This Row],[200D EMA]])/Table2[[#This Row],[200D EMA]]</f>
        <v>9.3015580383827901E-2</v>
      </c>
      <c r="V255">
        <v>0.15546497848785801</v>
      </c>
      <c r="W255">
        <v>185.41</v>
      </c>
      <c r="X255">
        <v>190.3</v>
      </c>
      <c r="Y255">
        <v>185.41</v>
      </c>
      <c r="Z255">
        <v>190.6</v>
      </c>
      <c r="AA255">
        <v>184</v>
      </c>
      <c r="AB255">
        <v>205.5</v>
      </c>
      <c r="AC255" s="1">
        <f>(Table2[[#This Row],[Close Price]]/Table2[[#This Row],[Day Low]])-1</f>
        <v>5.3395178253601294E-3</v>
      </c>
      <c r="AD255" s="1">
        <f>(Table2[[#This Row],[Day High]]/Table2[[#This Row],[Close Price]])-1</f>
        <v>2.0922746781115942E-2</v>
      </c>
      <c r="AE255" s="1">
        <f>(Table2[[#This Row],[Close Price]]/Table2[[#This Row],[Current Week Low]])-1</f>
        <v>5.3395178253601294E-3</v>
      </c>
      <c r="AF255" s="1">
        <f>(Table2[[#This Row],[Current Week High]]/Table2[[#This Row],[Close Price]])-1</f>
        <v>2.2532188841201561E-2</v>
      </c>
      <c r="AG255" s="1">
        <f>(Table2[[#This Row],[Close Price]]/Table2[[#This Row],[Current Month Low]])-1</f>
        <v>1.304347826086949E-2</v>
      </c>
      <c r="AH255" s="1">
        <f>(Table2[[#This Row],[Current Month High]]/Table2[[#This Row],[Close Price]])-1</f>
        <v>0.10246781115879822</v>
      </c>
      <c r="AI255">
        <v>31.437768240343299</v>
      </c>
      <c r="AJ255">
        <v>58.503401360544203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-0.05</v>
      </c>
      <c r="AM255" t="s">
        <v>3224</v>
      </c>
      <c r="AN255">
        <v>-7.37</v>
      </c>
      <c r="AO255" t="s">
        <v>3224</v>
      </c>
      <c r="AP255">
        <v>8.3939071455100003E-2</v>
      </c>
      <c r="AQ255">
        <f>(Table2[[#This Row],[Sharpe Ratio]]-AVERAGE(Table2[Sharpe Ratio]))/_xlfn.STDEV.P(Table2[Sharpe Ratio])</f>
        <v>0.21549323353605571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361</v>
      </c>
      <c r="AT255">
        <f>_xlfn.RANK.AVG(Table2[[#This Row],[6M Return vs Nifty Z-Score]],Table2[6M Return vs Nifty Z-Score])</f>
        <v>189</v>
      </c>
      <c r="AU255">
        <f>_xlfn.RANK.AVG(Table2[[#This Row],[Sharpe Ratio Z-Score]],Table2[Sharpe Ratio Z-Score])</f>
        <v>289</v>
      </c>
      <c r="AV255">
        <f>(Table2[[#This Row],[Rank 1Y]]+Table2[[#This Row],[Rank 6M]]+Table2[[#This Row],[Rank Sharpe]])/3</f>
        <v>279.66666666666669</v>
      </c>
    </row>
    <row r="256" spans="1:48" x14ac:dyDescent="0.3">
      <c r="A256" t="s">
        <v>1598</v>
      </c>
      <c r="B256" t="s">
        <v>1599</v>
      </c>
      <c r="C256" t="s">
        <v>3184</v>
      </c>
      <c r="D256" t="s">
        <v>463</v>
      </c>
      <c r="E256">
        <v>6042.4138926249998</v>
      </c>
      <c r="F256">
        <v>540.35</v>
      </c>
      <c r="G256">
        <v>46.808876472646403</v>
      </c>
      <c r="H256">
        <f>(Table2[[#This Row],[1Y Return vs Nifty]]-AVERAGE(Table2[1Y Return vs Nifty]))/_xlfn.STDEV.P(Table2[1Y Return vs Nifty])</f>
        <v>0.31405663774982573</v>
      </c>
      <c r="I256">
        <v>23.217494277330601</v>
      </c>
      <c r="J256">
        <f>(Table2[[#This Row],[1M Return vs Nifty]]-AVERAGE(Table2[1M Return vs Nifty]))/_xlfn.STDEV.P(Table2[1M Return vs Nifty])</f>
        <v>2.079878678423936</v>
      </c>
      <c r="K256">
        <v>36.027020746610503</v>
      </c>
      <c r="L256">
        <f>(Table2[[#This Row],[6M Return vs Nifty]]-AVERAGE(Table2[6M Return vs Nifty]))/_xlfn.STDEV.P(Table2[6M Return vs Nifty])</f>
        <v>0.57045313559746713</v>
      </c>
      <c r="M256">
        <v>20.421724600499498</v>
      </c>
      <c r="N256">
        <f>(Table2[[#This Row],[1W Return vs Nifty]]-AVERAGE(Table2[1W Return vs Nifty]))/_xlfn.STDEV.P(Table2[1W Return vs Nifty])</f>
        <v>4.6220014700760723</v>
      </c>
      <c r="O256">
        <v>481.74</v>
      </c>
      <c r="P256">
        <v>445.35329488901198</v>
      </c>
      <c r="Q256">
        <v>390.535518677575</v>
      </c>
      <c r="R256">
        <v>76.515403032006702</v>
      </c>
      <c r="S256" s="1">
        <f>(Table2[[#This Row],[Close Price]]-Table2[[#This Row],[20D EMA]])/Table2[[#This Row],[20D EMA]]</f>
        <v>0.12166313779217007</v>
      </c>
      <c r="T256" s="1">
        <f>(Table2[[#This Row],[Close Price]]-Table2[[#This Row],[50D EMA]])/Table2[[#This Row],[50D EMA]]</f>
        <v>0.21330639337621271</v>
      </c>
      <c r="U256" s="1">
        <f>(Table2[[#This Row],[Close Price]]-Table2[[#This Row],[200D EMA]])/Table2[[#This Row],[200D EMA]]</f>
        <v>0.38361294724158351</v>
      </c>
      <c r="V256">
        <v>2.2380232428003199</v>
      </c>
      <c r="W256">
        <v>536.20000000000005</v>
      </c>
      <c r="X256">
        <v>555.5</v>
      </c>
      <c r="Y256">
        <v>536.20000000000005</v>
      </c>
      <c r="Z256">
        <v>571</v>
      </c>
      <c r="AA256">
        <v>435.1</v>
      </c>
      <c r="AB256">
        <v>571</v>
      </c>
      <c r="AC256" s="1">
        <f>(Table2[[#This Row],[Close Price]]/Table2[[#This Row],[Day Low]])-1</f>
        <v>7.7396493845580672E-3</v>
      </c>
      <c r="AD256" s="1">
        <f>(Table2[[#This Row],[Day High]]/Table2[[#This Row],[Close Price]])-1</f>
        <v>2.8037383177569986E-2</v>
      </c>
      <c r="AE256" s="1">
        <f>(Table2[[#This Row],[Close Price]]/Table2[[#This Row],[Current Week Low]])-1</f>
        <v>7.7396493845580672E-3</v>
      </c>
      <c r="AF256" s="1">
        <f>(Table2[[#This Row],[Current Week High]]/Table2[[#This Row],[Close Price]])-1</f>
        <v>5.6722494679374513E-2</v>
      </c>
      <c r="AG256" s="1">
        <f>(Table2[[#This Row],[Close Price]]/Table2[[#This Row],[Current Month Low]])-1</f>
        <v>0.241898414157665</v>
      </c>
      <c r="AH256" s="1">
        <f>(Table2[[#This Row],[Current Month High]]/Table2[[#This Row],[Close Price]])-1</f>
        <v>5.6722494679374513E-2</v>
      </c>
      <c r="AI256">
        <v>5.6722494679374504</v>
      </c>
      <c r="AJ256">
        <v>85.623497080041204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0.19</v>
      </c>
      <c r="AM256" t="s">
        <v>3225</v>
      </c>
      <c r="AN256">
        <v>21.14</v>
      </c>
      <c r="AO256" t="s">
        <v>3225</v>
      </c>
      <c r="AP256">
        <v>2.2574187656066998E-2</v>
      </c>
      <c r="AQ256">
        <f>(Table2[[#This Row],[Sharpe Ratio]]-AVERAGE(Table2[Sharpe Ratio]))/_xlfn.STDEV.P(Table2[Sharpe Ratio])</f>
        <v>-0.4972124522632132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7.0891774695840883</v>
      </c>
      <c r="AS256">
        <f>_xlfn.RANK.AVG(Table2[[#This Row],[1Y Return vs Nifty Z-Score]],Table2[1Y Return vs Nifty Z-Score])</f>
        <v>203</v>
      </c>
      <c r="AT256">
        <f>_xlfn.RANK.AVG(Table2[[#This Row],[6M Return vs Nifty Z-Score]],Table2[6M Return vs Nifty Z-Score])</f>
        <v>165</v>
      </c>
      <c r="AU256">
        <f>_xlfn.RANK.AVG(Table2[[#This Row],[Sharpe Ratio Z-Score]],Table2[Sharpe Ratio Z-Score])</f>
        <v>472</v>
      </c>
      <c r="AV256">
        <f>(Table2[[#This Row],[Rank 1Y]]+Table2[[#This Row],[Rank 6M]]+Table2[[#This Row],[Rank Sharpe]])/3</f>
        <v>280</v>
      </c>
    </row>
    <row r="257" spans="1:48" x14ac:dyDescent="0.3">
      <c r="A257" t="s">
        <v>1024</v>
      </c>
      <c r="B257" t="s">
        <v>1025</v>
      </c>
      <c r="C257" t="s">
        <v>3192</v>
      </c>
      <c r="D257" t="s">
        <v>46</v>
      </c>
      <c r="E257">
        <v>13804.3629088</v>
      </c>
      <c r="F257">
        <v>751</v>
      </c>
      <c r="G257">
        <v>3.3111085785647698</v>
      </c>
      <c r="H257">
        <f>(Table2[[#This Row],[1Y Return vs Nifty]]-AVERAGE(Table2[1Y Return vs Nifty]))/_xlfn.STDEV.P(Table2[1Y Return vs Nifty])</f>
        <v>-0.40657158911011537</v>
      </c>
      <c r="I257">
        <v>2.2898830591216699</v>
      </c>
      <c r="J257">
        <f>(Table2[[#This Row],[1M Return vs Nifty]]-AVERAGE(Table2[1M Return vs Nifty]))/_xlfn.STDEV.P(Table2[1M Return vs Nifty])</f>
        <v>0.10345213877235952</v>
      </c>
      <c r="K257">
        <v>42.9890348010899</v>
      </c>
      <c r="L257">
        <f>(Table2[[#This Row],[6M Return vs Nifty]]-AVERAGE(Table2[6M Return vs Nifty]))/_xlfn.STDEV.P(Table2[6M Return vs Nifty])</f>
        <v>0.77588198624447102</v>
      </c>
      <c r="M257">
        <v>1.7268306893118299</v>
      </c>
      <c r="N257">
        <f>(Table2[[#This Row],[1W Return vs Nifty]]-AVERAGE(Table2[1W Return vs Nifty]))/_xlfn.STDEV.P(Table2[1W Return vs Nifty])</f>
        <v>0.37118157794362905</v>
      </c>
      <c r="O257">
        <v>737.11</v>
      </c>
      <c r="P257">
        <v>715.36639148548602</v>
      </c>
      <c r="Q257">
        <v>613.84335352806204</v>
      </c>
      <c r="R257">
        <v>57.6501101917477</v>
      </c>
      <c r="S257" s="1">
        <f>(Table2[[#This Row],[Close Price]]-Table2[[#This Row],[20D EMA]])/Table2[[#This Row],[20D EMA]]</f>
        <v>1.884386319545249E-2</v>
      </c>
      <c r="T257" s="1">
        <f>(Table2[[#This Row],[Close Price]]-Table2[[#This Row],[50D EMA]])/Table2[[#This Row],[50D EMA]]</f>
        <v>4.9811689420465245E-2</v>
      </c>
      <c r="U257" s="1">
        <f>(Table2[[#This Row],[Close Price]]-Table2[[#This Row],[200D EMA]])/Table2[[#This Row],[200D EMA]]</f>
        <v>0.22343916519358029</v>
      </c>
      <c r="V257">
        <v>0.46812422352606398</v>
      </c>
      <c r="W257">
        <v>743.8</v>
      </c>
      <c r="X257">
        <v>760.3</v>
      </c>
      <c r="Y257">
        <v>723.45</v>
      </c>
      <c r="Z257">
        <v>762.15</v>
      </c>
      <c r="AA257">
        <v>713</v>
      </c>
      <c r="AB257">
        <v>773.9</v>
      </c>
      <c r="AC257" s="1">
        <f>(Table2[[#This Row],[Close Price]]/Table2[[#This Row],[Day Low]])-1</f>
        <v>9.6800215111589871E-3</v>
      </c>
      <c r="AD257" s="1">
        <f>(Table2[[#This Row],[Day High]]/Table2[[#This Row],[Close Price]])-1</f>
        <v>1.2383488681757537E-2</v>
      </c>
      <c r="AE257" s="1">
        <f>(Table2[[#This Row],[Close Price]]/Table2[[#This Row],[Current Week Low]])-1</f>
        <v>3.8081415439905841E-2</v>
      </c>
      <c r="AF257" s="1">
        <f>(Table2[[#This Row],[Current Week High]]/Table2[[#This Row],[Close Price]])-1</f>
        <v>1.4846870838881365E-2</v>
      </c>
      <c r="AG257" s="1">
        <f>(Table2[[#This Row],[Close Price]]/Table2[[#This Row],[Current Month Low]])-1</f>
        <v>5.3295932678821822E-2</v>
      </c>
      <c r="AH257" s="1">
        <f>(Table2[[#This Row],[Current Month High]]/Table2[[#This Row],[Close Price]])-1</f>
        <v>3.0492676431424837E-2</v>
      </c>
      <c r="AI257">
        <v>8.2490013315579205</v>
      </c>
      <c r="AJ257">
        <v>67.633928571428498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</v>
      </c>
      <c r="AM257" t="s">
        <v>3226</v>
      </c>
      <c r="AN257">
        <v>-2.0699999999999998</v>
      </c>
      <c r="AO257" t="s">
        <v>3224</v>
      </c>
      <c r="AP257">
        <v>8.5847193062676005E-2</v>
      </c>
      <c r="AQ257">
        <f>(Table2[[#This Row],[Sharpe Ratio]]-AVERAGE(Table2[Sharpe Ratio]))/_xlfn.STDEV.P(Table2[Sharpe Ratio])</f>
        <v>0.23765459089101396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1.0815987047413582</v>
      </c>
      <c r="AS257">
        <f>_xlfn.RANK.AVG(Table2[[#This Row],[1Y Return vs Nifty Z-Score]],Table2[1Y Return vs Nifty Z-Score])</f>
        <v>433</v>
      </c>
      <c r="AT257">
        <f>_xlfn.RANK.AVG(Table2[[#This Row],[6M Return vs Nifty Z-Score]],Table2[6M Return vs Nifty Z-Score])</f>
        <v>132</v>
      </c>
      <c r="AU257">
        <f>_xlfn.RANK.AVG(Table2[[#This Row],[Sharpe Ratio Z-Score]],Table2[Sharpe Ratio Z-Score])</f>
        <v>280</v>
      </c>
      <c r="AV257">
        <f>(Table2[[#This Row],[Rank 1Y]]+Table2[[#This Row],[Rank 6M]]+Table2[[#This Row],[Rank Sharpe]])/3</f>
        <v>281.66666666666669</v>
      </c>
    </row>
    <row r="258" spans="1:48" x14ac:dyDescent="0.3">
      <c r="A258" t="s">
        <v>1137</v>
      </c>
      <c r="B258" t="s">
        <v>1138</v>
      </c>
      <c r="C258" t="s">
        <v>3191</v>
      </c>
      <c r="D258" t="s">
        <v>418</v>
      </c>
      <c r="E258">
        <v>11416.733735100001</v>
      </c>
      <c r="F258">
        <v>245.1</v>
      </c>
      <c r="G258">
        <v>50.893975710065298</v>
      </c>
      <c r="H258">
        <f>(Table2[[#This Row],[1Y Return vs Nifty]]-AVERAGE(Table2[1Y Return vs Nifty]))/_xlfn.STDEV.P(Table2[1Y Return vs Nifty])</f>
        <v>0.38173454313514132</v>
      </c>
      <c r="I258">
        <v>-12.624496004428</v>
      </c>
      <c r="J258">
        <f>(Table2[[#This Row],[1M Return vs Nifty]]-AVERAGE(Table2[1M Return vs Nifty]))/_xlfn.STDEV.P(Table2[1M Return vs Nifty])</f>
        <v>-1.3050781658223456</v>
      </c>
      <c r="K258">
        <v>5.5907938226267504</v>
      </c>
      <c r="L258">
        <f>(Table2[[#This Row],[6M Return vs Nifty]]-AVERAGE(Table2[6M Return vs Nifty]))/_xlfn.STDEV.P(Table2[6M Return vs Nifty])</f>
        <v>-0.32763168096542039</v>
      </c>
      <c r="M258">
        <v>-3.1904902795250099</v>
      </c>
      <c r="N258">
        <f>(Table2[[#This Row],[1W Return vs Nifty]]-AVERAGE(Table2[1W Return vs Nifty]))/_xlfn.STDEV.P(Table2[1W Return vs Nifty])</f>
        <v>-0.74691226573540637</v>
      </c>
      <c r="O258">
        <v>258.39</v>
      </c>
      <c r="P258">
        <v>264.30506805254299</v>
      </c>
      <c r="Q258">
        <v>230.17891753700999</v>
      </c>
      <c r="R258">
        <v>29.7326056369097</v>
      </c>
      <c r="S258" s="1">
        <f>(Table2[[#This Row],[Close Price]]-Table2[[#This Row],[20D EMA]])/Table2[[#This Row],[20D EMA]]</f>
        <v>-5.1433879020085886E-2</v>
      </c>
      <c r="T258" s="1">
        <f>(Table2[[#This Row],[Close Price]]-Table2[[#This Row],[50D EMA]])/Table2[[#This Row],[50D EMA]]</f>
        <v>-7.2662503954426985E-2</v>
      </c>
      <c r="U258" s="1">
        <f>(Table2[[#This Row],[Close Price]]-Table2[[#This Row],[200D EMA]])/Table2[[#This Row],[200D EMA]]</f>
        <v>6.4823844957872259E-2</v>
      </c>
      <c r="V258">
        <v>0.292466000532911</v>
      </c>
      <c r="W258">
        <v>244.3</v>
      </c>
      <c r="X258">
        <v>248.85</v>
      </c>
      <c r="Y258">
        <v>240.25</v>
      </c>
      <c r="Z258">
        <v>254.7</v>
      </c>
      <c r="AA258">
        <v>240</v>
      </c>
      <c r="AB258">
        <v>276.39999999999998</v>
      </c>
      <c r="AC258" s="1">
        <f>(Table2[[#This Row],[Close Price]]/Table2[[#This Row],[Day Low]])-1</f>
        <v>3.2746623004502595E-3</v>
      </c>
      <c r="AD258" s="1">
        <f>(Table2[[#This Row],[Day High]]/Table2[[#This Row],[Close Price]])-1</f>
        <v>1.5299877600979173E-2</v>
      </c>
      <c r="AE258" s="1">
        <f>(Table2[[#This Row],[Close Price]]/Table2[[#This Row],[Current Week Low]])-1</f>
        <v>2.0187304890738833E-2</v>
      </c>
      <c r="AF258" s="1">
        <f>(Table2[[#This Row],[Current Week High]]/Table2[[#This Row],[Close Price]])-1</f>
        <v>3.9167686658506673E-2</v>
      </c>
      <c r="AG258" s="1">
        <f>(Table2[[#This Row],[Close Price]]/Table2[[#This Row],[Current Month Low]])-1</f>
        <v>2.1249999999999991E-2</v>
      </c>
      <c r="AH258" s="1">
        <f>(Table2[[#This Row],[Current Month High]]/Table2[[#This Row],[Close Price]])-1</f>
        <v>0.12770297837617295</v>
      </c>
      <c r="AI258">
        <v>56.752345981232097</v>
      </c>
      <c r="AJ258">
        <v>90.739299610894903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-0.05</v>
      </c>
      <c r="AM258" t="s">
        <v>3224</v>
      </c>
      <c r="AN258">
        <v>-8.9499999999999993</v>
      </c>
      <c r="AO258" t="s">
        <v>3224</v>
      </c>
      <c r="AP258">
        <v>0.10039043920230201</v>
      </c>
      <c r="AQ258">
        <f>(Table2[[#This Row],[Sharpe Ratio]]-AVERAGE(Table2[Sharpe Ratio]))/_xlfn.STDEV.P(Table2[Sharpe Ratio])</f>
        <v>0.40656315181381741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185</v>
      </c>
      <c r="AT258">
        <f>_xlfn.RANK.AVG(Table2[[#This Row],[6M Return vs Nifty Z-Score]],Table2[6M Return vs Nifty Z-Score])</f>
        <v>421</v>
      </c>
      <c r="AU258">
        <f>_xlfn.RANK.AVG(Table2[[#This Row],[Sharpe Ratio Z-Score]],Table2[Sharpe Ratio Z-Score])</f>
        <v>239</v>
      </c>
      <c r="AV258">
        <f>(Table2[[#This Row],[Rank 1Y]]+Table2[[#This Row],[Rank 6M]]+Table2[[#This Row],[Rank Sharpe]])/3</f>
        <v>281.66666666666669</v>
      </c>
    </row>
    <row r="259" spans="1:48" x14ac:dyDescent="0.3">
      <c r="A259" t="s">
        <v>582</v>
      </c>
      <c r="B259" t="s">
        <v>583</v>
      </c>
      <c r="C259" t="s">
        <v>3180</v>
      </c>
      <c r="D259" t="s">
        <v>234</v>
      </c>
      <c r="E259">
        <v>34788.819576640002</v>
      </c>
      <c r="F259">
        <v>6875.9</v>
      </c>
      <c r="G259">
        <v>129.80838070650501</v>
      </c>
      <c r="H259">
        <f>(Table2[[#This Row],[1Y Return vs Nifty]]-AVERAGE(Table2[1Y Return vs Nifty]))/_xlfn.STDEV.P(Table2[1Y Return vs Nifty])</f>
        <v>1.6891107718365033</v>
      </c>
      <c r="I259">
        <v>9.1312700953417103</v>
      </c>
      <c r="J259">
        <f>(Table2[[#This Row],[1M Return vs Nifty]]-AVERAGE(Table2[1M Return vs Nifty]))/_xlfn.STDEV.P(Table2[1M Return vs Nifty])</f>
        <v>0.74956022848345805</v>
      </c>
      <c r="K259">
        <v>-19.548262146459301</v>
      </c>
      <c r="L259">
        <f>(Table2[[#This Row],[6M Return vs Nifty]]-AVERAGE(Table2[6M Return vs Nifty]))/_xlfn.STDEV.P(Table2[6M Return vs Nifty])</f>
        <v>-1.069412340077609</v>
      </c>
      <c r="M259">
        <v>-4.3593189962773904</v>
      </c>
      <c r="N259">
        <f>(Table2[[#This Row],[1W Return vs Nifty]]-AVERAGE(Table2[1W Return vs Nifty]))/_xlfn.STDEV.P(Table2[1W Return vs Nifty])</f>
        <v>-1.0126789709796307</v>
      </c>
      <c r="O259">
        <v>6877.16</v>
      </c>
      <c r="P259">
        <v>6671.9249891986601</v>
      </c>
      <c r="Q259">
        <v>5924.0225851662399</v>
      </c>
      <c r="R259">
        <v>44.567054775447502</v>
      </c>
      <c r="S259" s="1">
        <f>(Table2[[#This Row],[Close Price]]-Table2[[#This Row],[20D EMA]])/Table2[[#This Row],[20D EMA]]</f>
        <v>-1.8321516439928956E-4</v>
      </c>
      <c r="T259" s="1">
        <f>(Table2[[#This Row],[Close Price]]-Table2[[#This Row],[50D EMA]])/Table2[[#This Row],[50D EMA]]</f>
        <v>3.057213789596849E-2</v>
      </c>
      <c r="U259" s="1">
        <f>(Table2[[#This Row],[Close Price]]-Table2[[#This Row],[200D EMA]])/Table2[[#This Row],[200D EMA]]</f>
        <v>0.16068092265840817</v>
      </c>
      <c r="V259">
        <v>0.69827387602232405</v>
      </c>
      <c r="W259">
        <v>6812.1</v>
      </c>
      <c r="X259">
        <v>6989.95</v>
      </c>
      <c r="Y259">
        <v>6812.1</v>
      </c>
      <c r="Z259">
        <v>7070</v>
      </c>
      <c r="AA259">
        <v>6812.1</v>
      </c>
      <c r="AB259">
        <v>7472.7</v>
      </c>
      <c r="AC259" s="1">
        <f>(Table2[[#This Row],[Close Price]]/Table2[[#This Row],[Day Low]])-1</f>
        <v>9.3656875266070472E-3</v>
      </c>
      <c r="AD259" s="1">
        <f>(Table2[[#This Row],[Day High]]/Table2[[#This Row],[Close Price]])-1</f>
        <v>1.658691953053415E-2</v>
      </c>
      <c r="AE259" s="1">
        <f>(Table2[[#This Row],[Close Price]]/Table2[[#This Row],[Current Week Low]])-1</f>
        <v>9.3656875266070472E-3</v>
      </c>
      <c r="AF259" s="1">
        <f>(Table2[[#This Row],[Current Week High]]/Table2[[#This Row],[Close Price]])-1</f>
        <v>2.8229031835832474E-2</v>
      </c>
      <c r="AG259" s="1">
        <f>(Table2[[#This Row],[Close Price]]/Table2[[#This Row],[Current Month Low]])-1</f>
        <v>9.3656875266070472E-3</v>
      </c>
      <c r="AH259" s="1">
        <f>(Table2[[#This Row],[Current Month High]]/Table2[[#This Row],[Close Price]])-1</f>
        <v>8.6795910353553829E-2</v>
      </c>
      <c r="AI259">
        <v>41.899242281010402</v>
      </c>
      <c r="AJ259">
        <v>179.37752676594201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0.04</v>
      </c>
      <c r="AM259" t="s">
        <v>3225</v>
      </c>
      <c r="AN259">
        <v>-5.59</v>
      </c>
      <c r="AO259" t="s">
        <v>3224</v>
      </c>
      <c r="AP259">
        <v>0.150663844905533</v>
      </c>
      <c r="AQ259">
        <f>(Table2[[#This Row],[Sharpe Ratio]]-AVERAGE(Table2[Sharpe Ratio]))/_xlfn.STDEV.P(Table2[Sharpe Ratio])</f>
        <v>0.9904498940510893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1.3470295833138111</v>
      </c>
      <c r="AS259">
        <f>_xlfn.RANK.AVG(Table2[[#This Row],[1Y Return vs Nifty Z-Score]],Table2[1Y Return vs Nifty Z-Score])</f>
        <v>52</v>
      </c>
      <c r="AT259">
        <f>_xlfn.RANK.AVG(Table2[[#This Row],[6M Return vs Nifty Z-Score]],Table2[6M Return vs Nifty Z-Score])</f>
        <v>677</v>
      </c>
      <c r="AU259">
        <f>_xlfn.RANK.AVG(Table2[[#This Row],[Sharpe Ratio Z-Score]],Table2[Sharpe Ratio Z-Score])</f>
        <v>117</v>
      </c>
      <c r="AV259">
        <f>(Table2[[#This Row],[Rank 1Y]]+Table2[[#This Row],[Rank 6M]]+Table2[[#This Row],[Rank Sharpe]])/3</f>
        <v>282</v>
      </c>
    </row>
    <row r="260" spans="1:48" x14ac:dyDescent="0.3">
      <c r="A260" t="s">
        <v>1009</v>
      </c>
      <c r="B260" t="s">
        <v>1010</v>
      </c>
      <c r="C260" t="s">
        <v>3194</v>
      </c>
      <c r="D260" t="s">
        <v>1011</v>
      </c>
      <c r="E260">
        <v>14608.984895559999</v>
      </c>
      <c r="F260">
        <v>822.8</v>
      </c>
      <c r="G260">
        <v>22.116841662040699</v>
      </c>
      <c r="H260">
        <f>(Table2[[#This Row],[1Y Return vs Nifty]]-AVERAGE(Table2[1Y Return vs Nifty]))/_xlfn.STDEV.P(Table2[1Y Return vs Nifty])</f>
        <v>-9.501670381701309E-2</v>
      </c>
      <c r="I260">
        <v>5.2760658086962904</v>
      </c>
      <c r="J260">
        <f>(Table2[[#This Row],[1M Return vs Nifty]]-AVERAGE(Table2[1M Return vs Nifty]))/_xlfn.STDEV.P(Table2[1M Return vs Nifty])</f>
        <v>0.38547051043313202</v>
      </c>
      <c r="K260">
        <v>30.263521781938699</v>
      </c>
      <c r="L260">
        <f>(Table2[[#This Row],[6M Return vs Nifty]]-AVERAGE(Table2[6M Return vs Nifty]))/_xlfn.STDEV.P(Table2[6M Return vs Nifty])</f>
        <v>0.40038899054508248</v>
      </c>
      <c r="M260">
        <v>-2.8289338572003899</v>
      </c>
      <c r="N260">
        <f>(Table2[[#This Row],[1W Return vs Nifty]]-AVERAGE(Table2[1W Return vs Nifty]))/_xlfn.STDEV.P(Table2[1W Return vs Nifty])</f>
        <v>-0.66470205157495088</v>
      </c>
      <c r="O260">
        <v>818.81</v>
      </c>
      <c r="P260">
        <v>793.72143269178105</v>
      </c>
      <c r="Q260">
        <v>685.22714454042602</v>
      </c>
      <c r="R260">
        <v>50.006629419807403</v>
      </c>
      <c r="S260" s="1">
        <f>(Table2[[#This Row],[Close Price]]-Table2[[#This Row],[20D EMA]])/Table2[[#This Row],[20D EMA]]</f>
        <v>4.8729253428756482E-3</v>
      </c>
      <c r="T260" s="1">
        <f>(Table2[[#This Row],[Close Price]]-Table2[[#This Row],[50D EMA]])/Table2[[#This Row],[50D EMA]]</f>
        <v>3.6635734037826766E-2</v>
      </c>
      <c r="U260" s="1">
        <f>(Table2[[#This Row],[Close Price]]-Table2[[#This Row],[200D EMA]])/Table2[[#This Row],[200D EMA]]</f>
        <v>0.2007697105342236</v>
      </c>
      <c r="V260">
        <v>0.483731693881225</v>
      </c>
      <c r="W260">
        <v>818.5</v>
      </c>
      <c r="X260">
        <v>838.4</v>
      </c>
      <c r="Y260">
        <v>815.45</v>
      </c>
      <c r="Z260">
        <v>842.4</v>
      </c>
      <c r="AA260">
        <v>800.3</v>
      </c>
      <c r="AB260">
        <v>862.55</v>
      </c>
      <c r="AC260" s="1">
        <f>(Table2[[#This Row],[Close Price]]/Table2[[#This Row],[Day Low]])-1</f>
        <v>5.2535125229076218E-3</v>
      </c>
      <c r="AD260" s="1">
        <f>(Table2[[#This Row],[Day High]]/Table2[[#This Row],[Close Price]])-1</f>
        <v>1.8959649975692772E-2</v>
      </c>
      <c r="AE260" s="1">
        <f>(Table2[[#This Row],[Close Price]]/Table2[[#This Row],[Current Week Low]])-1</f>
        <v>9.0134281684957074E-3</v>
      </c>
      <c r="AF260" s="1">
        <f>(Table2[[#This Row],[Current Week High]]/Table2[[#This Row],[Close Price]])-1</f>
        <v>2.3821098687408782E-2</v>
      </c>
      <c r="AG260" s="1">
        <f>(Table2[[#This Row],[Close Price]]/Table2[[#This Row],[Current Month Low]])-1</f>
        <v>2.8114457078595612E-2</v>
      </c>
      <c r="AH260" s="1">
        <f>(Table2[[#This Row],[Current Month High]]/Table2[[#This Row],[Close Price]])-1</f>
        <v>4.8310646572678584E-2</v>
      </c>
      <c r="AI260">
        <v>6.3441905687894904</v>
      </c>
      <c r="AJ260">
        <v>81.753920918930802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-0.05</v>
      </c>
      <c r="AM260" t="s">
        <v>3224</v>
      </c>
      <c r="AN260">
        <v>-0.8</v>
      </c>
      <c r="AO260" t="s">
        <v>3224</v>
      </c>
      <c r="AP260">
        <v>7.2918912267067995E-2</v>
      </c>
      <c r="AQ260">
        <f>(Table2[[#This Row],[Sharpe Ratio]]-AVERAGE(Table2[Sharpe Ratio]))/_xlfn.STDEV.P(Table2[Sharpe Ratio])</f>
        <v>8.7502603953094893E-2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0.11364334953934541</v>
      </c>
      <c r="AS260">
        <f>_xlfn.RANK.AVG(Table2[[#This Row],[1Y Return vs Nifty Z-Score]],Table2[1Y Return vs Nifty Z-Score])</f>
        <v>318</v>
      </c>
      <c r="AT260">
        <f>_xlfn.RANK.AVG(Table2[[#This Row],[6M Return vs Nifty Z-Score]],Table2[6M Return vs Nifty Z-Score])</f>
        <v>202</v>
      </c>
      <c r="AU260">
        <f>_xlfn.RANK.AVG(Table2[[#This Row],[Sharpe Ratio Z-Score]],Table2[Sharpe Ratio Z-Score])</f>
        <v>327</v>
      </c>
      <c r="AV260">
        <f>(Table2[[#This Row],[Rank 1Y]]+Table2[[#This Row],[Rank 6M]]+Table2[[#This Row],[Rank Sharpe]])/3</f>
        <v>282.33333333333331</v>
      </c>
    </row>
    <row r="261" spans="1:48" x14ac:dyDescent="0.3">
      <c r="A261" t="s">
        <v>1604</v>
      </c>
      <c r="B261" t="s">
        <v>1605</v>
      </c>
      <c r="C261" t="s">
        <v>3196</v>
      </c>
      <c r="D261" t="s">
        <v>1606</v>
      </c>
      <c r="E261">
        <v>6013.7061424599997</v>
      </c>
      <c r="F261">
        <v>337.55</v>
      </c>
      <c r="G261">
        <v>9.3272139059990806</v>
      </c>
      <c r="H261">
        <f>(Table2[[#This Row],[1Y Return vs Nifty]]-AVERAGE(Table2[1Y Return vs Nifty]))/_xlfn.STDEV.P(Table2[1Y Return vs Nifty])</f>
        <v>-0.30690267448285447</v>
      </c>
      <c r="I261">
        <v>-2.7588930495622601</v>
      </c>
      <c r="J261">
        <f>(Table2[[#This Row],[1M Return vs Nifty]]-AVERAGE(Table2[1M Return vs Nifty]))/_xlfn.STDEV.P(Table2[1M Return vs Nifty])</f>
        <v>-0.37335981027988085</v>
      </c>
      <c r="K261">
        <v>17.818290711148499</v>
      </c>
      <c r="L261">
        <f>(Table2[[#This Row],[6M Return vs Nifty]]-AVERAGE(Table2[6M Return vs Nifty]))/_xlfn.STDEV.P(Table2[6M Return vs Nifty])</f>
        <v>3.3166302555265065E-2</v>
      </c>
      <c r="M261">
        <v>3.59906101603007</v>
      </c>
      <c r="N261">
        <f>(Table2[[#This Row],[1W Return vs Nifty]]-AVERAGE(Table2[1W Return vs Nifty]))/_xlfn.STDEV.P(Table2[1W Return vs Nifty])</f>
        <v>0.79688679741560842</v>
      </c>
      <c r="O261">
        <v>335.04</v>
      </c>
      <c r="P261">
        <v>333.81402473710398</v>
      </c>
      <c r="Q261">
        <v>300.00914235931202</v>
      </c>
      <c r="R261">
        <v>52.705863958823599</v>
      </c>
      <c r="S261" s="1">
        <f>(Table2[[#This Row],[Close Price]]-Table2[[#This Row],[20D EMA]])/Table2[[#This Row],[20D EMA]]</f>
        <v>7.4916427889206985E-3</v>
      </c>
      <c r="T261" s="1">
        <f>(Table2[[#This Row],[Close Price]]-Table2[[#This Row],[50D EMA]])/Table2[[#This Row],[50D EMA]]</f>
        <v>1.1191786402139064E-2</v>
      </c>
      <c r="U261" s="1">
        <f>(Table2[[#This Row],[Close Price]]-Table2[[#This Row],[200D EMA]])/Table2[[#This Row],[200D EMA]]</f>
        <v>0.12513237878506522</v>
      </c>
      <c r="V261">
        <v>0.57883837298652996</v>
      </c>
      <c r="W261">
        <v>337</v>
      </c>
      <c r="X261">
        <v>351.2</v>
      </c>
      <c r="Y261">
        <v>334.75</v>
      </c>
      <c r="Z261">
        <v>351.2</v>
      </c>
      <c r="AA261">
        <v>320.95</v>
      </c>
      <c r="AB261">
        <v>351.2</v>
      </c>
      <c r="AC261" s="1">
        <f>(Table2[[#This Row],[Close Price]]/Table2[[#This Row],[Day Low]])-1</f>
        <v>1.6320474777449245E-3</v>
      </c>
      <c r="AD261" s="1">
        <f>(Table2[[#This Row],[Day High]]/Table2[[#This Row],[Close Price]])-1</f>
        <v>4.0438453562435139E-2</v>
      </c>
      <c r="AE261" s="1">
        <f>(Table2[[#This Row],[Close Price]]/Table2[[#This Row],[Current Week Low]])-1</f>
        <v>8.3644510828977392E-3</v>
      </c>
      <c r="AF261" s="1">
        <f>(Table2[[#This Row],[Current Week High]]/Table2[[#This Row],[Close Price]])-1</f>
        <v>4.0438453562435139E-2</v>
      </c>
      <c r="AG261" s="1">
        <f>(Table2[[#This Row],[Close Price]]/Table2[[#This Row],[Current Month Low]])-1</f>
        <v>5.1721451939554575E-2</v>
      </c>
      <c r="AH261" s="1">
        <f>(Table2[[#This Row],[Current Month High]]/Table2[[#This Row],[Close Price]])-1</f>
        <v>4.0438453562435139E-2</v>
      </c>
      <c r="AI261">
        <v>19.656347207821</v>
      </c>
      <c r="AJ261">
        <v>46.347279427704301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</v>
      </c>
      <c r="AM261" t="s">
        <v>3226</v>
      </c>
      <c r="AN261">
        <v>0.66</v>
      </c>
      <c r="AO261" t="s">
        <v>3225</v>
      </c>
      <c r="AP261">
        <v>0.13161662956978001</v>
      </c>
      <c r="AQ261">
        <f>(Table2[[#This Row],[Sharpe Ratio]]-AVERAGE(Table2[Sharpe Ratio]))/_xlfn.STDEV.P(Table2[Sharpe Ratio])</f>
        <v>0.76923121281163909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0.91902182801977728</v>
      </c>
      <c r="AS261">
        <f>_xlfn.RANK.AVG(Table2[[#This Row],[1Y Return vs Nifty Z-Score]],Table2[1Y Return vs Nifty Z-Score])</f>
        <v>393</v>
      </c>
      <c r="AT261">
        <f>_xlfn.RANK.AVG(Table2[[#This Row],[6M Return vs Nifty Z-Score]],Table2[6M Return vs Nifty Z-Score])</f>
        <v>299</v>
      </c>
      <c r="AU261">
        <f>_xlfn.RANK.AVG(Table2[[#This Row],[Sharpe Ratio Z-Score]],Table2[Sharpe Ratio Z-Score])</f>
        <v>159</v>
      </c>
      <c r="AV261">
        <f>(Table2[[#This Row],[Rank 1Y]]+Table2[[#This Row],[Rank 6M]]+Table2[[#This Row],[Rank Sharpe]])/3</f>
        <v>283.66666666666669</v>
      </c>
    </row>
    <row r="262" spans="1:48" x14ac:dyDescent="0.3">
      <c r="A262" t="s">
        <v>193</v>
      </c>
      <c r="B262" t="s">
        <v>194</v>
      </c>
      <c r="C262" t="s">
        <v>3185</v>
      </c>
      <c r="D262" t="s">
        <v>92</v>
      </c>
      <c r="E262">
        <v>142224.56323696999</v>
      </c>
      <c r="F262">
        <v>445.1</v>
      </c>
      <c r="G262">
        <v>41.732306133969601</v>
      </c>
      <c r="H262">
        <f>(Table2[[#This Row],[1Y Return vs Nifty]]-AVERAGE(Table2[1Y Return vs Nifty]))/_xlfn.STDEV.P(Table2[1Y Return vs Nifty])</f>
        <v>0.22995301453406547</v>
      </c>
      <c r="I262">
        <v>2.8202687807566198</v>
      </c>
      <c r="J262">
        <f>(Table2[[#This Row],[1M Return vs Nifty]]-AVERAGE(Table2[1M Return vs Nifty]))/_xlfn.STDEV.P(Table2[1M Return vs Nifty])</f>
        <v>0.15354234761470839</v>
      </c>
      <c r="K262">
        <v>-2.0872751518631798</v>
      </c>
      <c r="L262">
        <f>(Table2[[#This Row],[6M Return vs Nifty]]-AVERAGE(Table2[6M Return vs Nifty]))/_xlfn.STDEV.P(Table2[6M Return vs Nifty])</f>
        <v>-0.55418923633304351</v>
      </c>
      <c r="M262">
        <v>3.4524318251854602</v>
      </c>
      <c r="N262">
        <f>(Table2[[#This Row],[1W Return vs Nifty]]-AVERAGE(Table2[1W Return vs Nifty]))/_xlfn.STDEV.P(Table2[1W Return vs Nifty])</f>
        <v>0.76354644875299571</v>
      </c>
      <c r="O262">
        <v>432.76</v>
      </c>
      <c r="P262">
        <v>430.94935657974798</v>
      </c>
      <c r="Q262">
        <v>393.92163611317199</v>
      </c>
      <c r="R262">
        <v>66.107134610117598</v>
      </c>
      <c r="S262" s="1">
        <f>(Table2[[#This Row],[Close Price]]-Table2[[#This Row],[20D EMA]])/Table2[[#This Row],[20D EMA]]</f>
        <v>2.8514650152509549E-2</v>
      </c>
      <c r="T262" s="1">
        <f>(Table2[[#This Row],[Close Price]]-Table2[[#This Row],[50D EMA]])/Table2[[#This Row],[50D EMA]]</f>
        <v>3.2835977602007245E-2</v>
      </c>
      <c r="U262" s="1">
        <f>(Table2[[#This Row],[Close Price]]-Table2[[#This Row],[200D EMA]])/Table2[[#This Row],[200D EMA]]</f>
        <v>0.12992016481197979</v>
      </c>
      <c r="V262">
        <v>1.0605948958432201</v>
      </c>
      <c r="W262">
        <v>439.55</v>
      </c>
      <c r="X262">
        <v>450.9</v>
      </c>
      <c r="Y262">
        <v>439.55</v>
      </c>
      <c r="Z262">
        <v>451.9</v>
      </c>
      <c r="AA262">
        <v>411.3</v>
      </c>
      <c r="AB262">
        <v>451.9</v>
      </c>
      <c r="AC262" s="1">
        <f>(Table2[[#This Row],[Close Price]]/Table2[[#This Row],[Day Low]])-1</f>
        <v>1.2626549880559779E-2</v>
      </c>
      <c r="AD262" s="1">
        <f>(Table2[[#This Row],[Day High]]/Table2[[#This Row],[Close Price]])-1</f>
        <v>1.3030779600089692E-2</v>
      </c>
      <c r="AE262" s="1">
        <f>(Table2[[#This Row],[Close Price]]/Table2[[#This Row],[Current Week Low]])-1</f>
        <v>1.2626549880559779E-2</v>
      </c>
      <c r="AF262" s="1">
        <f>(Table2[[#This Row],[Current Week High]]/Table2[[#This Row],[Close Price]])-1</f>
        <v>1.5277465738036344E-2</v>
      </c>
      <c r="AG262" s="1">
        <f>(Table2[[#This Row],[Close Price]]/Table2[[#This Row],[Current Month Low]])-1</f>
        <v>8.2178458546073418E-2</v>
      </c>
      <c r="AH262" s="1">
        <f>(Table2[[#This Row],[Current Month High]]/Table2[[#This Row],[Close Price]])-1</f>
        <v>1.5277465738036344E-2</v>
      </c>
      <c r="AI262">
        <v>5.8189170972815001</v>
      </c>
      <c r="AJ262">
        <v>92.850953206239097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-0.01</v>
      </c>
      <c r="AM262" t="s">
        <v>3224</v>
      </c>
      <c r="AN262">
        <v>2.4</v>
      </c>
      <c r="AO262" t="s">
        <v>3225</v>
      </c>
      <c r="AP262">
        <v>0.147947042257527</v>
      </c>
      <c r="AQ262">
        <f>(Table2[[#This Row],[Sharpe Ratio]]-AVERAGE(Table2[Sharpe Ratio]))/_xlfn.STDEV.P(Table2[Sharpe Ratio])</f>
        <v>0.95889633158090504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1.5517489061496312</v>
      </c>
      <c r="AS262">
        <f>_xlfn.RANK.AVG(Table2[[#This Row],[1Y Return vs Nifty Z-Score]],Table2[1Y Return vs Nifty Z-Score])</f>
        <v>235</v>
      </c>
      <c r="AT262">
        <f>_xlfn.RANK.AVG(Table2[[#This Row],[6M Return vs Nifty Z-Score]],Table2[6M Return vs Nifty Z-Score])</f>
        <v>498</v>
      </c>
      <c r="AU262">
        <f>_xlfn.RANK.AVG(Table2[[#This Row],[Sharpe Ratio Z-Score]],Table2[Sharpe Ratio Z-Score])</f>
        <v>124</v>
      </c>
      <c r="AV262">
        <f>(Table2[[#This Row],[Rank 1Y]]+Table2[[#This Row],[Rank 6M]]+Table2[[#This Row],[Rank Sharpe]])/3</f>
        <v>285.66666666666669</v>
      </c>
    </row>
    <row r="263" spans="1:48" x14ac:dyDescent="0.3">
      <c r="A263" t="s">
        <v>572</v>
      </c>
      <c r="B263" t="s">
        <v>573</v>
      </c>
      <c r="C263" t="s">
        <v>3183</v>
      </c>
      <c r="D263" t="s">
        <v>46</v>
      </c>
      <c r="E263">
        <v>36541.989000000001</v>
      </c>
      <c r="F263">
        <v>60.51</v>
      </c>
      <c r="G263">
        <v>67.132274962770396</v>
      </c>
      <c r="H263">
        <f>(Table2[[#This Row],[1Y Return vs Nifty]]-AVERAGE(Table2[1Y Return vs Nifty]))/_xlfn.STDEV.P(Table2[1Y Return vs Nifty])</f>
        <v>0.65075471047320244</v>
      </c>
      <c r="I263">
        <v>-8.1538000617968205</v>
      </c>
      <c r="J263">
        <f>(Table2[[#This Row],[1M Return vs Nifty]]-AVERAGE(Table2[1M Return vs Nifty]))/_xlfn.STDEV.P(Table2[1M Return vs Nifty])</f>
        <v>-0.88286074121533853</v>
      </c>
      <c r="K263">
        <v>-5.5978531068804598</v>
      </c>
      <c r="L263">
        <f>(Table2[[#This Row],[6M Return vs Nifty]]-AVERAGE(Table2[6M Return vs Nifty]))/_xlfn.STDEV.P(Table2[6M Return vs Nifty])</f>
        <v>-0.65777621400395203</v>
      </c>
      <c r="M263">
        <v>-6.2669677564947301</v>
      </c>
      <c r="N263">
        <f>(Table2[[#This Row],[1W Return vs Nifty]]-AVERAGE(Table2[1W Return vs Nifty]))/_xlfn.STDEV.P(Table2[1W Return vs Nifty])</f>
        <v>-1.4464375863350734</v>
      </c>
      <c r="O263">
        <v>62.33</v>
      </c>
      <c r="P263">
        <v>63.8680501336123</v>
      </c>
      <c r="Q263">
        <v>58.878547491193501</v>
      </c>
      <c r="R263">
        <v>37.872491509883403</v>
      </c>
      <c r="S263" s="1">
        <f>(Table2[[#This Row],[Close Price]]-Table2[[#This Row],[20D EMA]])/Table2[[#This Row],[20D EMA]]</f>
        <v>-2.9199422429006906E-2</v>
      </c>
      <c r="T263" s="1">
        <f>(Table2[[#This Row],[Close Price]]-Table2[[#This Row],[50D EMA]])/Table2[[#This Row],[50D EMA]]</f>
        <v>-5.2577934140579576E-2</v>
      </c>
      <c r="U263" s="1">
        <f>(Table2[[#This Row],[Close Price]]-Table2[[#This Row],[200D EMA]])/Table2[[#This Row],[200D EMA]]</f>
        <v>2.7708776427450323E-2</v>
      </c>
      <c r="V263">
        <v>0.54923759097659297</v>
      </c>
      <c r="W263">
        <v>59.85</v>
      </c>
      <c r="X263">
        <v>60.91</v>
      </c>
      <c r="Y263">
        <v>59.85</v>
      </c>
      <c r="Z263">
        <v>61.75</v>
      </c>
      <c r="AA263">
        <v>59.12</v>
      </c>
      <c r="AB263">
        <v>64.22</v>
      </c>
      <c r="AC263" s="1">
        <f>(Table2[[#This Row],[Close Price]]/Table2[[#This Row],[Day Low]])-1</f>
        <v>1.1027568922305608E-2</v>
      </c>
      <c r="AD263" s="1">
        <f>(Table2[[#This Row],[Day High]]/Table2[[#This Row],[Close Price]])-1</f>
        <v>6.6104776070070592E-3</v>
      </c>
      <c r="AE263" s="1">
        <f>(Table2[[#This Row],[Close Price]]/Table2[[#This Row],[Current Week Low]])-1</f>
        <v>1.1027568922305608E-2</v>
      </c>
      <c r="AF263" s="1">
        <f>(Table2[[#This Row],[Current Week High]]/Table2[[#This Row],[Close Price]])-1</f>
        <v>2.049248058172215E-2</v>
      </c>
      <c r="AG263" s="1">
        <f>(Table2[[#This Row],[Close Price]]/Table2[[#This Row],[Current Month Low]])-1</f>
        <v>2.3511502029770037E-2</v>
      </c>
      <c r="AH263" s="1">
        <f>(Table2[[#This Row],[Current Month High]]/Table2[[#This Row],[Close Price]])-1</f>
        <v>6.1312179804990929E-2</v>
      </c>
      <c r="AI263">
        <v>29.152206246901301</v>
      </c>
      <c r="AJ263">
        <v>110.46956521739099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-0.09</v>
      </c>
      <c r="AM263" t="s">
        <v>3224</v>
      </c>
      <c r="AN263">
        <v>-4.4800000000000004</v>
      </c>
      <c r="AO263" t="s">
        <v>3224</v>
      </c>
      <c r="AP263">
        <v>0.121479636336727</v>
      </c>
      <c r="AQ263">
        <f>(Table2[[#This Row],[Sharpe Ratio]]-AVERAGE(Table2[Sharpe Ratio]))/_xlfn.STDEV.P(Table2[Sharpe Ratio])</f>
        <v>0.65149787304412454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136</v>
      </c>
      <c r="AT263">
        <f>_xlfn.RANK.AVG(Table2[[#This Row],[6M Return vs Nifty Z-Score]],Table2[6M Return vs Nifty Z-Score])</f>
        <v>549</v>
      </c>
      <c r="AU263">
        <f>_xlfn.RANK.AVG(Table2[[#This Row],[Sharpe Ratio Z-Score]],Table2[Sharpe Ratio Z-Score])</f>
        <v>183</v>
      </c>
      <c r="AV263">
        <f>(Table2[[#This Row],[Rank 1Y]]+Table2[[#This Row],[Rank 6M]]+Table2[[#This Row],[Rank Sharpe]])/3</f>
        <v>289.33333333333331</v>
      </c>
    </row>
    <row r="264" spans="1:48" x14ac:dyDescent="0.3">
      <c r="A264" t="s">
        <v>390</v>
      </c>
      <c r="B264" t="s">
        <v>391</v>
      </c>
      <c r="C264" t="s">
        <v>3188</v>
      </c>
      <c r="D264" t="s">
        <v>127</v>
      </c>
      <c r="E264">
        <v>62284.592236319899</v>
      </c>
      <c r="F264">
        <v>756.4</v>
      </c>
      <c r="G264">
        <v>29.213266395067102</v>
      </c>
      <c r="H264">
        <f>(Table2[[#This Row],[1Y Return vs Nifty]]-AVERAGE(Table2[1Y Return vs Nifty]))/_xlfn.STDEV.P(Table2[1Y Return vs Nifty])</f>
        <v>2.2549879940992803E-2</v>
      </c>
      <c r="I264">
        <v>2.9768674068475902</v>
      </c>
      <c r="J264">
        <f>(Table2[[#This Row],[1M Return vs Nifty]]-AVERAGE(Table2[1M Return vs Nifty]))/_xlfn.STDEV.P(Table2[1M Return vs Nifty])</f>
        <v>0.16833169349140689</v>
      </c>
      <c r="K264">
        <v>-2.8065688637149102</v>
      </c>
      <c r="L264">
        <f>(Table2[[#This Row],[6M Return vs Nifty]]-AVERAGE(Table2[6M Return vs Nifty]))/_xlfn.STDEV.P(Table2[6M Return vs Nifty])</f>
        <v>-0.57541350841107042</v>
      </c>
      <c r="M264">
        <v>3.1001160538355901</v>
      </c>
      <c r="N264">
        <f>(Table2[[#This Row],[1W Return vs Nifty]]-AVERAGE(Table2[1W Return vs Nifty]))/_xlfn.STDEV.P(Table2[1W Return vs Nifty])</f>
        <v>0.68343736141178435</v>
      </c>
      <c r="O264">
        <v>739.85</v>
      </c>
      <c r="P264">
        <v>739.84396299912999</v>
      </c>
      <c r="Q264">
        <v>671.41573864566794</v>
      </c>
      <c r="R264">
        <v>59.182422185262503</v>
      </c>
      <c r="S264" s="1">
        <f>(Table2[[#This Row],[Close Price]]-Table2[[#This Row],[20D EMA]])/Table2[[#This Row],[20D EMA]]</f>
        <v>2.2369399202540993E-2</v>
      </c>
      <c r="T264" s="1">
        <f>(Table2[[#This Row],[Close Price]]-Table2[[#This Row],[50D EMA]])/Table2[[#This Row],[50D EMA]]</f>
        <v>2.2377741562905017E-2</v>
      </c>
      <c r="U264" s="1">
        <f>(Table2[[#This Row],[Close Price]]-Table2[[#This Row],[200D EMA]])/Table2[[#This Row],[200D EMA]]</f>
        <v>0.12657472332381758</v>
      </c>
      <c r="V264">
        <v>1.2389625419725001</v>
      </c>
      <c r="W264">
        <v>751.15</v>
      </c>
      <c r="X264">
        <v>762</v>
      </c>
      <c r="Y264">
        <v>750.1</v>
      </c>
      <c r="Z264">
        <v>767.5</v>
      </c>
      <c r="AA264">
        <v>710</v>
      </c>
      <c r="AB264">
        <v>795</v>
      </c>
      <c r="AC264" s="1">
        <f>(Table2[[#This Row],[Close Price]]/Table2[[#This Row],[Day Low]])-1</f>
        <v>6.9892830992477339E-3</v>
      </c>
      <c r="AD264" s="1">
        <f>(Table2[[#This Row],[Day High]]/Table2[[#This Row],[Close Price]])-1</f>
        <v>7.4034902168165218E-3</v>
      </c>
      <c r="AE264" s="1">
        <f>(Table2[[#This Row],[Close Price]]/Table2[[#This Row],[Current Week Low]])-1</f>
        <v>8.3988801493133369E-3</v>
      </c>
      <c r="AF264" s="1">
        <f>(Table2[[#This Row],[Current Week High]]/Table2[[#This Row],[Close Price]])-1</f>
        <v>1.4674775251189986E-2</v>
      </c>
      <c r="AG264" s="1">
        <f>(Table2[[#This Row],[Close Price]]/Table2[[#This Row],[Current Month Low]])-1</f>
        <v>6.535211267605634E-2</v>
      </c>
      <c r="AH264" s="1">
        <f>(Table2[[#This Row],[Current Month High]]/Table2[[#This Row],[Close Price]])-1</f>
        <v>5.1031200423056644E-2</v>
      </c>
      <c r="AI264">
        <v>12.1099947117927</v>
      </c>
      <c r="AJ264">
        <v>77.080650825237001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-0.04</v>
      </c>
      <c r="AM264" t="s">
        <v>3224</v>
      </c>
      <c r="AN264">
        <v>-4.66</v>
      </c>
      <c r="AO264" t="s">
        <v>3224</v>
      </c>
      <c r="AP264">
        <v>0.17692937860355901</v>
      </c>
      <c r="AQ264">
        <f>(Table2[[#This Row],[Sharpe Ratio]]-AVERAGE(Table2[Sharpe Ratio]))/_xlfn.STDEV.P(Table2[Sharpe Ratio])</f>
        <v>1.2955037627822872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1.5944091892154009</v>
      </c>
      <c r="AS264">
        <f>_xlfn.RANK.AVG(Table2[[#This Row],[1Y Return vs Nifty Z-Score]],Table2[1Y Return vs Nifty Z-Score])</f>
        <v>283</v>
      </c>
      <c r="AT264">
        <f>_xlfn.RANK.AVG(Table2[[#This Row],[6M Return vs Nifty Z-Score]],Table2[6M Return vs Nifty Z-Score])</f>
        <v>510</v>
      </c>
      <c r="AU264">
        <f>_xlfn.RANK.AVG(Table2[[#This Row],[Sharpe Ratio Z-Score]],Table2[Sharpe Ratio Z-Score])</f>
        <v>76</v>
      </c>
      <c r="AV264">
        <f>(Table2[[#This Row],[Rank 1Y]]+Table2[[#This Row],[Rank 6M]]+Table2[[#This Row],[Rank Sharpe]])/3</f>
        <v>289.66666666666669</v>
      </c>
    </row>
    <row r="265" spans="1:48" x14ac:dyDescent="0.3">
      <c r="A265" t="s">
        <v>378</v>
      </c>
      <c r="B265" t="s">
        <v>379</v>
      </c>
      <c r="C265" t="s">
        <v>3193</v>
      </c>
      <c r="D265" t="s">
        <v>132</v>
      </c>
      <c r="E265">
        <v>65961.08181417</v>
      </c>
      <c r="F265">
        <v>1814.1</v>
      </c>
      <c r="G265">
        <v>30.613780109035201</v>
      </c>
      <c r="H265">
        <f>(Table2[[#This Row],[1Y Return vs Nifty]]-AVERAGE(Table2[1Y Return vs Nifty]))/_xlfn.STDEV.P(Table2[1Y Return vs Nifty])</f>
        <v>4.5752213376754731E-2</v>
      </c>
      <c r="I265">
        <v>-2.0940301230895702</v>
      </c>
      <c r="J265">
        <f>(Table2[[#This Row],[1M Return vs Nifty]]-AVERAGE(Table2[1M Return vs Nifty]))/_xlfn.STDEV.P(Table2[1M Return vs Nifty])</f>
        <v>-0.31056942682858218</v>
      </c>
      <c r="K265">
        <v>19.225710281007999</v>
      </c>
      <c r="L265">
        <f>(Table2[[#This Row],[6M Return vs Nifty]]-AVERAGE(Table2[6M Return vs Nifty]))/_xlfn.STDEV.P(Table2[6M Return vs Nifty])</f>
        <v>7.4695173705462331E-2</v>
      </c>
      <c r="M265">
        <v>1.9104758391260499</v>
      </c>
      <c r="N265">
        <f>(Table2[[#This Row],[1W Return vs Nifty]]-AVERAGE(Table2[1W Return vs Nifty]))/_xlfn.STDEV.P(Table2[1W Return vs Nifty])</f>
        <v>0.41293856568758008</v>
      </c>
      <c r="O265">
        <v>1769.73</v>
      </c>
      <c r="P265">
        <v>1757.7861547764801</v>
      </c>
      <c r="Q265">
        <v>1583.5879976102799</v>
      </c>
      <c r="R265">
        <v>65.548499366621897</v>
      </c>
      <c r="S265" s="1">
        <f>(Table2[[#This Row],[Close Price]]-Table2[[#This Row],[20D EMA]])/Table2[[#This Row],[20D EMA]]</f>
        <v>2.5071621094743205E-2</v>
      </c>
      <c r="T265" s="1">
        <f>(Table2[[#This Row],[Close Price]]-Table2[[#This Row],[50D EMA]])/Table2[[#This Row],[50D EMA]]</f>
        <v>3.2036800989982017E-2</v>
      </c>
      <c r="U265" s="1">
        <f>(Table2[[#This Row],[Close Price]]-Table2[[#This Row],[200D EMA]])/Table2[[#This Row],[200D EMA]]</f>
        <v>0.14556311536686001</v>
      </c>
      <c r="V265">
        <v>0.71525892620072296</v>
      </c>
      <c r="W265">
        <v>1799</v>
      </c>
      <c r="X265">
        <v>1825</v>
      </c>
      <c r="Y265">
        <v>1793.5</v>
      </c>
      <c r="Z265">
        <v>1846.65</v>
      </c>
      <c r="AA265">
        <v>1719.05</v>
      </c>
      <c r="AB265">
        <v>1846.65</v>
      </c>
      <c r="AC265" s="1">
        <f>(Table2[[#This Row],[Close Price]]/Table2[[#This Row],[Day Low]])-1</f>
        <v>8.3935519733184805E-3</v>
      </c>
      <c r="AD265" s="1">
        <f>(Table2[[#This Row],[Day High]]/Table2[[#This Row],[Close Price]])-1</f>
        <v>6.0084890579350514E-3</v>
      </c>
      <c r="AE265" s="1">
        <f>(Table2[[#This Row],[Close Price]]/Table2[[#This Row],[Current Week Low]])-1</f>
        <v>1.1485921382771158E-2</v>
      </c>
      <c r="AF265" s="1">
        <f>(Table2[[#This Row],[Current Week High]]/Table2[[#This Row],[Close Price]])-1</f>
        <v>1.7942781544567632E-2</v>
      </c>
      <c r="AG265" s="1">
        <f>(Table2[[#This Row],[Close Price]]/Table2[[#This Row],[Current Month Low]])-1</f>
        <v>5.5292167185363894E-2</v>
      </c>
      <c r="AH265" s="1">
        <f>(Table2[[#This Row],[Current Month High]]/Table2[[#This Row],[Close Price]])-1</f>
        <v>1.7942781544567632E-2</v>
      </c>
      <c r="AI265">
        <v>7.65944545504657</v>
      </c>
      <c r="AJ265">
        <v>72.590619351155894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0.06</v>
      </c>
      <c r="AM265" t="s">
        <v>3225</v>
      </c>
      <c r="AN265">
        <v>2.36</v>
      </c>
      <c r="AO265" t="s">
        <v>3225</v>
      </c>
      <c r="AP265">
        <v>7.7860888045178003E-2</v>
      </c>
      <c r="AQ265">
        <f>(Table2[[#This Row],[Sharpe Ratio]]-AVERAGE(Table2[Sharpe Ratio]))/_xlfn.STDEV.P(Table2[Sharpe Ratio])</f>
        <v>0.14489983210847146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0.36771635804968639</v>
      </c>
      <c r="AS265">
        <f>_xlfn.RANK.AVG(Table2[[#This Row],[1Y Return vs Nifty Z-Score]],Table2[1Y Return vs Nifty Z-Score])</f>
        <v>280</v>
      </c>
      <c r="AT265">
        <f>_xlfn.RANK.AVG(Table2[[#This Row],[6M Return vs Nifty Z-Score]],Table2[6M Return vs Nifty Z-Score])</f>
        <v>282</v>
      </c>
      <c r="AU265">
        <f>_xlfn.RANK.AVG(Table2[[#This Row],[Sharpe Ratio Z-Score]],Table2[Sharpe Ratio Z-Score])</f>
        <v>310</v>
      </c>
      <c r="AV265">
        <f>(Table2[[#This Row],[Rank 1Y]]+Table2[[#This Row],[Rank 6M]]+Table2[[#This Row],[Rank Sharpe]])/3</f>
        <v>290.66666666666669</v>
      </c>
    </row>
    <row r="266" spans="1:48" x14ac:dyDescent="0.3">
      <c r="A266" t="s">
        <v>461</v>
      </c>
      <c r="B266" t="s">
        <v>462</v>
      </c>
      <c r="C266" t="s">
        <v>3194</v>
      </c>
      <c r="D266" t="s">
        <v>463</v>
      </c>
      <c r="E266">
        <v>48383.432500000003</v>
      </c>
      <c r="F266">
        <v>4404.5</v>
      </c>
      <c r="G266">
        <v>17.430592735959099</v>
      </c>
      <c r="H266">
        <f>(Table2[[#This Row],[1Y Return vs Nifty]]-AVERAGE(Table2[1Y Return vs Nifty]))/_xlfn.STDEV.P(Table2[1Y Return vs Nifty])</f>
        <v>-0.17265386585368789</v>
      </c>
      <c r="I266">
        <v>26.6848620311407</v>
      </c>
      <c r="J266">
        <f>(Table2[[#This Row],[1M Return vs Nifty]]-AVERAGE(Table2[1M Return vs Nifty]))/_xlfn.STDEV.P(Table2[1M Return vs Nifty])</f>
        <v>2.4073406892529414</v>
      </c>
      <c r="K266">
        <v>19.387069071932199</v>
      </c>
      <c r="L266">
        <f>(Table2[[#This Row],[6M Return vs Nifty]]-AVERAGE(Table2[6M Return vs Nifty]))/_xlfn.STDEV.P(Table2[6M Return vs Nifty])</f>
        <v>7.9456403818179686E-2</v>
      </c>
      <c r="M266">
        <v>12.566742691273101</v>
      </c>
      <c r="N266">
        <f>(Table2[[#This Row],[1W Return vs Nifty]]-AVERAGE(Table2[1W Return vs Nifty]))/_xlfn.STDEV.P(Table2[1W Return vs Nifty])</f>
        <v>2.8359462236165962</v>
      </c>
      <c r="O266">
        <v>3791.02</v>
      </c>
      <c r="P266">
        <v>3522.1886799123699</v>
      </c>
      <c r="Q266">
        <v>3331.8971061252601</v>
      </c>
      <c r="R266">
        <v>82.864987404014002</v>
      </c>
      <c r="S266" s="1">
        <f>(Table2[[#This Row],[Close Price]]-Table2[[#This Row],[20D EMA]])/Table2[[#This Row],[20D EMA]]</f>
        <v>0.16182452216026294</v>
      </c>
      <c r="T266" s="1">
        <f>(Table2[[#This Row],[Close Price]]-Table2[[#This Row],[50D EMA]])/Table2[[#This Row],[50D EMA]]</f>
        <v>0.25050086757691287</v>
      </c>
      <c r="U266" s="1">
        <f>(Table2[[#This Row],[Close Price]]-Table2[[#This Row],[200D EMA]])/Table2[[#This Row],[200D EMA]]</f>
        <v>0.32191957305731284</v>
      </c>
      <c r="V266">
        <v>3.2578929386512399</v>
      </c>
      <c r="W266">
        <v>4350</v>
      </c>
      <c r="X266">
        <v>4510.5</v>
      </c>
      <c r="Y266">
        <v>4350</v>
      </c>
      <c r="Z266">
        <v>4510.5</v>
      </c>
      <c r="AA266">
        <v>3105.1</v>
      </c>
      <c r="AB266">
        <v>4510.5</v>
      </c>
      <c r="AC266" s="1">
        <f>(Table2[[#This Row],[Close Price]]/Table2[[#This Row],[Day Low]])-1</f>
        <v>1.2528735632183929E-2</v>
      </c>
      <c r="AD266" s="1">
        <f>(Table2[[#This Row],[Day High]]/Table2[[#This Row],[Close Price]])-1</f>
        <v>2.4066295833806262E-2</v>
      </c>
      <c r="AE266" s="1">
        <f>(Table2[[#This Row],[Close Price]]/Table2[[#This Row],[Current Week Low]])-1</f>
        <v>1.2528735632183929E-2</v>
      </c>
      <c r="AF266" s="1">
        <f>(Table2[[#This Row],[Current Week High]]/Table2[[#This Row],[Close Price]])-1</f>
        <v>2.4066295833806262E-2</v>
      </c>
      <c r="AG266" s="1">
        <f>(Table2[[#This Row],[Close Price]]/Table2[[#This Row],[Current Month Low]])-1</f>
        <v>0.41847283501336507</v>
      </c>
      <c r="AH266" s="1">
        <f>(Table2[[#This Row],[Current Month High]]/Table2[[#This Row],[Close Price]])-1</f>
        <v>2.4066295833806262E-2</v>
      </c>
      <c r="AI266">
        <v>2.4066295833806199</v>
      </c>
      <c r="AJ266">
        <v>77.887722132471694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0.36</v>
      </c>
      <c r="AM266" t="s">
        <v>3225</v>
      </c>
      <c r="AN266">
        <v>38.71</v>
      </c>
      <c r="AO266" t="s">
        <v>3225</v>
      </c>
      <c r="AP266">
        <v>9.5815840925042001E-2</v>
      </c>
      <c r="AQ266">
        <f>(Table2[[#This Row],[Sharpe Ratio]]-AVERAGE(Table2[Sharpe Ratio]))/_xlfn.STDEV.P(Table2[Sharpe Ratio])</f>
        <v>0.35343272932123665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5.5035221801552661</v>
      </c>
      <c r="AS266">
        <f>_xlfn.RANK.AVG(Table2[[#This Row],[1Y Return vs Nifty Z-Score]],Table2[1Y Return vs Nifty Z-Score])</f>
        <v>346</v>
      </c>
      <c r="AT266">
        <f>_xlfn.RANK.AVG(Table2[[#This Row],[6M Return vs Nifty Z-Score]],Table2[6M Return vs Nifty Z-Score])</f>
        <v>280</v>
      </c>
      <c r="AU266">
        <f>_xlfn.RANK.AVG(Table2[[#This Row],[Sharpe Ratio Z-Score]],Table2[Sharpe Ratio Z-Score])</f>
        <v>249</v>
      </c>
      <c r="AV266">
        <f>(Table2[[#This Row],[Rank 1Y]]+Table2[[#This Row],[Rank 6M]]+Table2[[#This Row],[Rank Sharpe]])/3</f>
        <v>291.66666666666669</v>
      </c>
    </row>
    <row r="267" spans="1:48" x14ac:dyDescent="0.3">
      <c r="A267" t="s">
        <v>817</v>
      </c>
      <c r="B267" t="s">
        <v>818</v>
      </c>
      <c r="C267" t="s">
        <v>3190</v>
      </c>
      <c r="D267" t="s">
        <v>215</v>
      </c>
      <c r="E267">
        <v>20357.952441084999</v>
      </c>
      <c r="F267">
        <v>467.95</v>
      </c>
      <c r="G267">
        <v>23.3240129243006</v>
      </c>
      <c r="H267">
        <f>(Table2[[#This Row],[1Y Return vs Nifty]]-AVERAGE(Table2[1Y Return vs Nifty]))/_xlfn.STDEV.P(Table2[1Y Return vs Nifty])</f>
        <v>-7.5017477917493025E-2</v>
      </c>
      <c r="I267">
        <v>-14.3287366354838</v>
      </c>
      <c r="J267">
        <f>(Table2[[#This Row],[1M Return vs Nifty]]-AVERAGE(Table2[1M Return vs Nifty]))/_xlfn.STDEV.P(Table2[1M Return vs Nifty])</f>
        <v>-1.4660285188296922</v>
      </c>
      <c r="K267">
        <v>28.723478004133099</v>
      </c>
      <c r="L267">
        <f>(Table2[[#This Row],[6M Return vs Nifty]]-AVERAGE(Table2[6M Return vs Nifty]))/_xlfn.STDEV.P(Table2[6M Return vs Nifty])</f>
        <v>0.35494676351925214</v>
      </c>
      <c r="M267">
        <v>-0.88809328262814802</v>
      </c>
      <c r="N267">
        <f>(Table2[[#This Row],[1W Return vs Nifty]]-AVERAGE(Table2[1W Return vs Nifty]))/_xlfn.STDEV.P(Table2[1W Return vs Nifty])</f>
        <v>-0.2233963260093052</v>
      </c>
      <c r="O267">
        <v>466.51</v>
      </c>
      <c r="P267">
        <v>458.50954782251</v>
      </c>
      <c r="Q267">
        <v>388.87664015987099</v>
      </c>
      <c r="R267">
        <v>53.5716388131993</v>
      </c>
      <c r="S267" s="1">
        <f>(Table2[[#This Row],[Close Price]]-Table2[[#This Row],[20D EMA]])/Table2[[#This Row],[20D EMA]]</f>
        <v>3.0867505519710141E-3</v>
      </c>
      <c r="T267" s="1">
        <f>(Table2[[#This Row],[Close Price]]-Table2[[#This Row],[50D EMA]])/Table2[[#This Row],[50D EMA]]</f>
        <v>2.0589434227320402E-2</v>
      </c>
      <c r="U267" s="1">
        <f>(Table2[[#This Row],[Close Price]]-Table2[[#This Row],[200D EMA]])/Table2[[#This Row],[200D EMA]]</f>
        <v>0.20333790121109144</v>
      </c>
      <c r="V267">
        <v>0.491877780488507</v>
      </c>
      <c r="W267">
        <v>458.1</v>
      </c>
      <c r="X267">
        <v>470.5</v>
      </c>
      <c r="Y267">
        <v>458.1</v>
      </c>
      <c r="Z267">
        <v>470.5</v>
      </c>
      <c r="AA267">
        <v>449.4</v>
      </c>
      <c r="AB267">
        <v>477</v>
      </c>
      <c r="AC267" s="1">
        <f>(Table2[[#This Row],[Close Price]]/Table2[[#This Row],[Day Low]])-1</f>
        <v>2.1501855490067667E-2</v>
      </c>
      <c r="AD267" s="1">
        <f>(Table2[[#This Row],[Day High]]/Table2[[#This Row],[Close Price]])-1</f>
        <v>5.4493001389037676E-3</v>
      </c>
      <c r="AE267" s="1">
        <f>(Table2[[#This Row],[Close Price]]/Table2[[#This Row],[Current Week Low]])-1</f>
        <v>2.1501855490067667E-2</v>
      </c>
      <c r="AF267" s="1">
        <f>(Table2[[#This Row],[Current Week High]]/Table2[[#This Row],[Close Price]])-1</f>
        <v>5.4493001389037676E-3</v>
      </c>
      <c r="AG267" s="1">
        <f>(Table2[[#This Row],[Close Price]]/Table2[[#This Row],[Current Month Low]])-1</f>
        <v>4.1277258566978281E-2</v>
      </c>
      <c r="AH267" s="1">
        <f>(Table2[[#This Row],[Current Month High]]/Table2[[#This Row],[Close Price]])-1</f>
        <v>1.933967304199169E-2</v>
      </c>
      <c r="AI267">
        <v>23.399935890586601</v>
      </c>
      <c r="AJ267">
        <v>66.530249110320199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0.06</v>
      </c>
      <c r="AM267" t="s">
        <v>3225</v>
      </c>
      <c r="AN267">
        <v>2.0499999999999998</v>
      </c>
      <c r="AO267" t="s">
        <v>3225</v>
      </c>
      <c r="AP267">
        <v>6.7005931274849995E-2</v>
      </c>
      <c r="AQ267">
        <f>(Table2[[#This Row],[Sharpe Ratio]]-AVERAGE(Table2[Sharpe Ratio]))/_xlfn.STDEV.P(Table2[Sharpe Ratio])</f>
        <v>1.8827900893636316E-2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-1.3906676583436022</v>
      </c>
      <c r="AS267">
        <f>_xlfn.RANK.AVG(Table2[[#This Row],[1Y Return vs Nifty Z-Score]],Table2[1Y Return vs Nifty Z-Score])</f>
        <v>313</v>
      </c>
      <c r="AT267">
        <f>_xlfn.RANK.AVG(Table2[[#This Row],[6M Return vs Nifty Z-Score]],Table2[6M Return vs Nifty Z-Score])</f>
        <v>216</v>
      </c>
      <c r="AU267">
        <f>_xlfn.RANK.AVG(Table2[[#This Row],[Sharpe Ratio Z-Score]],Table2[Sharpe Ratio Z-Score])</f>
        <v>347</v>
      </c>
      <c r="AV267">
        <f>(Table2[[#This Row],[Rank 1Y]]+Table2[[#This Row],[Rank 6M]]+Table2[[#This Row],[Rank Sharpe]])/3</f>
        <v>292</v>
      </c>
    </row>
    <row r="268" spans="1:48" x14ac:dyDescent="0.3">
      <c r="A268" t="s">
        <v>366</v>
      </c>
      <c r="B268" t="s">
        <v>367</v>
      </c>
      <c r="C268" t="s">
        <v>3180</v>
      </c>
      <c r="D268" t="s">
        <v>40</v>
      </c>
      <c r="E268">
        <v>69132.131999999998</v>
      </c>
      <c r="F268">
        <v>394.05</v>
      </c>
      <c r="G268">
        <v>44.407462814540096</v>
      </c>
      <c r="H268">
        <f>(Table2[[#This Row],[1Y Return vs Nifty]]-AVERAGE(Table2[1Y Return vs Nifty]))/_xlfn.STDEV.P(Table2[1Y Return vs Nifty])</f>
        <v>0.27427237869054993</v>
      </c>
      <c r="I268">
        <v>-2.55220167736121</v>
      </c>
      <c r="J268">
        <f>(Table2[[#This Row],[1M Return vs Nifty]]-AVERAGE(Table2[1M Return vs Nifty]))/_xlfn.STDEV.P(Table2[1M Return vs Nifty])</f>
        <v>-0.35383965055999289</v>
      </c>
      <c r="K268">
        <v>2.5097161976881499</v>
      </c>
      <c r="L268">
        <f>(Table2[[#This Row],[6M Return vs Nifty]]-AVERAGE(Table2[6M Return vs Nifty]))/_xlfn.STDEV.P(Table2[6M Return vs Nifty])</f>
        <v>-0.41854534909254787</v>
      </c>
      <c r="M268">
        <v>-3.22416694900833</v>
      </c>
      <c r="N268">
        <f>(Table2[[#This Row],[1W Return vs Nifty]]-AVERAGE(Table2[1W Return vs Nifty]))/_xlfn.STDEV.P(Table2[1W Return vs Nifty])</f>
        <v>-0.75456962165411523</v>
      </c>
      <c r="O268">
        <v>398.36</v>
      </c>
      <c r="P268">
        <v>395.65112134741702</v>
      </c>
      <c r="Q268">
        <v>352.52830627099797</v>
      </c>
      <c r="R268">
        <v>46.110164670226602</v>
      </c>
      <c r="S268" s="1">
        <f>(Table2[[#This Row],[Close Price]]-Table2[[#This Row],[20D EMA]])/Table2[[#This Row],[20D EMA]]</f>
        <v>-1.0819359373431073E-2</v>
      </c>
      <c r="T268" s="1">
        <f>(Table2[[#This Row],[Close Price]]-Table2[[#This Row],[50D EMA]])/Table2[[#This Row],[50D EMA]]</f>
        <v>-4.0468009845751928E-3</v>
      </c>
      <c r="U268" s="1">
        <f>(Table2[[#This Row],[Close Price]]-Table2[[#This Row],[200D EMA]])/Table2[[#This Row],[200D EMA]]</f>
        <v>0.11778258083219904</v>
      </c>
      <c r="V268">
        <v>0.87301151874512395</v>
      </c>
      <c r="W268">
        <v>391.05</v>
      </c>
      <c r="X268">
        <v>395.8</v>
      </c>
      <c r="Y268">
        <v>391.05</v>
      </c>
      <c r="Z268">
        <v>397.4</v>
      </c>
      <c r="AA268">
        <v>381.45</v>
      </c>
      <c r="AB268">
        <v>429.2</v>
      </c>
      <c r="AC268" s="1">
        <f>(Table2[[#This Row],[Close Price]]/Table2[[#This Row],[Day Low]])-1</f>
        <v>7.6716532412735017E-3</v>
      </c>
      <c r="AD268" s="1">
        <f>(Table2[[#This Row],[Day High]]/Table2[[#This Row],[Close Price]])-1</f>
        <v>4.4410607790890122E-3</v>
      </c>
      <c r="AE268" s="1">
        <f>(Table2[[#This Row],[Close Price]]/Table2[[#This Row],[Current Week Low]])-1</f>
        <v>7.6716532412735017E-3</v>
      </c>
      <c r="AF268" s="1">
        <f>(Table2[[#This Row],[Current Week High]]/Table2[[#This Row],[Close Price]])-1</f>
        <v>8.5014592056844585E-3</v>
      </c>
      <c r="AG268" s="1">
        <f>(Table2[[#This Row],[Close Price]]/Table2[[#This Row],[Current Month Low]])-1</f>
        <v>3.3031852143138085E-2</v>
      </c>
      <c r="AH268" s="1">
        <f>(Table2[[#This Row],[Current Month High]]/Table2[[#This Row],[Close Price]])-1</f>
        <v>8.9201877934272256E-2</v>
      </c>
      <c r="AI268">
        <v>18.7158989975891</v>
      </c>
      <c r="AJ268">
        <v>85.7412208343153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0.02</v>
      </c>
      <c r="AM268" t="s">
        <v>3225</v>
      </c>
      <c r="AN268">
        <v>-3.61</v>
      </c>
      <c r="AO268" t="s">
        <v>3224</v>
      </c>
      <c r="AP268">
        <v>0.111843613850224</v>
      </c>
      <c r="AQ268">
        <f>(Table2[[#This Row],[Sharpe Ratio]]-AVERAGE(Table2[Sharpe Ratio]))/_xlfn.STDEV.P(Table2[Sharpe Ratio])</f>
        <v>0.53958292121089846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-0.71309932140520771</v>
      </c>
      <c r="AS268">
        <f>_xlfn.RANK.AVG(Table2[[#This Row],[1Y Return vs Nifty Z-Score]],Table2[1Y Return vs Nifty Z-Score])</f>
        <v>216</v>
      </c>
      <c r="AT268">
        <f>_xlfn.RANK.AVG(Table2[[#This Row],[6M Return vs Nifty Z-Score]],Table2[6M Return vs Nifty Z-Score])</f>
        <v>451</v>
      </c>
      <c r="AU268">
        <f>_xlfn.RANK.AVG(Table2[[#This Row],[Sharpe Ratio Z-Score]],Table2[Sharpe Ratio Z-Score])</f>
        <v>211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240</v>
      </c>
      <c r="B269" t="s">
        <v>241</v>
      </c>
      <c r="C269" t="s">
        <v>3182</v>
      </c>
      <c r="D269" t="s">
        <v>242</v>
      </c>
      <c r="E269">
        <v>113157.60895547501</v>
      </c>
      <c r="F269">
        <v>1555.75</v>
      </c>
      <c r="G269">
        <v>23.0576557098195</v>
      </c>
      <c r="H269">
        <f>(Table2[[#This Row],[1Y Return vs Nifty]]-AVERAGE(Table2[1Y Return vs Nifty]))/_xlfn.STDEV.P(Table2[1Y Return vs Nifty])</f>
        <v>-7.9430222213941956E-2</v>
      </c>
      <c r="I269">
        <v>6.1588229730169699</v>
      </c>
      <c r="J269">
        <f>(Table2[[#This Row],[1M Return vs Nifty]]-AVERAGE(Table2[1M Return vs Nifty]))/_xlfn.STDEV.P(Table2[1M Return vs Nifty])</f>
        <v>0.46883906451411123</v>
      </c>
      <c r="K269">
        <v>24.956277882635501</v>
      </c>
      <c r="L269">
        <f>(Table2[[#This Row],[6M Return vs Nifty]]-AVERAGE(Table2[6M Return vs Nifty]))/_xlfn.STDEV.P(Table2[6M Return vs Nifty])</f>
        <v>0.24378760970821112</v>
      </c>
      <c r="M269">
        <v>1.0648547750175501</v>
      </c>
      <c r="N269">
        <f>(Table2[[#This Row],[1W Return vs Nifty]]-AVERAGE(Table2[1W Return vs Nifty]))/_xlfn.STDEV.P(Table2[1W Return vs Nifty])</f>
        <v>0.22066238281138345</v>
      </c>
      <c r="O269">
        <v>1489.4</v>
      </c>
      <c r="P269">
        <v>1424.2954752846699</v>
      </c>
      <c r="Q269">
        <v>1244.3538001233201</v>
      </c>
      <c r="R269">
        <v>76.111947304292499</v>
      </c>
      <c r="S269" s="1">
        <f>(Table2[[#This Row],[Close Price]]-Table2[[#This Row],[20D EMA]])/Table2[[#This Row],[20D EMA]]</f>
        <v>4.4548140190680749E-2</v>
      </c>
      <c r="T269" s="1">
        <f>(Table2[[#This Row],[Close Price]]-Table2[[#This Row],[50D EMA]])/Table2[[#This Row],[50D EMA]]</f>
        <v>9.2294419940537012E-2</v>
      </c>
      <c r="U269" s="1">
        <f>(Table2[[#This Row],[Close Price]]-Table2[[#This Row],[200D EMA]])/Table2[[#This Row],[200D EMA]]</f>
        <v>0.25024731699764119</v>
      </c>
      <c r="V269">
        <v>0.74883935932567303</v>
      </c>
      <c r="W269">
        <v>1540.8</v>
      </c>
      <c r="X269">
        <v>1559.25</v>
      </c>
      <c r="Y269">
        <v>1525.4</v>
      </c>
      <c r="Z269">
        <v>1559.25</v>
      </c>
      <c r="AA269">
        <v>1453.45</v>
      </c>
      <c r="AB269">
        <v>1559.25</v>
      </c>
      <c r="AC269" s="1">
        <f>(Table2[[#This Row],[Close Price]]/Table2[[#This Row],[Day Low]])-1</f>
        <v>9.7027518172378979E-3</v>
      </c>
      <c r="AD269" s="1">
        <f>(Table2[[#This Row],[Day High]]/Table2[[#This Row],[Close Price]])-1</f>
        <v>2.2497187851517886E-3</v>
      </c>
      <c r="AE269" s="1">
        <f>(Table2[[#This Row],[Close Price]]/Table2[[#This Row],[Current Week Low]])-1</f>
        <v>1.9896420610987287E-2</v>
      </c>
      <c r="AF269" s="1">
        <f>(Table2[[#This Row],[Current Week High]]/Table2[[#This Row],[Close Price]])-1</f>
        <v>2.2497187851517886E-3</v>
      </c>
      <c r="AG269" s="1">
        <f>(Table2[[#This Row],[Close Price]]/Table2[[#This Row],[Current Month Low]])-1</f>
        <v>7.0384258144414957E-2</v>
      </c>
      <c r="AH269" s="1">
        <f>(Table2[[#This Row],[Current Month High]]/Table2[[#This Row],[Close Price]])-1</f>
        <v>2.2497187851517886E-3</v>
      </c>
      <c r="AI269">
        <v>0.224971878515178</v>
      </c>
      <c r="AJ269">
        <v>58.531614612523498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0.09</v>
      </c>
      <c r="AM269" t="s">
        <v>3225</v>
      </c>
      <c r="AN269">
        <v>5.52</v>
      </c>
      <c r="AO269" t="s">
        <v>3225</v>
      </c>
      <c r="AP269">
        <v>7.4985643870735003E-2</v>
      </c>
      <c r="AQ269">
        <f>(Table2[[#This Row],[Sharpe Ratio]]-AVERAGE(Table2[Sharpe Ratio]))/_xlfn.STDEV.P(Table2[Sharpe Ratio])</f>
        <v>0.11150609379556614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0.96536492861533008</v>
      </c>
      <c r="AS269">
        <f>_xlfn.RANK.AVG(Table2[[#This Row],[1Y Return vs Nifty Z-Score]],Table2[1Y Return vs Nifty Z-Score])</f>
        <v>314</v>
      </c>
      <c r="AT269">
        <f>_xlfn.RANK.AVG(Table2[[#This Row],[6M Return vs Nifty Z-Score]],Table2[6M Return vs Nifty Z-Score])</f>
        <v>242</v>
      </c>
      <c r="AU269">
        <f>_xlfn.RANK.AVG(Table2[[#This Row],[Sharpe Ratio Z-Score]],Table2[Sharpe Ratio Z-Score])</f>
        <v>322</v>
      </c>
      <c r="AV269">
        <f>(Table2[[#This Row],[Rank 1Y]]+Table2[[#This Row],[Rank 6M]]+Table2[[#This Row],[Rank Sharpe]])/3</f>
        <v>292.66666666666669</v>
      </c>
    </row>
    <row r="270" spans="1:48" x14ac:dyDescent="0.3">
      <c r="A270" t="s">
        <v>447</v>
      </c>
      <c r="B270" t="s">
        <v>448</v>
      </c>
      <c r="C270" t="s">
        <v>3185</v>
      </c>
      <c r="D270" t="s">
        <v>95</v>
      </c>
      <c r="E270">
        <v>50981.232805275002</v>
      </c>
      <c r="F270">
        <v>129.72999999999999</v>
      </c>
      <c r="G270">
        <v>43.3677578168545</v>
      </c>
      <c r="H270">
        <f>(Table2[[#This Row],[1Y Return vs Nifty]]-AVERAGE(Table2[1Y Return vs Nifty]))/_xlfn.STDEV.P(Table2[1Y Return vs Nifty])</f>
        <v>0.25704756911494103</v>
      </c>
      <c r="I270">
        <v>-12.290138339406401</v>
      </c>
      <c r="J270">
        <f>(Table2[[#This Row],[1M Return vs Nifty]]-AVERAGE(Table2[1M Return vs Nifty]))/_xlfn.STDEV.P(Table2[1M Return vs Nifty])</f>
        <v>-1.2735010614890219</v>
      </c>
      <c r="K270">
        <v>-10.499260172517801</v>
      </c>
      <c r="L270">
        <f>(Table2[[#This Row],[6M Return vs Nifty]]-AVERAGE(Table2[6M Return vs Nifty]))/_xlfn.STDEV.P(Table2[6M Return vs Nifty])</f>
        <v>-0.80240252647155519</v>
      </c>
      <c r="M270">
        <v>-0.43255560755315098</v>
      </c>
      <c r="N270">
        <f>(Table2[[#This Row],[1W Return vs Nifty]]-AVERAGE(Table2[1W Return vs Nifty]))/_xlfn.STDEV.P(Table2[1W Return vs Nifty])</f>
        <v>-0.11981678070545358</v>
      </c>
      <c r="O270">
        <v>133.08000000000001</v>
      </c>
      <c r="P270">
        <v>135.75982163508201</v>
      </c>
      <c r="Q270">
        <v>121.276697961243</v>
      </c>
      <c r="R270">
        <v>39.5748007117923</v>
      </c>
      <c r="S270" s="1">
        <f>(Table2[[#This Row],[Close Price]]-Table2[[#This Row],[20D EMA]])/Table2[[#This Row],[20D EMA]]</f>
        <v>-2.5172828373910598E-2</v>
      </c>
      <c r="T270" s="1">
        <f>(Table2[[#This Row],[Close Price]]-Table2[[#This Row],[50D EMA]])/Table2[[#This Row],[50D EMA]]</f>
        <v>-4.4415362089160519E-2</v>
      </c>
      <c r="U270" s="1">
        <f>(Table2[[#This Row],[Close Price]]-Table2[[#This Row],[200D EMA]])/Table2[[#This Row],[200D EMA]]</f>
        <v>6.9702607185581938E-2</v>
      </c>
      <c r="V270">
        <v>0.425054675325444</v>
      </c>
      <c r="W270">
        <v>129.19999999999999</v>
      </c>
      <c r="X270">
        <v>132.19999999999999</v>
      </c>
      <c r="Y270">
        <v>129.19999999999999</v>
      </c>
      <c r="Z270">
        <v>132.30000000000001</v>
      </c>
      <c r="AA270">
        <v>124.76</v>
      </c>
      <c r="AB270">
        <v>140</v>
      </c>
      <c r="AC270" s="1">
        <f>(Table2[[#This Row],[Close Price]]/Table2[[#This Row],[Day Low]])-1</f>
        <v>4.1021671826626527E-3</v>
      </c>
      <c r="AD270" s="1">
        <f>(Table2[[#This Row],[Day High]]/Table2[[#This Row],[Close Price]])-1</f>
        <v>1.9039543667617398E-2</v>
      </c>
      <c r="AE270" s="1">
        <f>(Table2[[#This Row],[Close Price]]/Table2[[#This Row],[Current Week Low]])-1</f>
        <v>4.1021671826626527E-3</v>
      </c>
      <c r="AF270" s="1">
        <f>(Table2[[#This Row],[Current Week High]]/Table2[[#This Row],[Close Price]])-1</f>
        <v>1.9810375395051372E-2</v>
      </c>
      <c r="AG270" s="1">
        <f>(Table2[[#This Row],[Close Price]]/Table2[[#This Row],[Current Month Low]])-1</f>
        <v>3.9836486053222098E-2</v>
      </c>
      <c r="AH270" s="1">
        <f>(Table2[[#This Row],[Current Month High]]/Table2[[#This Row],[Close Price]])-1</f>
        <v>7.9164418407461801E-2</v>
      </c>
      <c r="AI270">
        <v>31.426809527480099</v>
      </c>
      <c r="AJ270">
        <v>104.6214511041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-0.03</v>
      </c>
      <c r="AM270" t="s">
        <v>3224</v>
      </c>
      <c r="AN270">
        <v>-2.71</v>
      </c>
      <c r="AO270" t="s">
        <v>3224</v>
      </c>
      <c r="AP270">
        <v>0.18147121804274899</v>
      </c>
      <c r="AQ270">
        <f>(Table2[[#This Row],[Sharpe Ratio]]-AVERAGE(Table2[Sharpe Ratio]))/_xlfn.STDEV.P(Table2[Sharpe Ratio])</f>
        <v>1.3482537166956534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223</v>
      </c>
      <c r="AT270">
        <f>_xlfn.RANK.AVG(Table2[[#This Row],[6M Return vs Nifty Z-Score]],Table2[6M Return vs Nifty Z-Score])</f>
        <v>592</v>
      </c>
      <c r="AU270">
        <f>_xlfn.RANK.AVG(Table2[[#This Row],[Sharpe Ratio Z-Score]],Table2[Sharpe Ratio Z-Score])</f>
        <v>69</v>
      </c>
      <c r="AV270">
        <f>(Table2[[#This Row],[Rank 1Y]]+Table2[[#This Row],[Rank 6M]]+Table2[[#This Row],[Rank Sharpe]])/3</f>
        <v>294.66666666666669</v>
      </c>
    </row>
    <row r="271" spans="1:48" x14ac:dyDescent="0.3">
      <c r="A271" t="s">
        <v>1052</v>
      </c>
      <c r="B271" t="s">
        <v>1053</v>
      </c>
      <c r="C271" t="s">
        <v>3178</v>
      </c>
      <c r="D271" t="s">
        <v>18</v>
      </c>
      <c r="E271">
        <v>13064.741679000001</v>
      </c>
      <c r="F271">
        <v>877.35</v>
      </c>
      <c r="G271">
        <v>46.485307929183598</v>
      </c>
      <c r="H271">
        <f>(Table2[[#This Row],[1Y Return vs Nifty]]-AVERAGE(Table2[1Y Return vs Nifty]))/_xlfn.STDEV.P(Table2[1Y Return vs Nifty])</f>
        <v>0.3086960724373472</v>
      </c>
      <c r="I271">
        <v>-15.995872351704399</v>
      </c>
      <c r="J271">
        <f>(Table2[[#This Row],[1M Return vs Nifty]]-AVERAGE(Table2[1M Return vs Nifty]))/_xlfn.STDEV.P(Table2[1M Return vs Nifty])</f>
        <v>-1.6234746430138276</v>
      </c>
      <c r="K271">
        <v>-11.771946711056</v>
      </c>
      <c r="L271">
        <f>(Table2[[#This Row],[6M Return vs Nifty]]-AVERAGE(Table2[6M Return vs Nifty]))/_xlfn.STDEV.P(Table2[6M Return vs Nifty])</f>
        <v>-0.83995581648216644</v>
      </c>
      <c r="M271">
        <v>-5.0736400694627299</v>
      </c>
      <c r="N271">
        <f>(Table2[[#This Row],[1W Return vs Nifty]]-AVERAGE(Table2[1W Return vs Nifty]))/_xlfn.STDEV.P(Table2[1W Return vs Nifty])</f>
        <v>-1.1751003381021539</v>
      </c>
      <c r="O271">
        <v>927.56</v>
      </c>
      <c r="P271">
        <v>953.98205840063201</v>
      </c>
      <c r="Q271">
        <v>867.83094444871597</v>
      </c>
      <c r="R271">
        <v>21.811240215663101</v>
      </c>
      <c r="S271" s="1">
        <f>(Table2[[#This Row],[Close Price]]-Table2[[#This Row],[20D EMA]])/Table2[[#This Row],[20D EMA]]</f>
        <v>-5.4131269136228302E-2</v>
      </c>
      <c r="T271" s="1">
        <f>(Table2[[#This Row],[Close Price]]-Table2[[#This Row],[50D EMA]])/Table2[[#This Row],[50D EMA]]</f>
        <v>-8.0328615958571603E-2</v>
      </c>
      <c r="U271" s="1">
        <f>(Table2[[#This Row],[Close Price]]-Table2[[#This Row],[200D EMA]])/Table2[[#This Row],[200D EMA]]</f>
        <v>1.0968790191424868E-2</v>
      </c>
      <c r="V271">
        <v>0.41750347771100599</v>
      </c>
      <c r="W271">
        <v>872.45</v>
      </c>
      <c r="X271">
        <v>888.7</v>
      </c>
      <c r="Y271">
        <v>872.15</v>
      </c>
      <c r="Z271">
        <v>892</v>
      </c>
      <c r="AA271">
        <v>868</v>
      </c>
      <c r="AB271">
        <v>993.75</v>
      </c>
      <c r="AC271" s="1">
        <f>(Table2[[#This Row],[Close Price]]/Table2[[#This Row],[Day Low]])-1</f>
        <v>5.616367700154612E-3</v>
      </c>
      <c r="AD271" s="1">
        <f>(Table2[[#This Row],[Day High]]/Table2[[#This Row],[Close Price]])-1</f>
        <v>1.2936684333504367E-2</v>
      </c>
      <c r="AE271" s="1">
        <f>(Table2[[#This Row],[Close Price]]/Table2[[#This Row],[Current Week Low]])-1</f>
        <v>5.9622771312275447E-3</v>
      </c>
      <c r="AF271" s="1">
        <f>(Table2[[#This Row],[Current Week High]]/Table2[[#This Row],[Close Price]])-1</f>
        <v>1.6698011056020867E-2</v>
      </c>
      <c r="AG271" s="1">
        <f>(Table2[[#This Row],[Close Price]]/Table2[[#This Row],[Current Month Low]])-1</f>
        <v>1.0771889400921664E-2</v>
      </c>
      <c r="AH271" s="1">
        <f>(Table2[[#This Row],[Current Month High]]/Table2[[#This Row],[Close Price]])-1</f>
        <v>0.13267225166695162</v>
      </c>
      <c r="AI271">
        <v>45.323987006325801</v>
      </c>
      <c r="AJ271">
        <v>84.627525252525203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-0.12</v>
      </c>
      <c r="AM271" t="s">
        <v>3224</v>
      </c>
      <c r="AN271">
        <v>-10.050000000000001</v>
      </c>
      <c r="AO271" t="s">
        <v>3224</v>
      </c>
      <c r="AP271">
        <v>0.18164244220042899</v>
      </c>
      <c r="AQ271">
        <f>(Table2[[#This Row],[Sharpe Ratio]]-AVERAGE(Table2[Sharpe Ratio]))/_xlfn.STDEV.P(Table2[Sharpe Ratio])</f>
        <v>1.3502423529183567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208</v>
      </c>
      <c r="AT271">
        <f>_xlfn.RANK.AVG(Table2[[#This Row],[6M Return vs Nifty Z-Score]],Table2[6M Return vs Nifty Z-Score])</f>
        <v>608</v>
      </c>
      <c r="AU271">
        <f>_xlfn.RANK.AVG(Table2[[#This Row],[Sharpe Ratio Z-Score]],Table2[Sharpe Ratio Z-Score])</f>
        <v>68</v>
      </c>
      <c r="AV271">
        <f>(Table2[[#This Row],[Rank 1Y]]+Table2[[#This Row],[Rank 6M]]+Table2[[#This Row],[Rank Sharpe]])/3</f>
        <v>294.66666666666669</v>
      </c>
    </row>
    <row r="272" spans="1:48" x14ac:dyDescent="0.3">
      <c r="A272" t="s">
        <v>1814</v>
      </c>
      <c r="B272" t="s">
        <v>1815</v>
      </c>
      <c r="C272" t="s">
        <v>626</v>
      </c>
      <c r="D272" t="s">
        <v>626</v>
      </c>
      <c r="E272">
        <v>4373.1699725999997</v>
      </c>
      <c r="F272">
        <v>211.74</v>
      </c>
      <c r="G272">
        <v>17.427565565835501</v>
      </c>
      <c r="H272">
        <f>(Table2[[#This Row],[1Y Return vs Nifty]]-AVERAGE(Table2[1Y Return vs Nifty]))/_xlfn.STDEV.P(Table2[1Y Return vs Nifty])</f>
        <v>-0.17270401703026972</v>
      </c>
      <c r="I272">
        <v>-3.8754353602664602</v>
      </c>
      <c r="J272">
        <f>(Table2[[#This Row],[1M Return vs Nifty]]-AVERAGE(Table2[1M Return vs Nifty]))/_xlfn.STDEV.P(Table2[1M Return vs Nifty])</f>
        <v>-0.47880728980872417</v>
      </c>
      <c r="K272">
        <v>22.480085763921299</v>
      </c>
      <c r="L272">
        <f>(Table2[[#This Row],[6M Return vs Nifty]]-AVERAGE(Table2[6M Return vs Nifty]))/_xlfn.STDEV.P(Table2[6M Return vs Nifty])</f>
        <v>0.17072235920051651</v>
      </c>
      <c r="M272">
        <v>-0.15300627361369501</v>
      </c>
      <c r="N272">
        <f>(Table2[[#This Row],[1W Return vs Nifty]]-AVERAGE(Table2[1W Return vs Nifty]))/_xlfn.STDEV.P(Table2[1W Return vs Nifty])</f>
        <v>-5.6253228262340423E-2</v>
      </c>
      <c r="O272">
        <v>213.52</v>
      </c>
      <c r="P272">
        <v>211.478168789563</v>
      </c>
      <c r="Q272">
        <v>183.73623337107301</v>
      </c>
      <c r="R272">
        <v>45.311005401931702</v>
      </c>
      <c r="S272" s="1">
        <f>(Table2[[#This Row],[Close Price]]-Table2[[#This Row],[20D EMA]])/Table2[[#This Row],[20D EMA]]</f>
        <v>-8.3364556013488245E-3</v>
      </c>
      <c r="T272" s="1">
        <f>(Table2[[#This Row],[Close Price]]-Table2[[#This Row],[50D EMA]])/Table2[[#This Row],[50D EMA]]</f>
        <v>1.238100423961734E-3</v>
      </c>
      <c r="U272" s="1">
        <f>(Table2[[#This Row],[Close Price]]-Table2[[#This Row],[200D EMA]])/Table2[[#This Row],[200D EMA]]</f>
        <v>0.15241286987945754</v>
      </c>
      <c r="V272">
        <v>0.39689897972022697</v>
      </c>
      <c r="W272">
        <v>210.26</v>
      </c>
      <c r="X272">
        <v>214.84</v>
      </c>
      <c r="Y272">
        <v>210.26</v>
      </c>
      <c r="Z272">
        <v>215.5</v>
      </c>
      <c r="AA272">
        <v>203.54</v>
      </c>
      <c r="AB272">
        <v>218.25</v>
      </c>
      <c r="AC272" s="1">
        <f>(Table2[[#This Row],[Close Price]]/Table2[[#This Row],[Day Low]])-1</f>
        <v>7.0389042138305769E-3</v>
      </c>
      <c r="AD272" s="1">
        <f>(Table2[[#This Row],[Day High]]/Table2[[#This Row],[Close Price]])-1</f>
        <v>1.4640596958533925E-2</v>
      </c>
      <c r="AE272" s="1">
        <f>(Table2[[#This Row],[Close Price]]/Table2[[#This Row],[Current Week Low]])-1</f>
        <v>7.0389042138305769E-3</v>
      </c>
      <c r="AF272" s="1">
        <f>(Table2[[#This Row],[Current Week High]]/Table2[[#This Row],[Close Price]])-1</f>
        <v>1.7757627278738086E-2</v>
      </c>
      <c r="AG272" s="1">
        <f>(Table2[[#This Row],[Close Price]]/Table2[[#This Row],[Current Month Low]])-1</f>
        <v>4.0286921489633531E-2</v>
      </c>
      <c r="AH272" s="1">
        <f>(Table2[[#This Row],[Current Month High]]/Table2[[#This Row],[Close Price]])-1</f>
        <v>3.0745253612921353E-2</v>
      </c>
      <c r="AI272">
        <v>14.857844526305801</v>
      </c>
      <c r="AJ272">
        <v>57.897091722595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-0.11</v>
      </c>
      <c r="AM272" t="s">
        <v>3224</v>
      </c>
      <c r="AN272">
        <v>-1.83</v>
      </c>
      <c r="AO272" t="s">
        <v>3224</v>
      </c>
      <c r="AP272">
        <v>8.7196669196642998E-2</v>
      </c>
      <c r="AQ272">
        <f>(Table2[[#This Row],[Sharpe Ratio]]-AVERAGE(Table2[Sharpe Ratio]))/_xlfn.STDEV.P(Table2[Sharpe Ratio])</f>
        <v>0.25332771294366008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-0.28371446295715774</v>
      </c>
      <c r="AS272">
        <f>_xlfn.RANK.AVG(Table2[[#This Row],[1Y Return vs Nifty Z-Score]],Table2[1Y Return vs Nifty Z-Score])</f>
        <v>347</v>
      </c>
      <c r="AT272">
        <f>_xlfn.RANK.AVG(Table2[[#This Row],[6M Return vs Nifty Z-Score]],Table2[6M Return vs Nifty Z-Score])</f>
        <v>259</v>
      </c>
      <c r="AU272">
        <f>_xlfn.RANK.AVG(Table2[[#This Row],[Sharpe Ratio Z-Score]],Table2[Sharpe Ratio Z-Score])</f>
        <v>279</v>
      </c>
      <c r="AV272">
        <f>(Table2[[#This Row],[Rank 1Y]]+Table2[[#This Row],[Rank 6M]]+Table2[[#This Row],[Rank Sharpe]])/3</f>
        <v>295</v>
      </c>
    </row>
    <row r="273" spans="1:48" x14ac:dyDescent="0.3">
      <c r="A273" t="s">
        <v>938</v>
      </c>
      <c r="B273" t="s">
        <v>939</v>
      </c>
      <c r="C273" t="s">
        <v>3184</v>
      </c>
      <c r="D273" t="s">
        <v>54</v>
      </c>
      <c r="E273">
        <v>16558.095993120001</v>
      </c>
      <c r="F273">
        <v>7189.6</v>
      </c>
      <c r="G273">
        <v>35.021786144011699</v>
      </c>
      <c r="H273">
        <f>(Table2[[#This Row],[1Y Return vs Nifty]]-AVERAGE(Table2[1Y Return vs Nifty]))/_xlfn.STDEV.P(Table2[1Y Return vs Nifty])</f>
        <v>0.11877972091939434</v>
      </c>
      <c r="I273">
        <v>3.1847804198254801</v>
      </c>
      <c r="J273">
        <f>(Table2[[#This Row],[1M Return vs Nifty]]-AVERAGE(Table2[1M Return vs Nifty]))/_xlfn.STDEV.P(Table2[1M Return vs Nifty])</f>
        <v>0.18796722630515117</v>
      </c>
      <c r="K273">
        <v>31.761665675859899</v>
      </c>
      <c r="L273">
        <f>(Table2[[#This Row],[6M Return vs Nifty]]-AVERAGE(Table2[6M Return vs Nifty]))/_xlfn.STDEV.P(Table2[6M Return vs Nifty])</f>
        <v>0.44459487347260157</v>
      </c>
      <c r="M273">
        <v>-3.68933511585504</v>
      </c>
      <c r="N273">
        <f>(Table2[[#This Row],[1W Return vs Nifty]]-AVERAGE(Table2[1W Return vs Nifty]))/_xlfn.STDEV.P(Table2[1W Return vs Nifty])</f>
        <v>-0.86033893525452387</v>
      </c>
      <c r="O273">
        <v>7080.35</v>
      </c>
      <c r="P273">
        <v>6792.6970901211098</v>
      </c>
      <c r="Q273">
        <v>5897.1413569062597</v>
      </c>
      <c r="R273">
        <v>55.132024637739001</v>
      </c>
      <c r="S273" s="1">
        <f>(Table2[[#This Row],[Close Price]]-Table2[[#This Row],[20D EMA]])/Table2[[#This Row],[20D EMA]]</f>
        <v>1.5430028176573192E-2</v>
      </c>
      <c r="T273" s="1">
        <f>(Table2[[#This Row],[Close Price]]-Table2[[#This Row],[50D EMA]])/Table2[[#This Row],[50D EMA]]</f>
        <v>5.8430827197656479E-2</v>
      </c>
      <c r="U273" s="1">
        <f>(Table2[[#This Row],[Close Price]]-Table2[[#This Row],[200D EMA]])/Table2[[#This Row],[200D EMA]]</f>
        <v>0.21916697682345981</v>
      </c>
      <c r="V273">
        <v>1.1503530121504</v>
      </c>
      <c r="W273">
        <v>7108.1</v>
      </c>
      <c r="X273">
        <v>7240</v>
      </c>
      <c r="Y273">
        <v>7108.1</v>
      </c>
      <c r="Z273">
        <v>7260</v>
      </c>
      <c r="AA273">
        <v>6700</v>
      </c>
      <c r="AB273">
        <v>7600</v>
      </c>
      <c r="AC273" s="1">
        <f>(Table2[[#This Row],[Close Price]]/Table2[[#This Row],[Day Low]])-1</f>
        <v>1.146579254653135E-2</v>
      </c>
      <c r="AD273" s="1">
        <f>(Table2[[#This Row],[Day High]]/Table2[[#This Row],[Close Price]])-1</f>
        <v>7.0101257371759651E-3</v>
      </c>
      <c r="AE273" s="1">
        <f>(Table2[[#This Row],[Close Price]]/Table2[[#This Row],[Current Week Low]])-1</f>
        <v>1.146579254653135E-2</v>
      </c>
      <c r="AF273" s="1">
        <f>(Table2[[#This Row],[Current Week High]]/Table2[[#This Row],[Close Price]])-1</f>
        <v>9.7919216646267238E-3</v>
      </c>
      <c r="AG273" s="1">
        <f>(Table2[[#This Row],[Close Price]]/Table2[[#This Row],[Current Month Low]])-1</f>
        <v>7.3074626865671677E-2</v>
      </c>
      <c r="AH273" s="1">
        <f>(Table2[[#This Row],[Current Month High]]/Table2[[#This Row],[Close Price]])-1</f>
        <v>5.7082452431289621E-2</v>
      </c>
      <c r="AI273">
        <v>5.7082452431289603</v>
      </c>
      <c r="AJ273">
        <v>63.095518350359399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-7.0000000000000007E-2</v>
      </c>
      <c r="AM273" t="s">
        <v>3224</v>
      </c>
      <c r="AN273">
        <v>5.59</v>
      </c>
      <c r="AO273" t="s">
        <v>3225</v>
      </c>
      <c r="AP273">
        <v>3.584490608213E-2</v>
      </c>
      <c r="AQ273">
        <f>(Table2[[#This Row],[Sharpe Ratio]]-AVERAGE(Table2[Sharpe Ratio]))/_xlfn.STDEV.P(Table2[Sharpe Ratio])</f>
        <v>-0.34308331697679934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-0.4520804315341761</v>
      </c>
      <c r="AS273">
        <f>_xlfn.RANK.AVG(Table2[[#This Row],[1Y Return vs Nifty Z-Score]],Table2[1Y Return vs Nifty Z-Score])</f>
        <v>266</v>
      </c>
      <c r="AT273">
        <f>_xlfn.RANK.AVG(Table2[[#This Row],[6M Return vs Nifty Z-Score]],Table2[6M Return vs Nifty Z-Score])</f>
        <v>195</v>
      </c>
      <c r="AU273">
        <f>_xlfn.RANK.AVG(Table2[[#This Row],[Sharpe Ratio Z-Score]],Table2[Sharpe Ratio Z-Score])</f>
        <v>428</v>
      </c>
      <c r="AV273">
        <f>(Table2[[#This Row],[Rank 1Y]]+Table2[[#This Row],[Rank 6M]]+Table2[[#This Row],[Rank Sharpe]])/3</f>
        <v>296.33333333333331</v>
      </c>
    </row>
    <row r="274" spans="1:48" x14ac:dyDescent="0.3">
      <c r="A274" t="s">
        <v>372</v>
      </c>
      <c r="B274" t="s">
        <v>373</v>
      </c>
      <c r="C274" t="s">
        <v>3192</v>
      </c>
      <c r="D274" t="s">
        <v>374</v>
      </c>
      <c r="E274">
        <v>68562.11794815</v>
      </c>
      <c r="F274">
        <v>5397.45</v>
      </c>
      <c r="G274">
        <v>5.3645014013228396</v>
      </c>
      <c r="H274">
        <f>(Table2[[#This Row],[1Y Return vs Nifty]]-AVERAGE(Table2[1Y Return vs Nifty]))/_xlfn.STDEV.P(Table2[1Y Return vs Nifty])</f>
        <v>-0.37255299687995153</v>
      </c>
      <c r="I274">
        <v>-1.1639797852248199</v>
      </c>
      <c r="J274">
        <f>(Table2[[#This Row],[1M Return vs Nifty]]-AVERAGE(Table2[1M Return vs Nifty]))/_xlfn.STDEV.P(Table2[1M Return vs Nifty])</f>
        <v>-0.22273445360581767</v>
      </c>
      <c r="K274">
        <v>26.1969530373004</v>
      </c>
      <c r="L274">
        <f>(Table2[[#This Row],[6M Return vs Nifty]]-AVERAGE(Table2[6M Return vs Nifty]))/_xlfn.STDEV.P(Table2[6M Return vs Nifty])</f>
        <v>0.28039633658734159</v>
      </c>
      <c r="M274">
        <v>-1.0603945883916499</v>
      </c>
      <c r="N274">
        <f>(Table2[[#This Row],[1W Return vs Nifty]]-AVERAGE(Table2[1W Return vs Nifty]))/_xlfn.STDEV.P(Table2[1W Return vs Nifty])</f>
        <v>-0.26257396571452873</v>
      </c>
      <c r="O274">
        <v>5337.84</v>
      </c>
      <c r="P274">
        <v>5378.4855383514196</v>
      </c>
      <c r="Q274">
        <v>4914.4543081721704</v>
      </c>
      <c r="R274">
        <v>58.763963713126699</v>
      </c>
      <c r="S274" s="1">
        <f>(Table2[[#This Row],[Close Price]]-Table2[[#This Row],[20D EMA]])/Table2[[#This Row],[20D EMA]]</f>
        <v>1.1167438514455223E-2</v>
      </c>
      <c r="T274" s="1">
        <f>(Table2[[#This Row],[Close Price]]-Table2[[#This Row],[50D EMA]])/Table2[[#This Row],[50D EMA]]</f>
        <v>3.5259854309087025E-3</v>
      </c>
      <c r="U274" s="1">
        <f>(Table2[[#This Row],[Close Price]]-Table2[[#This Row],[200D EMA]])/Table2[[#This Row],[200D EMA]]</f>
        <v>9.8280635354501794E-2</v>
      </c>
      <c r="V274">
        <v>0.98615275757281295</v>
      </c>
      <c r="W274">
        <v>5317</v>
      </c>
      <c r="X274">
        <v>5406.35</v>
      </c>
      <c r="Y274">
        <v>5269</v>
      </c>
      <c r="Z274">
        <v>5411</v>
      </c>
      <c r="AA274">
        <v>5154.45</v>
      </c>
      <c r="AB274">
        <v>5491</v>
      </c>
      <c r="AC274" s="1">
        <f>(Table2[[#This Row],[Close Price]]/Table2[[#This Row],[Day Low]])-1</f>
        <v>1.5130712807974289E-2</v>
      </c>
      <c r="AD274" s="1">
        <f>(Table2[[#This Row],[Day High]]/Table2[[#This Row],[Close Price]])-1</f>
        <v>1.6489268080297492E-3</v>
      </c>
      <c r="AE274" s="1">
        <f>(Table2[[#This Row],[Close Price]]/Table2[[#This Row],[Current Week Low]])-1</f>
        <v>2.4378439931675766E-2</v>
      </c>
      <c r="AF274" s="1">
        <f>(Table2[[#This Row],[Current Week High]]/Table2[[#This Row],[Close Price]])-1</f>
        <v>2.5104447470565283E-3</v>
      </c>
      <c r="AG274" s="1">
        <f>(Table2[[#This Row],[Close Price]]/Table2[[#This Row],[Current Month Low]])-1</f>
        <v>4.7143730174897369E-2</v>
      </c>
      <c r="AH274" s="1">
        <f>(Table2[[#This Row],[Current Month High]]/Table2[[#This Row],[Close Price]])-1</f>
        <v>1.7332258751818097E-2</v>
      </c>
      <c r="AI274">
        <v>19.686148088449102</v>
      </c>
      <c r="AJ274">
        <v>49.887531241321803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-0.19</v>
      </c>
      <c r="AM274" t="s">
        <v>3224</v>
      </c>
      <c r="AN274">
        <v>2.13</v>
      </c>
      <c r="AO274" t="s">
        <v>3225</v>
      </c>
      <c r="AP274">
        <v>9.9271320827890003E-2</v>
      </c>
      <c r="AQ274">
        <f>(Table2[[#This Row],[Sharpe Ratio]]-AVERAGE(Table2[Sharpe Ratio]))/_xlfn.STDEV.P(Table2[Sharpe Ratio])</f>
        <v>0.3935654570550694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415</v>
      </c>
      <c r="AT274">
        <f>_xlfn.RANK.AVG(Table2[[#This Row],[6M Return vs Nifty Z-Score]],Table2[6M Return vs Nifty Z-Score])</f>
        <v>235</v>
      </c>
      <c r="AU274">
        <f>_xlfn.RANK.AVG(Table2[[#This Row],[Sharpe Ratio Z-Score]],Table2[Sharpe Ratio Z-Score])</f>
        <v>243</v>
      </c>
      <c r="AV274">
        <f>(Table2[[#This Row],[Rank 1Y]]+Table2[[#This Row],[Rank 6M]]+Table2[[#This Row],[Rank Sharpe]])/3</f>
        <v>297.66666666666669</v>
      </c>
    </row>
    <row r="275" spans="1:48" x14ac:dyDescent="0.3">
      <c r="A275" t="s">
        <v>966</v>
      </c>
      <c r="B275" t="s">
        <v>967</v>
      </c>
      <c r="C275" t="s">
        <v>3182</v>
      </c>
      <c r="D275" t="s">
        <v>968</v>
      </c>
      <c r="E275">
        <v>15996.089241600001</v>
      </c>
      <c r="F275">
        <v>832</v>
      </c>
      <c r="G275">
        <v>45.381815502618799</v>
      </c>
      <c r="H275">
        <f>(Table2[[#This Row],[1Y Return vs Nifty]]-AVERAGE(Table2[1Y Return vs Nifty]))/_xlfn.STDEV.P(Table2[1Y Return vs Nifty])</f>
        <v>0.29041449549194809</v>
      </c>
      <c r="I275">
        <v>-3.62489976399119</v>
      </c>
      <c r="J275">
        <f>(Table2[[#This Row],[1M Return vs Nifty]]-AVERAGE(Table2[1M Return vs Nifty]))/_xlfn.STDEV.P(Table2[1M Return vs Nifty])</f>
        <v>-0.45514643351495671</v>
      </c>
      <c r="K275">
        <v>50.502470473791803</v>
      </c>
      <c r="L275">
        <f>(Table2[[#This Row],[6M Return vs Nifty]]-AVERAGE(Table2[6M Return vs Nifty]))/_xlfn.STDEV.P(Table2[6M Return vs Nifty])</f>
        <v>0.9975816901771668</v>
      </c>
      <c r="M275">
        <v>2.1842126333638698</v>
      </c>
      <c r="N275">
        <f>(Table2[[#This Row],[1W Return vs Nifty]]-AVERAGE(Table2[1W Return vs Nifty]))/_xlfn.STDEV.P(Table2[1W Return vs Nifty])</f>
        <v>0.47518047065278279</v>
      </c>
      <c r="O275">
        <v>798.67</v>
      </c>
      <c r="P275">
        <v>779.89908172446599</v>
      </c>
      <c r="Q275">
        <v>649.58167673260596</v>
      </c>
      <c r="R275">
        <v>67.407972671358806</v>
      </c>
      <c r="S275" s="1">
        <f>(Table2[[#This Row],[Close Price]]-Table2[[#This Row],[20D EMA]])/Table2[[#This Row],[20D EMA]]</f>
        <v>4.1731879249251938E-2</v>
      </c>
      <c r="T275" s="1">
        <f>(Table2[[#This Row],[Close Price]]-Table2[[#This Row],[50D EMA]])/Table2[[#This Row],[50D EMA]]</f>
        <v>6.6804692422937073E-2</v>
      </c>
      <c r="U275" s="1">
        <f>(Table2[[#This Row],[Close Price]]-Table2[[#This Row],[200D EMA]])/Table2[[#This Row],[200D EMA]]</f>
        <v>0.28082430555147075</v>
      </c>
      <c r="V275">
        <v>1.0796129389395099</v>
      </c>
      <c r="W275">
        <v>799</v>
      </c>
      <c r="X275">
        <v>844</v>
      </c>
      <c r="Y275">
        <v>798.25</v>
      </c>
      <c r="Z275">
        <v>844</v>
      </c>
      <c r="AA275">
        <v>760</v>
      </c>
      <c r="AB275">
        <v>845</v>
      </c>
      <c r="AC275" s="1">
        <f>(Table2[[#This Row],[Close Price]]/Table2[[#This Row],[Day Low]])-1</f>
        <v>4.1301627033792254E-2</v>
      </c>
      <c r="AD275" s="1">
        <f>(Table2[[#This Row],[Day High]]/Table2[[#This Row],[Close Price]])-1</f>
        <v>1.4423076923076872E-2</v>
      </c>
      <c r="AE275" s="1">
        <f>(Table2[[#This Row],[Close Price]]/Table2[[#This Row],[Current Week Low]])-1</f>
        <v>4.2279987472596314E-2</v>
      </c>
      <c r="AF275" s="1">
        <f>(Table2[[#This Row],[Current Week High]]/Table2[[#This Row],[Close Price]])-1</f>
        <v>1.4423076923076872E-2</v>
      </c>
      <c r="AG275" s="1">
        <f>(Table2[[#This Row],[Close Price]]/Table2[[#This Row],[Current Month Low]])-1</f>
        <v>9.473684210526323E-2</v>
      </c>
      <c r="AH275" s="1">
        <f>(Table2[[#This Row],[Current Month High]]/Table2[[#This Row],[Close Price]])-1</f>
        <v>1.5625E-2</v>
      </c>
      <c r="AI275">
        <v>5.3725961538461497</v>
      </c>
      <c r="AJ275">
        <v>86.400806541951297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0.08</v>
      </c>
      <c r="AM275" t="s">
        <v>3225</v>
      </c>
      <c r="AN275">
        <v>6.16</v>
      </c>
      <c r="AO275" t="s">
        <v>3225</v>
      </c>
      <c r="AP275">
        <v>-1.015363076724E-3</v>
      </c>
      <c r="AQ275">
        <f>(Table2[[#This Row],[Sharpe Ratio]]-AVERAGE(Table2[Sharpe Ratio]))/_xlfn.STDEV.P(Table2[Sharpe Ratio])</f>
        <v>-0.77118684758302292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0.53684337522391801</v>
      </c>
      <c r="AS275">
        <f>_xlfn.RANK.AVG(Table2[[#This Row],[1Y Return vs Nifty Z-Score]],Table2[1Y Return vs Nifty Z-Score])</f>
        <v>213</v>
      </c>
      <c r="AT275">
        <f>_xlfn.RANK.AVG(Table2[[#This Row],[6M Return vs Nifty Z-Score]],Table2[6M Return vs Nifty Z-Score])</f>
        <v>100</v>
      </c>
      <c r="AU275">
        <f>_xlfn.RANK.AVG(Table2[[#This Row],[Sharpe Ratio Z-Score]],Table2[Sharpe Ratio Z-Score])</f>
        <v>586</v>
      </c>
      <c r="AV275">
        <f>(Table2[[#This Row],[Rank 1Y]]+Table2[[#This Row],[Rank 6M]]+Table2[[#This Row],[Rank Sharpe]])/3</f>
        <v>299.66666666666669</v>
      </c>
    </row>
    <row r="276" spans="1:48" x14ac:dyDescent="0.3">
      <c r="A276" t="s">
        <v>1712</v>
      </c>
      <c r="B276" t="s">
        <v>1713</v>
      </c>
      <c r="C276" t="s">
        <v>3182</v>
      </c>
      <c r="D276" t="s">
        <v>1011</v>
      </c>
      <c r="E276">
        <v>4965.8327142059998</v>
      </c>
      <c r="F276">
        <v>38.93</v>
      </c>
      <c r="G276">
        <v>24.1371887185208</v>
      </c>
      <c r="H276">
        <f>(Table2[[#This Row],[1Y Return vs Nifty]]-AVERAGE(Table2[1Y Return vs Nifty]))/_xlfn.STDEV.P(Table2[1Y Return vs Nifty])</f>
        <v>-6.1545581333253378E-2</v>
      </c>
      <c r="I276">
        <v>-5.4043350900717702</v>
      </c>
      <c r="J276">
        <f>(Table2[[#This Row],[1M Return vs Nifty]]-AVERAGE(Table2[1M Return vs Nifty]))/_xlfn.STDEV.P(Table2[1M Return vs Nifty])</f>
        <v>-0.62319825593218381</v>
      </c>
      <c r="K276">
        <v>15.4407779535291</v>
      </c>
      <c r="L276">
        <f>(Table2[[#This Row],[6M Return vs Nifty]]-AVERAGE(Table2[6M Return vs Nifty]))/_xlfn.STDEV.P(Table2[6M Return vs Nifty])</f>
        <v>-3.6987206095309463E-2</v>
      </c>
      <c r="M276">
        <v>-1.78729142057065</v>
      </c>
      <c r="N276">
        <f>(Table2[[#This Row],[1W Return vs Nifty]]-AVERAGE(Table2[1W Return vs Nifty]))/_xlfn.STDEV.P(Table2[1W Return vs Nifty])</f>
        <v>-0.42785479204248372</v>
      </c>
      <c r="O276">
        <v>39.85</v>
      </c>
      <c r="P276">
        <v>39.933153419475097</v>
      </c>
      <c r="Q276">
        <v>34.927048009740297</v>
      </c>
      <c r="R276">
        <v>42.027896490180296</v>
      </c>
      <c r="S276" s="1">
        <f>(Table2[[#This Row],[Close Price]]-Table2[[#This Row],[20D EMA]])/Table2[[#This Row],[20D EMA]]</f>
        <v>-2.3086574654956126E-2</v>
      </c>
      <c r="T276" s="1">
        <f>(Table2[[#This Row],[Close Price]]-Table2[[#This Row],[50D EMA]])/Table2[[#This Row],[50D EMA]]</f>
        <v>-2.5120816503959517E-2</v>
      </c>
      <c r="U276" s="1">
        <f>(Table2[[#This Row],[Close Price]]-Table2[[#This Row],[200D EMA]])/Table2[[#This Row],[200D EMA]]</f>
        <v>0.11460894116054061</v>
      </c>
      <c r="V276">
        <v>0.43596306914812299</v>
      </c>
      <c r="W276">
        <v>38.700000000000003</v>
      </c>
      <c r="X276">
        <v>39.450000000000003</v>
      </c>
      <c r="Y276">
        <v>38.700000000000003</v>
      </c>
      <c r="Z276">
        <v>39.9</v>
      </c>
      <c r="AA276">
        <v>38.159999999999997</v>
      </c>
      <c r="AB276">
        <v>42.95</v>
      </c>
      <c r="AC276" s="1">
        <f>(Table2[[#This Row],[Close Price]]/Table2[[#This Row],[Day Low]])-1</f>
        <v>5.9431524547803871E-3</v>
      </c>
      <c r="AD276" s="1">
        <f>(Table2[[#This Row],[Day High]]/Table2[[#This Row],[Close Price]])-1</f>
        <v>1.335730798869772E-2</v>
      </c>
      <c r="AE276" s="1">
        <f>(Table2[[#This Row],[Close Price]]/Table2[[#This Row],[Current Week Low]])-1</f>
        <v>5.9431524547803871E-3</v>
      </c>
      <c r="AF276" s="1">
        <f>(Table2[[#This Row],[Current Week High]]/Table2[[#This Row],[Close Price]])-1</f>
        <v>2.4916516825070678E-2</v>
      </c>
      <c r="AG276" s="1">
        <f>(Table2[[#This Row],[Close Price]]/Table2[[#This Row],[Current Month Low]])-1</f>
        <v>2.0178197064989689E-2</v>
      </c>
      <c r="AH276" s="1">
        <f>(Table2[[#This Row],[Current Month High]]/Table2[[#This Row],[Close Price]])-1</f>
        <v>0.10326226560493201</v>
      </c>
      <c r="AI276">
        <v>18.417672745954199</v>
      </c>
      <c r="AJ276">
        <v>73.022222222222197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-0.15</v>
      </c>
      <c r="AM276" t="s">
        <v>3224</v>
      </c>
      <c r="AN276">
        <v>-8.7200000000000006</v>
      </c>
      <c r="AO276" t="s">
        <v>3224</v>
      </c>
      <c r="AP276">
        <v>9.1024173060182997E-2</v>
      </c>
      <c r="AQ276">
        <f>(Table2[[#This Row],[Sharpe Ratio]]-AVERAGE(Table2[Sharpe Ratio]))/_xlfn.STDEV.P(Table2[Sharpe Ratio])</f>
        <v>0.29778121137930147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310</v>
      </c>
      <c r="AT276">
        <f>_xlfn.RANK.AVG(Table2[[#This Row],[6M Return vs Nifty Z-Score]],Table2[6M Return vs Nifty Z-Score])</f>
        <v>327</v>
      </c>
      <c r="AU276">
        <f>_xlfn.RANK.AVG(Table2[[#This Row],[Sharpe Ratio Z-Score]],Table2[Sharpe Ratio Z-Score])</f>
        <v>263</v>
      </c>
      <c r="AV276">
        <f>(Table2[[#This Row],[Rank 1Y]]+Table2[[#This Row],[Rank 6M]]+Table2[[#This Row],[Rank Sharpe]])/3</f>
        <v>300</v>
      </c>
    </row>
    <row r="277" spans="1:48" x14ac:dyDescent="0.3">
      <c r="A277" t="s">
        <v>1040</v>
      </c>
      <c r="B277" t="s">
        <v>1041</v>
      </c>
      <c r="C277" t="s">
        <v>3192</v>
      </c>
      <c r="D277" t="s">
        <v>260</v>
      </c>
      <c r="E277">
        <v>13287.918240000001</v>
      </c>
      <c r="F277">
        <v>4209.3</v>
      </c>
      <c r="G277">
        <v>10.659376715169699</v>
      </c>
      <c r="H277">
        <f>(Table2[[#This Row],[1Y Return vs Nifty]]-AVERAGE(Table2[1Y Return vs Nifty]))/_xlfn.STDEV.P(Table2[1Y Return vs Nifty])</f>
        <v>-0.28483271159650603</v>
      </c>
      <c r="I277">
        <v>0.78338913704292001</v>
      </c>
      <c r="J277">
        <f>(Table2[[#This Row],[1M Return vs Nifty]]-AVERAGE(Table2[1M Return vs Nifty]))/_xlfn.STDEV.P(Table2[1M Return vs Nifty])</f>
        <v>-3.8822798313128799E-2</v>
      </c>
      <c r="K277">
        <v>1.3772422882954301</v>
      </c>
      <c r="L277">
        <f>(Table2[[#This Row],[6M Return vs Nifty]]-AVERAGE(Table2[6M Return vs Nifty]))/_xlfn.STDEV.P(Table2[6M Return vs Nifty])</f>
        <v>-0.45196137091809729</v>
      </c>
      <c r="M277">
        <v>-4.0322235146970398</v>
      </c>
      <c r="N277">
        <f>(Table2[[#This Row],[1W Return vs Nifty]]-AVERAGE(Table2[1W Return vs Nifty]))/_xlfn.STDEV.P(Table2[1W Return vs Nifty])</f>
        <v>-0.93830443928483898</v>
      </c>
      <c r="O277">
        <v>4235.55</v>
      </c>
      <c r="P277">
        <v>4247.6757673440297</v>
      </c>
      <c r="Q277">
        <v>3906.55102367467</v>
      </c>
      <c r="R277">
        <v>41.8424497512746</v>
      </c>
      <c r="S277" s="1">
        <f>(Table2[[#This Row],[Close Price]]-Table2[[#This Row],[20D EMA]])/Table2[[#This Row],[20D EMA]]</f>
        <v>-6.1975422318234939E-3</v>
      </c>
      <c r="T277" s="1">
        <f>(Table2[[#This Row],[Close Price]]-Table2[[#This Row],[50D EMA]])/Table2[[#This Row],[50D EMA]]</f>
        <v>-9.0345331060955741E-3</v>
      </c>
      <c r="U277" s="1">
        <f>(Table2[[#This Row],[Close Price]]-Table2[[#This Row],[200D EMA]])/Table2[[#This Row],[200D EMA]]</f>
        <v>7.7497765801750995E-2</v>
      </c>
      <c r="V277">
        <v>0.71143091370596501</v>
      </c>
      <c r="W277">
        <v>4160.25</v>
      </c>
      <c r="X277">
        <v>4221.95</v>
      </c>
      <c r="Y277">
        <v>4160.25</v>
      </c>
      <c r="Z277">
        <v>4263</v>
      </c>
      <c r="AA277">
        <v>4160.25</v>
      </c>
      <c r="AB277">
        <v>4409.7</v>
      </c>
      <c r="AC277" s="1">
        <f>(Table2[[#This Row],[Close Price]]/Table2[[#This Row],[Day Low]])-1</f>
        <v>1.1790156841535948E-2</v>
      </c>
      <c r="AD277" s="1">
        <f>(Table2[[#This Row],[Day High]]/Table2[[#This Row],[Close Price]])-1</f>
        <v>3.0052502791437785E-3</v>
      </c>
      <c r="AE277" s="1">
        <f>(Table2[[#This Row],[Close Price]]/Table2[[#This Row],[Current Week Low]])-1</f>
        <v>1.1790156841535948E-2</v>
      </c>
      <c r="AF277" s="1">
        <f>(Table2[[#This Row],[Current Week High]]/Table2[[#This Row],[Close Price]])-1</f>
        <v>1.275746561185942E-2</v>
      </c>
      <c r="AG277" s="1">
        <f>(Table2[[#This Row],[Close Price]]/Table2[[#This Row],[Current Month Low]])-1</f>
        <v>1.1790156841535948E-2</v>
      </c>
      <c r="AH277" s="1">
        <f>(Table2[[#This Row],[Current Month High]]/Table2[[#This Row],[Close Price]])-1</f>
        <v>4.7608866082246459E-2</v>
      </c>
      <c r="AI277">
        <v>18.784596013588899</v>
      </c>
      <c r="AJ277">
        <v>52.510869565217398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</v>
      </c>
      <c r="AM277" t="s">
        <v>3224</v>
      </c>
      <c r="AN277">
        <v>-0.26</v>
      </c>
      <c r="AO277" t="s">
        <v>3224</v>
      </c>
      <c r="AP277">
        <v>0.18938874328611799</v>
      </c>
      <c r="AQ277">
        <f>(Table2[[#This Row],[Sharpe Ratio]]-AVERAGE(Table2[Sharpe Ratio]))/_xlfn.STDEV.P(Table2[Sharpe Ratio])</f>
        <v>1.4402096515734646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385</v>
      </c>
      <c r="AT277">
        <f>_xlfn.RANK.AVG(Table2[[#This Row],[6M Return vs Nifty Z-Score]],Table2[6M Return vs Nifty Z-Score])</f>
        <v>465</v>
      </c>
      <c r="AU277">
        <f>_xlfn.RANK.AVG(Table2[[#This Row],[Sharpe Ratio Z-Score]],Table2[Sharpe Ratio Z-Score])</f>
        <v>53</v>
      </c>
      <c r="AV277">
        <f>(Table2[[#This Row],[Rank 1Y]]+Table2[[#This Row],[Rank 6M]]+Table2[[#This Row],[Rank Sharpe]])/3</f>
        <v>301</v>
      </c>
    </row>
    <row r="278" spans="1:48" x14ac:dyDescent="0.3">
      <c r="A278" t="s">
        <v>786</v>
      </c>
      <c r="B278" t="s">
        <v>787</v>
      </c>
      <c r="C278" t="s">
        <v>3184</v>
      </c>
      <c r="D278" t="s">
        <v>54</v>
      </c>
      <c r="E278">
        <v>21720.4162744799</v>
      </c>
      <c r="F278">
        <v>2076.1999999999998</v>
      </c>
      <c r="G278">
        <v>81.209836510965999</v>
      </c>
      <c r="H278">
        <f>(Table2[[#This Row],[1Y Return vs Nifty]]-AVERAGE(Table2[1Y Return vs Nifty]))/_xlfn.STDEV.P(Table2[1Y Return vs Nifty])</f>
        <v>0.88397790118244768</v>
      </c>
      <c r="I278">
        <v>24.083899146875599</v>
      </c>
      <c r="J278">
        <f>(Table2[[#This Row],[1M Return vs Nifty]]-AVERAGE(Table2[1M Return vs Nifty]))/_xlfn.STDEV.P(Table2[1M Return vs Nifty])</f>
        <v>2.1617029038645423</v>
      </c>
      <c r="K278">
        <v>25.8169264810331</v>
      </c>
      <c r="L278">
        <f>(Table2[[#This Row],[6M Return vs Nifty]]-AVERAGE(Table2[6M Return vs Nifty]))/_xlfn.STDEV.P(Table2[6M Return vs Nifty])</f>
        <v>0.26918285467558062</v>
      </c>
      <c r="M278">
        <v>11.5155432301978</v>
      </c>
      <c r="N278">
        <f>(Table2[[#This Row],[1W Return vs Nifty]]-AVERAGE(Table2[1W Return vs Nifty]))/_xlfn.STDEV.P(Table2[1W Return vs Nifty])</f>
        <v>2.5969259006896115</v>
      </c>
      <c r="O278">
        <v>1851.99</v>
      </c>
      <c r="P278">
        <v>1728.39758739225</v>
      </c>
      <c r="Q278">
        <v>1510.8521746973099</v>
      </c>
      <c r="R278">
        <v>86.413749927560303</v>
      </c>
      <c r="S278" s="1">
        <f>(Table2[[#This Row],[Close Price]]-Table2[[#This Row],[20D EMA]])/Table2[[#This Row],[20D EMA]]</f>
        <v>0.12106436859810248</v>
      </c>
      <c r="T278" s="1">
        <f>(Table2[[#This Row],[Close Price]]-Table2[[#This Row],[50D EMA]])/Table2[[#This Row],[50D EMA]]</f>
        <v>0.20122824467286071</v>
      </c>
      <c r="U278" s="1">
        <f>(Table2[[#This Row],[Close Price]]-Table2[[#This Row],[200D EMA]])/Table2[[#This Row],[200D EMA]]</f>
        <v>0.37419135688503335</v>
      </c>
      <c r="V278">
        <v>1.83131986364535</v>
      </c>
      <c r="W278">
        <v>2025.6</v>
      </c>
      <c r="X278">
        <v>2115.4499999999998</v>
      </c>
      <c r="Y278">
        <v>2025.6</v>
      </c>
      <c r="Z278">
        <v>2117</v>
      </c>
      <c r="AA278">
        <v>1694.75</v>
      </c>
      <c r="AB278">
        <v>2138.75</v>
      </c>
      <c r="AC278" s="1">
        <f>(Table2[[#This Row],[Close Price]]/Table2[[#This Row],[Day Low]])-1</f>
        <v>2.498025276461302E-2</v>
      </c>
      <c r="AD278" s="1">
        <f>(Table2[[#This Row],[Day High]]/Table2[[#This Row],[Close Price]])-1</f>
        <v>1.8904729794817499E-2</v>
      </c>
      <c r="AE278" s="1">
        <f>(Table2[[#This Row],[Close Price]]/Table2[[#This Row],[Current Week Low]])-1</f>
        <v>2.498025276461302E-2</v>
      </c>
      <c r="AF278" s="1">
        <f>(Table2[[#This Row],[Current Week High]]/Table2[[#This Row],[Close Price]])-1</f>
        <v>1.965128600327537E-2</v>
      </c>
      <c r="AG278" s="1">
        <f>(Table2[[#This Row],[Close Price]]/Table2[[#This Row],[Current Month Low]])-1</f>
        <v>0.22507744505089233</v>
      </c>
      <c r="AH278" s="1">
        <f>(Table2[[#This Row],[Current Month High]]/Table2[[#This Row],[Close Price]])-1</f>
        <v>3.0127155380021309E-2</v>
      </c>
      <c r="AI278">
        <v>3.01271553800213</v>
      </c>
      <c r="AJ278">
        <v>116.56409721497801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0.13</v>
      </c>
      <c r="AM278" t="s">
        <v>3225</v>
      </c>
      <c r="AN278">
        <v>24.63</v>
      </c>
      <c r="AO278" t="s">
        <v>3225</v>
      </c>
      <c r="AQ278">
        <f>(Table2[[#This Row],[Sharpe Ratio]]-AVERAGE(Table2[Sharpe Ratio]))/_xlfn.STDEV.P(Table2[Sharpe Ratio])</f>
        <v>-0.7593941903965159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5.1523953700156664</v>
      </c>
      <c r="AS278">
        <f>_xlfn.RANK.AVG(Table2[[#This Row],[1Y Return vs Nifty Z-Score]],Table2[1Y Return vs Nifty Z-Score])</f>
        <v>108</v>
      </c>
      <c r="AT278">
        <f>_xlfn.RANK.AVG(Table2[[#This Row],[6M Return vs Nifty Z-Score]],Table2[6M Return vs Nifty Z-Score])</f>
        <v>236</v>
      </c>
      <c r="AU278">
        <f>_xlfn.RANK.AVG(Table2[[#This Row],[Sharpe Ratio Z-Score]],Table2[Sharpe Ratio Z-Score])</f>
        <v>560.5</v>
      </c>
      <c r="AV278">
        <f>(Table2[[#This Row],[Rank 1Y]]+Table2[[#This Row],[Rank 6M]]+Table2[[#This Row],[Rank Sharpe]])/3</f>
        <v>301.5</v>
      </c>
    </row>
    <row r="279" spans="1:48" x14ac:dyDescent="0.3">
      <c r="A279" t="s">
        <v>518</v>
      </c>
      <c r="B279" t="s">
        <v>519</v>
      </c>
      <c r="C279" t="s">
        <v>3192</v>
      </c>
      <c r="D279" t="s">
        <v>520</v>
      </c>
      <c r="E279">
        <v>42206.703705075</v>
      </c>
      <c r="F279">
        <v>3886.75</v>
      </c>
      <c r="G279">
        <v>-3.2774704894808999</v>
      </c>
      <c r="H279">
        <f>(Table2[[#This Row],[1Y Return vs Nifty]]-AVERAGE(Table2[1Y Return vs Nifty]))/_xlfn.STDEV.P(Table2[1Y Return vs Nifty])</f>
        <v>-0.51572468549183303</v>
      </c>
      <c r="I279">
        <v>-1.52796295708719</v>
      </c>
      <c r="J279">
        <f>(Table2[[#This Row],[1M Return vs Nifty]]-AVERAGE(Table2[1M Return vs Nifty]))/_xlfn.STDEV.P(Table2[1M Return vs Nifty])</f>
        <v>-0.25710942327409098</v>
      </c>
      <c r="K279">
        <v>28.462734822454198</v>
      </c>
      <c r="L279">
        <f>(Table2[[#This Row],[6M Return vs Nifty]]-AVERAGE(Table2[6M Return vs Nifty]))/_xlfn.STDEV.P(Table2[6M Return vs Nifty])</f>
        <v>0.34725298816815586</v>
      </c>
      <c r="M279">
        <v>2.4953807400093599</v>
      </c>
      <c r="N279">
        <f>(Table2[[#This Row],[1W Return vs Nifty]]-AVERAGE(Table2[1W Return vs Nifty]))/_xlfn.STDEV.P(Table2[1W Return vs Nifty])</f>
        <v>0.54593345720673581</v>
      </c>
      <c r="O279">
        <v>3804.05</v>
      </c>
      <c r="P279">
        <v>3836.9817603321399</v>
      </c>
      <c r="Q279">
        <v>3499.6930514533001</v>
      </c>
      <c r="R279">
        <v>70.615545225577904</v>
      </c>
      <c r="S279" s="1">
        <f>(Table2[[#This Row],[Close Price]]-Table2[[#This Row],[20D EMA]])/Table2[[#This Row],[20D EMA]]</f>
        <v>2.1739987644746998E-2</v>
      </c>
      <c r="T279" s="1">
        <f>(Table2[[#This Row],[Close Price]]-Table2[[#This Row],[50D EMA]])/Table2[[#This Row],[50D EMA]]</f>
        <v>1.2970674028836683E-2</v>
      </c>
      <c r="U279" s="1">
        <f>(Table2[[#This Row],[Close Price]]-Table2[[#This Row],[200D EMA]])/Table2[[#This Row],[200D EMA]]</f>
        <v>0.11059739893073443</v>
      </c>
      <c r="V279">
        <v>0.60197868235180396</v>
      </c>
      <c r="W279">
        <v>3830</v>
      </c>
      <c r="X279">
        <v>3929.3</v>
      </c>
      <c r="Y279">
        <v>3806</v>
      </c>
      <c r="Z279">
        <v>3929.3</v>
      </c>
      <c r="AA279">
        <v>3621</v>
      </c>
      <c r="AB279">
        <v>3929.3</v>
      </c>
      <c r="AC279" s="1">
        <f>(Table2[[#This Row],[Close Price]]/Table2[[#This Row],[Day Low]])-1</f>
        <v>1.4817232375979206E-2</v>
      </c>
      <c r="AD279" s="1">
        <f>(Table2[[#This Row],[Day High]]/Table2[[#This Row],[Close Price]])-1</f>
        <v>1.0947449668746501E-2</v>
      </c>
      <c r="AE279" s="1">
        <f>(Table2[[#This Row],[Close Price]]/Table2[[#This Row],[Current Week Low]])-1</f>
        <v>2.1216500262743132E-2</v>
      </c>
      <c r="AF279" s="1">
        <f>(Table2[[#This Row],[Current Week High]]/Table2[[#This Row],[Close Price]])-1</f>
        <v>1.0947449668746501E-2</v>
      </c>
      <c r="AG279" s="1">
        <f>(Table2[[#This Row],[Close Price]]/Table2[[#This Row],[Current Month Low]])-1</f>
        <v>7.3391328362330865E-2</v>
      </c>
      <c r="AH279" s="1">
        <f>(Table2[[#This Row],[Current Month High]]/Table2[[#This Row],[Close Price]])-1</f>
        <v>1.0947449668746501E-2</v>
      </c>
      <c r="AI279">
        <v>13.450826526017799</v>
      </c>
      <c r="AJ279">
        <v>46.758420178220803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-0.09</v>
      </c>
      <c r="AM279" t="s">
        <v>3224</v>
      </c>
      <c r="AN279">
        <v>0.85</v>
      </c>
      <c r="AO279" t="s">
        <v>3225</v>
      </c>
      <c r="AP279">
        <v>0.11859223017145799</v>
      </c>
      <c r="AQ279">
        <f>(Table2[[#This Row],[Sharpe Ratio]]-AVERAGE(Table2[Sharpe Ratio]))/_xlfn.STDEV.P(Table2[Sharpe Ratio])</f>
        <v>0.6179628826098803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494</v>
      </c>
      <c r="AT279">
        <f>_xlfn.RANK.AVG(Table2[[#This Row],[6M Return vs Nifty Z-Score]],Table2[6M Return vs Nifty Z-Score])</f>
        <v>217</v>
      </c>
      <c r="AU279">
        <f>_xlfn.RANK.AVG(Table2[[#This Row],[Sharpe Ratio Z-Score]],Table2[Sharpe Ratio Z-Score])</f>
        <v>194</v>
      </c>
      <c r="AV279">
        <f>(Table2[[#This Row],[Rank 1Y]]+Table2[[#This Row],[Rank 6M]]+Table2[[#This Row],[Rank Sharpe]])/3</f>
        <v>301.66666666666669</v>
      </c>
    </row>
    <row r="280" spans="1:48" x14ac:dyDescent="0.3">
      <c r="A280" t="s">
        <v>1495</v>
      </c>
      <c r="B280" t="s">
        <v>1496</v>
      </c>
      <c r="C280" t="s">
        <v>3187</v>
      </c>
      <c r="D280" t="s">
        <v>72</v>
      </c>
      <c r="E280">
        <v>7114.65733447</v>
      </c>
      <c r="F280">
        <v>3595.7</v>
      </c>
      <c r="G280">
        <v>45.394744674573403</v>
      </c>
      <c r="H280">
        <f>(Table2[[#This Row],[1Y Return vs Nifty]]-AVERAGE(Table2[1Y Return vs Nifty]))/_xlfn.STDEV.P(Table2[1Y Return vs Nifty])</f>
        <v>0.2906286932936169</v>
      </c>
      <c r="I280">
        <v>-6.2618149826908303</v>
      </c>
      <c r="J280">
        <f>(Table2[[#This Row],[1M Return vs Nifty]]-AVERAGE(Table2[1M Return vs Nifty]))/_xlfn.STDEV.P(Table2[1M Return vs Nifty])</f>
        <v>-0.70417959677032538</v>
      </c>
      <c r="K280">
        <v>62.906388518326402</v>
      </c>
      <c r="L280">
        <f>(Table2[[#This Row],[6M Return vs Nifty]]-AVERAGE(Table2[6M Return vs Nifty]))/_xlfn.STDEV.P(Table2[6M Return vs Nifty])</f>
        <v>1.3635853505358957</v>
      </c>
      <c r="M280">
        <v>-2.4591658162854499</v>
      </c>
      <c r="N280">
        <f>(Table2[[#This Row],[1W Return vs Nifty]]-AVERAGE(Table2[1W Return vs Nifty]))/_xlfn.STDEV.P(Table2[1W Return vs Nifty])</f>
        <v>-0.58062469059803512</v>
      </c>
      <c r="O280">
        <v>3612.3</v>
      </c>
      <c r="P280">
        <v>3435.4123116983801</v>
      </c>
      <c r="Q280">
        <v>2744.9468556280499</v>
      </c>
      <c r="R280">
        <v>44.881208179467201</v>
      </c>
      <c r="S280" s="1">
        <f>(Table2[[#This Row],[Close Price]]-Table2[[#This Row],[20D EMA]])/Table2[[#This Row],[20D EMA]]</f>
        <v>-4.5954101265122949E-3</v>
      </c>
      <c r="T280" s="1">
        <f>(Table2[[#This Row],[Close Price]]-Table2[[#This Row],[50D EMA]])/Table2[[#This Row],[50D EMA]]</f>
        <v>4.6657482059956165E-2</v>
      </c>
      <c r="U280" s="1">
        <f>(Table2[[#This Row],[Close Price]]-Table2[[#This Row],[200D EMA]])/Table2[[#This Row],[200D EMA]]</f>
        <v>0.30993428620580554</v>
      </c>
      <c r="V280">
        <v>0.50019461440447499</v>
      </c>
      <c r="W280">
        <v>3550.05</v>
      </c>
      <c r="X280">
        <v>3700</v>
      </c>
      <c r="Y280">
        <v>3550.05</v>
      </c>
      <c r="Z280">
        <v>3700</v>
      </c>
      <c r="AA280">
        <v>3487.4</v>
      </c>
      <c r="AB280">
        <v>3717</v>
      </c>
      <c r="AC280" s="1">
        <f>(Table2[[#This Row],[Close Price]]/Table2[[#This Row],[Day Low]])-1</f>
        <v>1.285897381726997E-2</v>
      </c>
      <c r="AD280" s="1">
        <f>(Table2[[#This Row],[Day High]]/Table2[[#This Row],[Close Price]])-1</f>
        <v>2.9006869316127615E-2</v>
      </c>
      <c r="AE280" s="1">
        <f>(Table2[[#This Row],[Close Price]]/Table2[[#This Row],[Current Week Low]])-1</f>
        <v>1.285897381726997E-2</v>
      </c>
      <c r="AF280" s="1">
        <f>(Table2[[#This Row],[Current Week High]]/Table2[[#This Row],[Close Price]])-1</f>
        <v>2.9006869316127615E-2</v>
      </c>
      <c r="AG280" s="1">
        <f>(Table2[[#This Row],[Close Price]]/Table2[[#This Row],[Current Month Low]])-1</f>
        <v>3.1054653896885887E-2</v>
      </c>
      <c r="AH280" s="1">
        <f>(Table2[[#This Row],[Current Month High]]/Table2[[#This Row],[Close Price]])-1</f>
        <v>3.3734738715688328E-2</v>
      </c>
      <c r="AI280">
        <v>6.2393970575965696</v>
      </c>
      <c r="AJ280">
        <v>125.435736677115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</v>
      </c>
      <c r="AM280" t="s">
        <v>3225</v>
      </c>
      <c r="AN280">
        <v>-0.15</v>
      </c>
      <c r="AO280" t="s">
        <v>3224</v>
      </c>
      <c r="AP280">
        <v>-2.3511961067192E-2</v>
      </c>
      <c r="AQ280">
        <f>(Table2[[#This Row],[Sharpe Ratio]]-AVERAGE(Table2[Sharpe Ratio]))/_xlfn.STDEV.P(Table2[Sharpe Ratio])</f>
        <v>-1.0324674417328583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-0.66305768527170617</v>
      </c>
      <c r="AS280">
        <f>_xlfn.RANK.AVG(Table2[[#This Row],[1Y Return vs Nifty Z-Score]],Table2[1Y Return vs Nifty Z-Score])</f>
        <v>212</v>
      </c>
      <c r="AT280">
        <f>_xlfn.RANK.AVG(Table2[[#This Row],[6M Return vs Nifty Z-Score]],Table2[6M Return vs Nifty Z-Score])</f>
        <v>65</v>
      </c>
      <c r="AU280">
        <f>_xlfn.RANK.AVG(Table2[[#This Row],[Sharpe Ratio Z-Score]],Table2[Sharpe Ratio Z-Score])</f>
        <v>630</v>
      </c>
      <c r="AV280">
        <f>(Table2[[#This Row],[Rank 1Y]]+Table2[[#This Row],[Rank 6M]]+Table2[[#This Row],[Rank Sharpe]])/3</f>
        <v>302.33333333333331</v>
      </c>
    </row>
    <row r="281" spans="1:48" x14ac:dyDescent="0.3">
      <c r="A281" t="s">
        <v>580</v>
      </c>
      <c r="B281" t="s">
        <v>581</v>
      </c>
      <c r="C281" t="s">
        <v>3187</v>
      </c>
      <c r="D281" t="s">
        <v>111</v>
      </c>
      <c r="E281">
        <v>34984.791885819999</v>
      </c>
      <c r="F281">
        <v>328.1</v>
      </c>
      <c r="G281">
        <v>19.6168122483346</v>
      </c>
      <c r="H281">
        <f>(Table2[[#This Row],[1Y Return vs Nifty]]-AVERAGE(Table2[1Y Return vs Nifty]))/_xlfn.STDEV.P(Table2[1Y Return vs Nifty])</f>
        <v>-0.1364347317002749</v>
      </c>
      <c r="I281">
        <v>0.39652296299659301</v>
      </c>
      <c r="J281">
        <f>(Table2[[#This Row],[1M Return vs Nifty]]-AVERAGE(Table2[1M Return vs Nifty]))/_xlfn.STDEV.P(Table2[1M Return vs Nifty])</f>
        <v>-7.5358863786924676E-2</v>
      </c>
      <c r="K281">
        <v>42.210346602511699</v>
      </c>
      <c r="L281">
        <f>(Table2[[#This Row],[6M Return vs Nifty]]-AVERAGE(Table2[6M Return vs Nifty]))/_xlfn.STDEV.P(Table2[6M Return vs Nifty])</f>
        <v>0.75290515505818756</v>
      </c>
      <c r="M281">
        <v>3.6697464825980499</v>
      </c>
      <c r="N281">
        <f>(Table2[[#This Row],[1W Return vs Nifty]]-AVERAGE(Table2[1W Return vs Nifty]))/_xlfn.STDEV.P(Table2[1W Return vs Nifty])</f>
        <v>0.81295916395586565</v>
      </c>
      <c r="O281">
        <v>320.66000000000003</v>
      </c>
      <c r="P281">
        <v>317.50443398706</v>
      </c>
      <c r="Q281">
        <v>281.60007172662301</v>
      </c>
      <c r="R281">
        <v>63.115882596153199</v>
      </c>
      <c r="S281" s="1">
        <f>(Table2[[#This Row],[Close Price]]-Table2[[#This Row],[20D EMA]])/Table2[[#This Row],[20D EMA]]</f>
        <v>2.3202145574752066E-2</v>
      </c>
      <c r="T281" s="1">
        <f>(Table2[[#This Row],[Close Price]]-Table2[[#This Row],[50D EMA]])/Table2[[#This Row],[50D EMA]]</f>
        <v>3.3371395416077407E-2</v>
      </c>
      <c r="U281" s="1">
        <f>(Table2[[#This Row],[Close Price]]-Table2[[#This Row],[200D EMA]])/Table2[[#This Row],[200D EMA]]</f>
        <v>0.16512754413826669</v>
      </c>
      <c r="V281">
        <v>0.861019527916703</v>
      </c>
      <c r="W281">
        <v>327.39999999999998</v>
      </c>
      <c r="X281">
        <v>333.2</v>
      </c>
      <c r="Y281">
        <v>327.39999999999998</v>
      </c>
      <c r="Z281">
        <v>337.45</v>
      </c>
      <c r="AA281">
        <v>303</v>
      </c>
      <c r="AB281">
        <v>337.45</v>
      </c>
      <c r="AC281" s="1">
        <f>(Table2[[#This Row],[Close Price]]/Table2[[#This Row],[Day Low]])-1</f>
        <v>2.1380574221137039E-3</v>
      </c>
      <c r="AD281" s="1">
        <f>(Table2[[#This Row],[Day High]]/Table2[[#This Row],[Close Price]])-1</f>
        <v>1.5544041450777035E-2</v>
      </c>
      <c r="AE281" s="1">
        <f>(Table2[[#This Row],[Close Price]]/Table2[[#This Row],[Current Week Low]])-1</f>
        <v>2.1380574221137039E-3</v>
      </c>
      <c r="AF281" s="1">
        <f>(Table2[[#This Row],[Current Week High]]/Table2[[#This Row],[Close Price]])-1</f>
        <v>2.849740932642475E-2</v>
      </c>
      <c r="AG281" s="1">
        <f>(Table2[[#This Row],[Close Price]]/Table2[[#This Row],[Current Month Low]])-1</f>
        <v>8.2838283828382986E-2</v>
      </c>
      <c r="AH281" s="1">
        <f>(Table2[[#This Row],[Current Month High]]/Table2[[#This Row],[Close Price]])-1</f>
        <v>2.849740932642475E-2</v>
      </c>
      <c r="AI281">
        <v>6.3395306309051902</v>
      </c>
      <c r="AJ281">
        <v>65.081761006289298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-0.06</v>
      </c>
      <c r="AM281" t="s">
        <v>3224</v>
      </c>
      <c r="AN281">
        <v>5.26</v>
      </c>
      <c r="AO281" t="s">
        <v>3225</v>
      </c>
      <c r="AP281">
        <v>3.0599288229128E-2</v>
      </c>
      <c r="AQ281">
        <f>(Table2[[#This Row],[Sharpe Ratio]]-AVERAGE(Table2[Sharpe Ratio]))/_xlfn.STDEV.P(Table2[Sharpe Ratio])</f>
        <v>-0.4040071130945978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0.95006361043225585</v>
      </c>
      <c r="AS281">
        <f>_xlfn.RANK.AVG(Table2[[#This Row],[1Y Return vs Nifty Z-Score]],Table2[1Y Return vs Nifty Z-Score])</f>
        <v>332</v>
      </c>
      <c r="AT281">
        <f>_xlfn.RANK.AVG(Table2[[#This Row],[6M Return vs Nifty Z-Score]],Table2[6M Return vs Nifty Z-Score])</f>
        <v>137</v>
      </c>
      <c r="AU281">
        <f>_xlfn.RANK.AVG(Table2[[#This Row],[Sharpe Ratio Z-Score]],Table2[Sharpe Ratio Z-Score])</f>
        <v>443</v>
      </c>
      <c r="AV281">
        <f>(Table2[[#This Row],[Rank 1Y]]+Table2[[#This Row],[Rank 6M]]+Table2[[#This Row],[Rank Sharpe]])/3</f>
        <v>304</v>
      </c>
    </row>
    <row r="282" spans="1:48" x14ac:dyDescent="0.3">
      <c r="A282" t="s">
        <v>1808</v>
      </c>
      <c r="B282" t="s">
        <v>1809</v>
      </c>
      <c r="C282" t="s">
        <v>3184</v>
      </c>
      <c r="D282" t="s">
        <v>54</v>
      </c>
      <c r="E282">
        <v>4430.9855753350002</v>
      </c>
      <c r="F282">
        <v>177.83</v>
      </c>
      <c r="G282">
        <v>70.9413852012635</v>
      </c>
      <c r="H282">
        <f>(Table2[[#This Row],[1Y Return vs Nifty]]-AVERAGE(Table2[1Y Return vs Nifty]))/_xlfn.STDEV.P(Table2[1Y Return vs Nifty])</f>
        <v>0.713860301632808</v>
      </c>
      <c r="I282">
        <v>20.757787823093999</v>
      </c>
      <c r="J282">
        <f>(Table2[[#This Row],[1M Return vs Nifty]]-AVERAGE(Table2[1M Return vs Nifty]))/_xlfn.STDEV.P(Table2[1M Return vs Nifty])</f>
        <v>1.8475813051013843</v>
      </c>
      <c r="K282">
        <v>36.1863631441271</v>
      </c>
      <c r="L282">
        <f>(Table2[[#This Row],[6M Return vs Nifty]]-AVERAGE(Table2[6M Return vs Nifty]))/_xlfn.STDEV.P(Table2[6M Return vs Nifty])</f>
        <v>0.57515486778660452</v>
      </c>
      <c r="M282">
        <v>-1.38921836896969</v>
      </c>
      <c r="N282">
        <f>(Table2[[#This Row],[1W Return vs Nifty]]-AVERAGE(Table2[1W Return vs Nifty]))/_xlfn.STDEV.P(Table2[1W Return vs Nifty])</f>
        <v>-0.33734147571632939</v>
      </c>
      <c r="O282">
        <v>169.26</v>
      </c>
      <c r="P282">
        <v>155.37883282022901</v>
      </c>
      <c r="Q282">
        <v>131.391219975864</v>
      </c>
      <c r="R282">
        <v>63.897978937118502</v>
      </c>
      <c r="S282" s="1">
        <f>(Table2[[#This Row],[Close Price]]-Table2[[#This Row],[20D EMA]])/Table2[[#This Row],[20D EMA]]</f>
        <v>5.063216353538947E-2</v>
      </c>
      <c r="T282" s="1">
        <f>(Table2[[#This Row],[Close Price]]-Table2[[#This Row],[50D EMA]])/Table2[[#This Row],[50D EMA]]</f>
        <v>0.14449308681412654</v>
      </c>
      <c r="U282" s="1">
        <f>(Table2[[#This Row],[Close Price]]-Table2[[#This Row],[200D EMA]])/Table2[[#This Row],[200D EMA]]</f>
        <v>0.35343898955095027</v>
      </c>
      <c r="V282">
        <v>1.51499933093362</v>
      </c>
      <c r="W282">
        <v>175.9</v>
      </c>
      <c r="X282">
        <v>182.9</v>
      </c>
      <c r="Y282">
        <v>174.26</v>
      </c>
      <c r="Z282">
        <v>182.9</v>
      </c>
      <c r="AA282">
        <v>160.75</v>
      </c>
      <c r="AB282">
        <v>184.7</v>
      </c>
      <c r="AC282" s="1">
        <f>(Table2[[#This Row],[Close Price]]/Table2[[#This Row],[Day Low]])-1</f>
        <v>1.0972143263217715E-2</v>
      </c>
      <c r="AD282" s="1">
        <f>(Table2[[#This Row],[Day High]]/Table2[[#This Row],[Close Price]])-1</f>
        <v>2.8510375077321015E-2</v>
      </c>
      <c r="AE282" s="1">
        <f>(Table2[[#This Row],[Close Price]]/Table2[[#This Row],[Current Week Low]])-1</f>
        <v>2.0486629174796489E-2</v>
      </c>
      <c r="AF282" s="1">
        <f>(Table2[[#This Row],[Current Week High]]/Table2[[#This Row],[Close Price]])-1</f>
        <v>2.8510375077321015E-2</v>
      </c>
      <c r="AG282" s="1">
        <f>(Table2[[#This Row],[Close Price]]/Table2[[#This Row],[Current Month Low]])-1</f>
        <v>0.10625194401244187</v>
      </c>
      <c r="AH282" s="1">
        <f>(Table2[[#This Row],[Current Month High]]/Table2[[#This Row],[Close Price]])-1</f>
        <v>3.8632401731991006E-2</v>
      </c>
      <c r="AI282">
        <v>3.8632401731991002</v>
      </c>
      <c r="AJ282">
        <v>104.402298850574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0.28000000000000003</v>
      </c>
      <c r="AM282" t="s">
        <v>3225</v>
      </c>
      <c r="AN282">
        <v>8.68</v>
      </c>
      <c r="AO282" t="s">
        <v>3225</v>
      </c>
      <c r="AP282">
        <v>-1.9474885402745001E-2</v>
      </c>
      <c r="AQ282">
        <f>(Table2[[#This Row],[Sharpe Ratio]]-AVERAGE(Table2[Sharpe Ratio]))/_xlfn.STDEV.P(Table2[Sharpe Ratio])</f>
        <v>-0.98557992884395462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1.8136750699605129</v>
      </c>
      <c r="AS282">
        <f>_xlfn.RANK.AVG(Table2[[#This Row],[1Y Return vs Nifty Z-Score]],Table2[1Y Return vs Nifty Z-Score])</f>
        <v>127</v>
      </c>
      <c r="AT282">
        <f>_xlfn.RANK.AVG(Table2[[#This Row],[6M Return vs Nifty Z-Score]],Table2[6M Return vs Nifty Z-Score])</f>
        <v>164</v>
      </c>
      <c r="AU282">
        <f>_xlfn.RANK.AVG(Table2[[#This Row],[Sharpe Ratio Z-Score]],Table2[Sharpe Ratio Z-Score])</f>
        <v>623</v>
      </c>
      <c r="AV282">
        <f>(Table2[[#This Row],[Rank 1Y]]+Table2[[#This Row],[Rank 6M]]+Table2[[#This Row],[Rank Sharpe]])/3</f>
        <v>304.66666666666669</v>
      </c>
    </row>
    <row r="283" spans="1:48" x14ac:dyDescent="0.3">
      <c r="A283" t="s">
        <v>360</v>
      </c>
      <c r="B283" t="s">
        <v>361</v>
      </c>
      <c r="C283" t="s">
        <v>3192</v>
      </c>
      <c r="D283" t="s">
        <v>201</v>
      </c>
      <c r="E283">
        <v>70709.168806079993</v>
      </c>
      <c r="F283">
        <v>240.8</v>
      </c>
      <c r="G283">
        <v>5.2368972094248596</v>
      </c>
      <c r="H283">
        <f>(Table2[[#This Row],[1Y Return vs Nifty]]-AVERAGE(Table2[1Y Return vs Nifty]))/_xlfn.STDEV.P(Table2[1Y Return vs Nifty])</f>
        <v>-0.37466701759869853</v>
      </c>
      <c r="I283">
        <v>-9.4439454489003705</v>
      </c>
      <c r="J283">
        <f>(Table2[[#This Row],[1M Return vs Nifty]]-AVERAGE(Table2[1M Return vs Nifty]))/_xlfn.STDEV.P(Table2[1M Return vs Nifty])</f>
        <v>-1.0047034855445092</v>
      </c>
      <c r="K283">
        <v>32.631590829555698</v>
      </c>
      <c r="L283">
        <f>(Table2[[#This Row],[6M Return vs Nifty]]-AVERAGE(Table2[6M Return vs Nifty]))/_xlfn.STDEV.P(Table2[6M Return vs Nifty])</f>
        <v>0.47026384269245897</v>
      </c>
      <c r="M283">
        <v>-1.9564848863356299</v>
      </c>
      <c r="N283">
        <f>(Table2[[#This Row],[1W Return vs Nifty]]-AVERAGE(Table2[1W Return vs Nifty]))/_xlfn.STDEV.P(Table2[1W Return vs Nifty])</f>
        <v>-0.46632577525904029</v>
      </c>
      <c r="O283">
        <v>248.3</v>
      </c>
      <c r="P283">
        <v>244.456077830396</v>
      </c>
      <c r="Q283">
        <v>212.473419189444</v>
      </c>
      <c r="R283">
        <v>32.913647306147702</v>
      </c>
      <c r="S283" s="1">
        <f>(Table2[[#This Row],[Close Price]]-Table2[[#This Row],[20D EMA]])/Table2[[#This Row],[20D EMA]]</f>
        <v>-3.0205396697543293E-2</v>
      </c>
      <c r="T283" s="1">
        <f>(Table2[[#This Row],[Close Price]]-Table2[[#This Row],[50D EMA]])/Table2[[#This Row],[50D EMA]]</f>
        <v>-1.4955970261997653E-2</v>
      </c>
      <c r="U283" s="1">
        <f>(Table2[[#This Row],[Close Price]]-Table2[[#This Row],[200D EMA]])/Table2[[#This Row],[200D EMA]]</f>
        <v>0.13331823302236065</v>
      </c>
      <c r="V283">
        <v>0.593985678258109</v>
      </c>
      <c r="W283">
        <v>237.85</v>
      </c>
      <c r="X283">
        <v>244.65</v>
      </c>
      <c r="Y283">
        <v>237.85</v>
      </c>
      <c r="Z283">
        <v>248.2</v>
      </c>
      <c r="AA283">
        <v>237.85</v>
      </c>
      <c r="AB283">
        <v>258.10000000000002</v>
      </c>
      <c r="AC283" s="1">
        <f>(Table2[[#This Row],[Close Price]]/Table2[[#This Row],[Day Low]])-1</f>
        <v>1.2402774858103927E-2</v>
      </c>
      <c r="AD283" s="1">
        <f>(Table2[[#This Row],[Day High]]/Table2[[#This Row],[Close Price]])-1</f>
        <v>1.5988372093023173E-2</v>
      </c>
      <c r="AE283" s="1">
        <f>(Table2[[#This Row],[Close Price]]/Table2[[#This Row],[Current Week Low]])-1</f>
        <v>1.2402774858103927E-2</v>
      </c>
      <c r="AF283" s="1">
        <f>(Table2[[#This Row],[Current Week High]]/Table2[[#This Row],[Close Price]])-1</f>
        <v>3.0730897009966673E-2</v>
      </c>
      <c r="AG283" s="1">
        <f>(Table2[[#This Row],[Close Price]]/Table2[[#This Row],[Current Month Low]])-1</f>
        <v>1.2402774858103927E-2</v>
      </c>
      <c r="AH283" s="1">
        <f>(Table2[[#This Row],[Current Month High]]/Table2[[#This Row],[Close Price]])-1</f>
        <v>7.1843853820598103E-2</v>
      </c>
      <c r="AI283">
        <v>9.9044850498338697</v>
      </c>
      <c r="AJ283">
        <v>52.840368137099297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-0.03</v>
      </c>
      <c r="AM283" t="s">
        <v>3224</v>
      </c>
      <c r="AN283">
        <v>-6.1</v>
      </c>
      <c r="AO283" t="s">
        <v>3224</v>
      </c>
      <c r="AP283">
        <v>7.6806416906844005E-2</v>
      </c>
      <c r="AQ283">
        <f>(Table2[[#This Row],[Sharpe Ratio]]-AVERAGE(Table2[Sharpe Ratio]))/_xlfn.STDEV.P(Table2[Sharpe Ratio])</f>
        <v>0.13265296501974555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-1.2427794706900435</v>
      </c>
      <c r="AS283">
        <f>_xlfn.RANK.AVG(Table2[[#This Row],[1Y Return vs Nifty Z-Score]],Table2[1Y Return vs Nifty Z-Score])</f>
        <v>417</v>
      </c>
      <c r="AT283">
        <f>_xlfn.RANK.AVG(Table2[[#This Row],[6M Return vs Nifty Z-Score]],Table2[6M Return vs Nifty Z-Score])</f>
        <v>188</v>
      </c>
      <c r="AU283">
        <f>_xlfn.RANK.AVG(Table2[[#This Row],[Sharpe Ratio Z-Score]],Table2[Sharpe Ratio Z-Score])</f>
        <v>314</v>
      </c>
      <c r="AV283">
        <f>(Table2[[#This Row],[Rank 1Y]]+Table2[[#This Row],[Rank 6M]]+Table2[[#This Row],[Rank Sharpe]])/3</f>
        <v>306.33333333333331</v>
      </c>
    </row>
    <row r="284" spans="1:48" x14ac:dyDescent="0.3">
      <c r="A284" t="s">
        <v>1522</v>
      </c>
      <c r="B284" t="s">
        <v>1523</v>
      </c>
      <c r="C284" t="s">
        <v>626</v>
      </c>
      <c r="D284" t="s">
        <v>460</v>
      </c>
      <c r="E284">
        <v>6876.24568576</v>
      </c>
      <c r="F284">
        <v>962.95</v>
      </c>
      <c r="G284">
        <v>-0.29355611758332101</v>
      </c>
      <c r="H284">
        <f>(Table2[[#This Row],[1Y Return vs Nifty]]-AVERAGE(Table2[1Y Return vs Nifty]))/_xlfn.STDEV.P(Table2[1Y Return vs Nifty])</f>
        <v>-0.46629012765064737</v>
      </c>
      <c r="I284">
        <v>-1.01238889234382</v>
      </c>
      <c r="J284">
        <f>(Table2[[#This Row],[1M Return vs Nifty]]-AVERAGE(Table2[1M Return vs Nifty]))/_xlfn.STDEV.P(Table2[1M Return vs Nifty])</f>
        <v>-0.20841804354183477</v>
      </c>
      <c r="K284">
        <v>12.8230810945219</v>
      </c>
      <c r="L284">
        <f>(Table2[[#This Row],[6M Return vs Nifty]]-AVERAGE(Table2[6M Return vs Nifty]))/_xlfn.STDEV.P(Table2[6M Return vs Nifty])</f>
        <v>-0.11422785124197209</v>
      </c>
      <c r="M284">
        <v>0.23680050860245899</v>
      </c>
      <c r="N284">
        <f>(Table2[[#This Row],[1W Return vs Nifty]]-AVERAGE(Table2[1W Return vs Nifty]))/_xlfn.STDEV.P(Table2[1W Return vs Nifty])</f>
        <v>3.23805148230355E-2</v>
      </c>
      <c r="O284">
        <v>930.14</v>
      </c>
      <c r="P284">
        <v>924.470627775612</v>
      </c>
      <c r="Q284">
        <v>851.79920778113205</v>
      </c>
      <c r="R284">
        <v>65.667536819043903</v>
      </c>
      <c r="S284" s="1">
        <f>(Table2[[#This Row],[Close Price]]-Table2[[#This Row],[20D EMA]])/Table2[[#This Row],[20D EMA]]</f>
        <v>3.5274259788849058E-2</v>
      </c>
      <c r="T284" s="1">
        <f>(Table2[[#This Row],[Close Price]]-Table2[[#This Row],[50D EMA]])/Table2[[#This Row],[50D EMA]]</f>
        <v>4.1623142010443384E-2</v>
      </c>
      <c r="U284" s="1">
        <f>(Table2[[#This Row],[Close Price]]-Table2[[#This Row],[200D EMA]])/Table2[[#This Row],[200D EMA]]</f>
        <v>0.13048942896813301</v>
      </c>
      <c r="V284">
        <v>0.29238111981756598</v>
      </c>
      <c r="W284">
        <v>925.05</v>
      </c>
      <c r="X284">
        <v>966.9</v>
      </c>
      <c r="Y284">
        <v>915.4</v>
      </c>
      <c r="Z284">
        <v>966.9</v>
      </c>
      <c r="AA284">
        <v>893.2</v>
      </c>
      <c r="AB284">
        <v>966.9</v>
      </c>
      <c r="AC284" s="1">
        <f>(Table2[[#This Row],[Close Price]]/Table2[[#This Row],[Day Low]])-1</f>
        <v>4.0970758337387281E-2</v>
      </c>
      <c r="AD284" s="1">
        <f>(Table2[[#This Row],[Day High]]/Table2[[#This Row],[Close Price]])-1</f>
        <v>4.1019782958615636E-3</v>
      </c>
      <c r="AE284" s="1">
        <f>(Table2[[#This Row],[Close Price]]/Table2[[#This Row],[Current Week Low]])-1</f>
        <v>5.1944505134367658E-2</v>
      </c>
      <c r="AF284" s="1">
        <f>(Table2[[#This Row],[Current Week High]]/Table2[[#This Row],[Close Price]])-1</f>
        <v>4.1019782958615636E-3</v>
      </c>
      <c r="AG284" s="1">
        <f>(Table2[[#This Row],[Close Price]]/Table2[[#This Row],[Current Month Low]])-1</f>
        <v>7.809001343484101E-2</v>
      </c>
      <c r="AH284" s="1">
        <f>(Table2[[#This Row],[Current Month High]]/Table2[[#This Row],[Close Price]])-1</f>
        <v>4.1019782958615636E-3</v>
      </c>
      <c r="AI284">
        <v>17.140038423594099</v>
      </c>
      <c r="AJ284">
        <v>40.228629678170897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-0.09</v>
      </c>
      <c r="AM284" t="s">
        <v>3224</v>
      </c>
      <c r="AN284">
        <v>2.46</v>
      </c>
      <c r="AO284" t="s">
        <v>3225</v>
      </c>
      <c r="AP284">
        <v>0.161493971694886</v>
      </c>
      <c r="AQ284">
        <f>(Table2[[#This Row],[Sharpe Ratio]]-AVERAGE(Table2[Sharpe Ratio]))/_xlfn.STDEV.P(Table2[Sharpe Ratio])</f>
        <v>1.1162334442322841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0.35967793662086534</v>
      </c>
      <c r="AS284">
        <f>_xlfn.RANK.AVG(Table2[[#This Row],[1Y Return vs Nifty Z-Score]],Table2[1Y Return vs Nifty Z-Score])</f>
        <v>468</v>
      </c>
      <c r="AT284">
        <f>_xlfn.RANK.AVG(Table2[[#This Row],[6M Return vs Nifty Z-Score]],Table2[6M Return vs Nifty Z-Score])</f>
        <v>353</v>
      </c>
      <c r="AU284">
        <f>_xlfn.RANK.AVG(Table2[[#This Row],[Sharpe Ratio Z-Score]],Table2[Sharpe Ratio Z-Score])</f>
        <v>98</v>
      </c>
      <c r="AV284">
        <f>(Table2[[#This Row],[Rank 1Y]]+Table2[[#This Row],[Rank 6M]]+Table2[[#This Row],[Rank Sharpe]])/3</f>
        <v>306.33333333333331</v>
      </c>
    </row>
    <row r="285" spans="1:48" x14ac:dyDescent="0.3">
      <c r="A285" t="s">
        <v>364</v>
      </c>
      <c r="B285" t="s">
        <v>365</v>
      </c>
      <c r="C285" t="s">
        <v>3191</v>
      </c>
      <c r="D285" t="s">
        <v>98</v>
      </c>
      <c r="E285">
        <v>69342.946392710001</v>
      </c>
      <c r="F285">
        <v>335.9</v>
      </c>
      <c r="G285">
        <v>87.658925345880107</v>
      </c>
      <c r="H285">
        <f>(Table2[[#This Row],[1Y Return vs Nifty]]-AVERAGE(Table2[1Y Return vs Nifty]))/_xlfn.STDEV.P(Table2[1Y Return vs Nifty])</f>
        <v>0.99082006060733918</v>
      </c>
      <c r="I285">
        <v>0.26364297906718498</v>
      </c>
      <c r="J285">
        <f>(Table2[[#This Row],[1M Return vs Nifty]]-AVERAGE(Table2[1M Return vs Nifty]))/_xlfn.STDEV.P(Table2[1M Return vs Nifty])</f>
        <v>-8.7908195102772466E-2</v>
      </c>
      <c r="K285">
        <v>20.6030722294092</v>
      </c>
      <c r="L285">
        <f>(Table2[[#This Row],[6M Return vs Nifty]]-AVERAGE(Table2[6M Return vs Nifty]))/_xlfn.STDEV.P(Table2[6M Return vs Nifty])</f>
        <v>0.11533713158874542</v>
      </c>
      <c r="M285">
        <v>3.1416192886997401</v>
      </c>
      <c r="N285">
        <f>(Table2[[#This Row],[1W Return vs Nifty]]-AVERAGE(Table2[1W Return vs Nifty]))/_xlfn.STDEV.P(Table2[1W Return vs Nifty])</f>
        <v>0.69287431126485599</v>
      </c>
      <c r="O285">
        <v>322.43</v>
      </c>
      <c r="P285">
        <v>318.86087387217498</v>
      </c>
      <c r="Q285">
        <v>267.44403147952801</v>
      </c>
      <c r="R285">
        <v>68.090690449495597</v>
      </c>
      <c r="S285" s="1">
        <f>(Table2[[#This Row],[Close Price]]-Table2[[#This Row],[20D EMA]])/Table2[[#This Row],[20D EMA]]</f>
        <v>4.1776509629997113E-2</v>
      </c>
      <c r="T285" s="1">
        <f>(Table2[[#This Row],[Close Price]]-Table2[[#This Row],[50D EMA]])/Table2[[#This Row],[50D EMA]]</f>
        <v>5.3437494293061646E-2</v>
      </c>
      <c r="U285" s="1">
        <f>(Table2[[#This Row],[Close Price]]-Table2[[#This Row],[200D EMA]])/Table2[[#This Row],[200D EMA]]</f>
        <v>0.25596371749919594</v>
      </c>
      <c r="V285">
        <v>1.10873042576901</v>
      </c>
      <c r="W285">
        <v>328</v>
      </c>
      <c r="X285">
        <v>341.9</v>
      </c>
      <c r="Y285">
        <v>327</v>
      </c>
      <c r="Z285">
        <v>341.9</v>
      </c>
      <c r="AA285">
        <v>302.25</v>
      </c>
      <c r="AB285">
        <v>341.9</v>
      </c>
      <c r="AC285" s="1">
        <f>(Table2[[#This Row],[Close Price]]/Table2[[#This Row],[Day Low]])-1</f>
        <v>2.4085365853658391E-2</v>
      </c>
      <c r="AD285" s="1">
        <f>(Table2[[#This Row],[Day High]]/Table2[[#This Row],[Close Price]])-1</f>
        <v>1.78624590651979E-2</v>
      </c>
      <c r="AE285" s="1">
        <f>(Table2[[#This Row],[Close Price]]/Table2[[#This Row],[Current Week Low]])-1</f>
        <v>2.7217125382262841E-2</v>
      </c>
      <c r="AF285" s="1">
        <f>(Table2[[#This Row],[Current Week High]]/Table2[[#This Row],[Close Price]])-1</f>
        <v>1.78624590651979E-2</v>
      </c>
      <c r="AG285" s="1">
        <f>(Table2[[#This Row],[Close Price]]/Table2[[#This Row],[Current Month Low]])-1</f>
        <v>0.11133167907361452</v>
      </c>
      <c r="AH285" s="1">
        <f>(Table2[[#This Row],[Current Month High]]/Table2[[#This Row],[Close Price]])-1</f>
        <v>1.78624590651979E-2</v>
      </c>
      <c r="AI285">
        <v>7.45757665972015</v>
      </c>
      <c r="AJ285">
        <v>136.216596343178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</v>
      </c>
      <c r="AM285" t="s">
        <v>3226</v>
      </c>
      <c r="AN285">
        <v>3.48</v>
      </c>
      <c r="AO285" t="s">
        <v>3225</v>
      </c>
      <c r="AQ285">
        <f>(Table2[[#This Row],[Sharpe Ratio]]-AVERAGE(Table2[Sharpe Ratio]))/_xlfn.STDEV.P(Table2[Sharpe Ratio])</f>
        <v>-0.7593941903965159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0.95172911796165227</v>
      </c>
      <c r="AS285">
        <f>_xlfn.RANK.AVG(Table2[[#This Row],[1Y Return vs Nifty Z-Score]],Table2[1Y Return vs Nifty Z-Score])</f>
        <v>95</v>
      </c>
      <c r="AT285">
        <f>_xlfn.RANK.AVG(Table2[[#This Row],[6M Return vs Nifty Z-Score]],Table2[6M Return vs Nifty Z-Score])</f>
        <v>269</v>
      </c>
      <c r="AU285">
        <f>_xlfn.RANK.AVG(Table2[[#This Row],[Sharpe Ratio Z-Score]],Table2[Sharpe Ratio Z-Score])</f>
        <v>560.5</v>
      </c>
      <c r="AV285">
        <f>(Table2[[#This Row],[Rank 1Y]]+Table2[[#This Row],[Rank 6M]]+Table2[[#This Row],[Rank Sharpe]])/3</f>
        <v>308.16666666666669</v>
      </c>
    </row>
    <row r="286" spans="1:48" x14ac:dyDescent="0.3">
      <c r="A286" t="s">
        <v>1155</v>
      </c>
      <c r="B286" t="s">
        <v>1156</v>
      </c>
      <c r="C286" t="s">
        <v>3191</v>
      </c>
      <c r="D286" t="s">
        <v>98</v>
      </c>
      <c r="E286">
        <v>10931.54324492</v>
      </c>
      <c r="F286">
        <v>226.12</v>
      </c>
      <c r="G286">
        <v>50.1552895217092</v>
      </c>
      <c r="H286">
        <f>(Table2[[#This Row],[1Y Return vs Nifty]]-AVERAGE(Table2[1Y Return vs Nifty]))/_xlfn.STDEV.P(Table2[1Y Return vs Nifty])</f>
        <v>0.36949671706054382</v>
      </c>
      <c r="I286">
        <v>-5.6714558831759296</v>
      </c>
      <c r="J286">
        <f>(Table2[[#This Row],[1M Return vs Nifty]]-AVERAGE(Table2[1M Return vs Nifty]))/_xlfn.STDEV.P(Table2[1M Return vs Nifty])</f>
        <v>-0.6484254363914842</v>
      </c>
      <c r="K286">
        <v>0.24603918845794401</v>
      </c>
      <c r="L286">
        <f>(Table2[[#This Row],[6M Return vs Nifty]]-AVERAGE(Table2[6M Return vs Nifty]))/_xlfn.STDEV.P(Table2[6M Return vs Nifty])</f>
        <v>-0.4853398948379718</v>
      </c>
      <c r="M286">
        <v>-2.7912208229055699</v>
      </c>
      <c r="N286">
        <f>(Table2[[#This Row],[1W Return vs Nifty]]-AVERAGE(Table2[1W Return vs Nifty]))/_xlfn.STDEV.P(Table2[1W Return vs Nifty])</f>
        <v>-0.65612691244152377</v>
      </c>
      <c r="O286">
        <v>227.86</v>
      </c>
      <c r="P286">
        <v>224.628593870961</v>
      </c>
      <c r="Q286">
        <v>198.00120867883999</v>
      </c>
      <c r="R286">
        <v>44.573829101634701</v>
      </c>
      <c r="S286" s="1">
        <f>(Table2[[#This Row],[Close Price]]-Table2[[#This Row],[20D EMA]])/Table2[[#This Row],[20D EMA]]</f>
        <v>-7.6362678837883302E-3</v>
      </c>
      <c r="T286" s="1">
        <f>(Table2[[#This Row],[Close Price]]-Table2[[#This Row],[50D EMA]])/Table2[[#This Row],[50D EMA]]</f>
        <v>6.6394313534979084E-3</v>
      </c>
      <c r="U286" s="1">
        <f>(Table2[[#This Row],[Close Price]]-Table2[[#This Row],[200D EMA]])/Table2[[#This Row],[200D EMA]]</f>
        <v>0.14201323067057126</v>
      </c>
      <c r="V286">
        <v>0.33653057104773898</v>
      </c>
      <c r="W286">
        <v>225.2</v>
      </c>
      <c r="X286">
        <v>229.32</v>
      </c>
      <c r="Y286">
        <v>225.2</v>
      </c>
      <c r="Z286">
        <v>229.69</v>
      </c>
      <c r="AA286">
        <v>219.02</v>
      </c>
      <c r="AB286">
        <v>236.9</v>
      </c>
      <c r="AC286" s="1">
        <f>(Table2[[#This Row],[Close Price]]/Table2[[#This Row],[Day Low]])-1</f>
        <v>4.0852575488454779E-3</v>
      </c>
      <c r="AD286" s="1">
        <f>(Table2[[#This Row],[Day High]]/Table2[[#This Row],[Close Price]])-1</f>
        <v>1.4151777817088318E-2</v>
      </c>
      <c r="AE286" s="1">
        <f>(Table2[[#This Row],[Close Price]]/Table2[[#This Row],[Current Week Low]])-1</f>
        <v>4.0852575488454779E-3</v>
      </c>
      <c r="AF286" s="1">
        <f>(Table2[[#This Row],[Current Week High]]/Table2[[#This Row],[Close Price]])-1</f>
        <v>1.5788077127188993E-2</v>
      </c>
      <c r="AG286" s="1">
        <f>(Table2[[#This Row],[Close Price]]/Table2[[#This Row],[Current Month Low]])-1</f>
        <v>3.2417130855629583E-2</v>
      </c>
      <c r="AH286" s="1">
        <f>(Table2[[#This Row],[Current Month High]]/Table2[[#This Row],[Close Price]])-1</f>
        <v>4.7673801521316062E-2</v>
      </c>
      <c r="AI286">
        <v>10.865911905182999</v>
      </c>
      <c r="AJ286">
        <v>94.511827956989194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0.05</v>
      </c>
      <c r="AM286" t="s">
        <v>3225</v>
      </c>
      <c r="AN286">
        <v>0.27</v>
      </c>
      <c r="AO286" t="s">
        <v>3225</v>
      </c>
      <c r="AP286">
        <v>9.2508503765048003E-2</v>
      </c>
      <c r="AQ286">
        <f>(Table2[[#This Row],[Sharpe Ratio]]-AVERAGE(Table2[Sharpe Ratio]))/_xlfn.STDEV.P(Table2[Sharpe Ratio])</f>
        <v>0.31502056502051856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-1.1053749615899173</v>
      </c>
      <c r="AS286">
        <f>_xlfn.RANK.AVG(Table2[[#This Row],[1Y Return vs Nifty Z-Score]],Table2[1Y Return vs Nifty Z-Score])</f>
        <v>189</v>
      </c>
      <c r="AT286">
        <f>_xlfn.RANK.AVG(Table2[[#This Row],[6M Return vs Nifty Z-Score]],Table2[6M Return vs Nifty Z-Score])</f>
        <v>480</v>
      </c>
      <c r="AU286">
        <f>_xlfn.RANK.AVG(Table2[[#This Row],[Sharpe Ratio Z-Score]],Table2[Sharpe Ratio Z-Score])</f>
        <v>256</v>
      </c>
      <c r="AV286">
        <f>(Table2[[#This Row],[Rank 1Y]]+Table2[[#This Row],[Rank 6M]]+Table2[[#This Row],[Rank Sharpe]])/3</f>
        <v>308.33333333333331</v>
      </c>
    </row>
    <row r="287" spans="1:48" x14ac:dyDescent="0.3">
      <c r="A287" t="s">
        <v>782</v>
      </c>
      <c r="B287" t="s">
        <v>783</v>
      </c>
      <c r="C287" t="s">
        <v>3183</v>
      </c>
      <c r="D287" t="s">
        <v>46</v>
      </c>
      <c r="E287">
        <v>21796.451579249999</v>
      </c>
      <c r="F287">
        <v>231.75</v>
      </c>
      <c r="G287">
        <v>36.067606430375903</v>
      </c>
      <c r="H287">
        <f>(Table2[[#This Row],[1Y Return vs Nifty]]-AVERAGE(Table2[1Y Return vs Nifty]))/_xlfn.STDEV.P(Table2[1Y Return vs Nifty])</f>
        <v>0.13610584258181957</v>
      </c>
      <c r="I287">
        <v>-15.195845731187401</v>
      </c>
      <c r="J287">
        <f>(Table2[[#This Row],[1M Return vs Nifty]]-AVERAGE(Table2[1M Return vs Nifty]))/_xlfn.STDEV.P(Table2[1M Return vs Nifty])</f>
        <v>-1.5479192521605336</v>
      </c>
      <c r="K287">
        <v>-8.4219050698186493</v>
      </c>
      <c r="L287">
        <f>(Table2[[#This Row],[6M Return vs Nifty]]-AVERAGE(Table2[6M Return vs Nifty]))/_xlfn.STDEV.P(Table2[6M Return vs Nifty])</f>
        <v>-0.74110580000795334</v>
      </c>
      <c r="M287">
        <v>-2.2313600264086801</v>
      </c>
      <c r="N287">
        <f>(Table2[[#This Row],[1W Return vs Nifty]]-AVERAGE(Table2[1W Return vs Nifty]))/_xlfn.STDEV.P(Table2[1W Return vs Nifty])</f>
        <v>-0.52882651577278961</v>
      </c>
      <c r="O287">
        <v>251.15</v>
      </c>
      <c r="P287">
        <v>262.86057631261099</v>
      </c>
      <c r="Q287">
        <v>234.54386945148599</v>
      </c>
      <c r="R287">
        <v>24.383069471245001</v>
      </c>
      <c r="S287" s="1">
        <f>(Table2[[#This Row],[Close Price]]-Table2[[#This Row],[20D EMA]])/Table2[[#This Row],[20D EMA]]</f>
        <v>-7.7244674497312385E-2</v>
      </c>
      <c r="T287" s="1">
        <f>(Table2[[#This Row],[Close Price]]-Table2[[#This Row],[50D EMA]])/Table2[[#This Row],[50D EMA]]</f>
        <v>-0.11835390741749062</v>
      </c>
      <c r="U287" s="1">
        <f>(Table2[[#This Row],[Close Price]]-Table2[[#This Row],[200D EMA]])/Table2[[#This Row],[200D EMA]]</f>
        <v>-1.1911927001203859E-2</v>
      </c>
      <c r="V287">
        <v>0.27767676034703298</v>
      </c>
      <c r="W287">
        <v>231</v>
      </c>
      <c r="X287">
        <v>240.6</v>
      </c>
      <c r="Y287">
        <v>231</v>
      </c>
      <c r="Z287">
        <v>245.35</v>
      </c>
      <c r="AA287">
        <v>231</v>
      </c>
      <c r="AB287">
        <v>263.2</v>
      </c>
      <c r="AC287" s="1">
        <f>(Table2[[#This Row],[Close Price]]/Table2[[#This Row],[Day Low]])-1</f>
        <v>3.2467532467532756E-3</v>
      </c>
      <c r="AD287" s="1">
        <f>(Table2[[#This Row],[Day High]]/Table2[[#This Row],[Close Price]])-1</f>
        <v>3.8187702265372048E-2</v>
      </c>
      <c r="AE287" s="1">
        <f>(Table2[[#This Row],[Close Price]]/Table2[[#This Row],[Current Week Low]])-1</f>
        <v>3.2467532467532756E-3</v>
      </c>
      <c r="AF287" s="1">
        <f>(Table2[[#This Row],[Current Week High]]/Table2[[#This Row],[Close Price]])-1</f>
        <v>5.8683926645091589E-2</v>
      </c>
      <c r="AG287" s="1">
        <f>(Table2[[#This Row],[Close Price]]/Table2[[#This Row],[Current Month Low]])-1</f>
        <v>3.2467532467532756E-3</v>
      </c>
      <c r="AH287" s="1">
        <f>(Table2[[#This Row],[Current Month High]]/Table2[[#This Row],[Close Price]])-1</f>
        <v>0.13570658036677452</v>
      </c>
      <c r="AI287">
        <v>51.715210355986997</v>
      </c>
      <c r="AJ287">
        <v>82.121807465618801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-0.16</v>
      </c>
      <c r="AM287" t="s">
        <v>3224</v>
      </c>
      <c r="AN287">
        <v>-11.24</v>
      </c>
      <c r="AO287" t="s">
        <v>3224</v>
      </c>
      <c r="AP287">
        <v>0.160446011161123</v>
      </c>
      <c r="AQ287">
        <f>(Table2[[#This Row],[Sharpe Ratio]]-AVERAGE(Table2[Sharpe Ratio]))/_xlfn.STDEV.P(Table2[Sharpe Ratio])</f>
        <v>1.1040621927824787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262</v>
      </c>
      <c r="AT287">
        <f>_xlfn.RANK.AVG(Table2[[#This Row],[6M Return vs Nifty Z-Score]],Table2[6M Return vs Nifty Z-Score])</f>
        <v>567</v>
      </c>
      <c r="AU287">
        <f>_xlfn.RANK.AVG(Table2[[#This Row],[Sharpe Ratio Z-Score]],Table2[Sharpe Ratio Z-Score])</f>
        <v>100</v>
      </c>
      <c r="AV287">
        <f>(Table2[[#This Row],[Rank 1Y]]+Table2[[#This Row],[Rank 6M]]+Table2[[#This Row],[Rank Sharpe]])/3</f>
        <v>309.66666666666669</v>
      </c>
    </row>
    <row r="288" spans="1:48" x14ac:dyDescent="0.3">
      <c r="A288" t="s">
        <v>717</v>
      </c>
      <c r="B288" t="s">
        <v>718</v>
      </c>
      <c r="C288" t="s">
        <v>3178</v>
      </c>
      <c r="D288" t="s">
        <v>295</v>
      </c>
      <c r="E288">
        <v>25188.001508559999</v>
      </c>
      <c r="F288">
        <v>254.65</v>
      </c>
      <c r="G288">
        <v>46.879114925635498</v>
      </c>
      <c r="H288">
        <f>(Table2[[#This Row],[1Y Return vs Nifty]]-AVERAGE(Table2[1Y Return vs Nifty]))/_xlfn.STDEV.P(Table2[1Y Return vs Nifty])</f>
        <v>0.31522027934077285</v>
      </c>
      <c r="I288">
        <v>-1.8163262995420999</v>
      </c>
      <c r="J288">
        <f>(Table2[[#This Row],[1M Return vs Nifty]]-AVERAGE(Table2[1M Return vs Nifty]))/_xlfn.STDEV.P(Table2[1M Return vs Nifty])</f>
        <v>-0.28434277337544561</v>
      </c>
      <c r="K288">
        <v>11.338239377122999</v>
      </c>
      <c r="L288">
        <f>(Table2[[#This Row],[6M Return vs Nifty]]-AVERAGE(Table2[6M Return vs Nifty]))/_xlfn.STDEV.P(Table2[6M Return vs Nifty])</f>
        <v>-0.15804122550566263</v>
      </c>
      <c r="M288">
        <v>-2.3737062522582102</v>
      </c>
      <c r="N288">
        <f>(Table2[[#This Row],[1W Return vs Nifty]]-AVERAGE(Table2[1W Return vs Nifty]))/_xlfn.STDEV.P(Table2[1W Return vs Nifty])</f>
        <v>-0.56119300960183749</v>
      </c>
      <c r="O288">
        <v>260.51</v>
      </c>
      <c r="P288">
        <v>253.161165167863</v>
      </c>
      <c r="Q288">
        <v>213.227299922783</v>
      </c>
      <c r="R288">
        <v>38.240136945127098</v>
      </c>
      <c r="S288" s="1">
        <f>(Table2[[#This Row],[Close Price]]-Table2[[#This Row],[20D EMA]])/Table2[[#This Row],[20D EMA]]</f>
        <v>-2.2494338029250261E-2</v>
      </c>
      <c r="T288" s="1">
        <f>(Table2[[#This Row],[Close Price]]-Table2[[#This Row],[50D EMA]])/Table2[[#This Row],[50D EMA]]</f>
        <v>5.8809763778334776E-3</v>
      </c>
      <c r="U288" s="1">
        <f>(Table2[[#This Row],[Close Price]]-Table2[[#This Row],[200D EMA]])/Table2[[#This Row],[200D EMA]]</f>
        <v>0.19426546268802164</v>
      </c>
      <c r="V288">
        <v>0.508883003220022</v>
      </c>
      <c r="W288">
        <v>252.8</v>
      </c>
      <c r="X288">
        <v>259.85000000000002</v>
      </c>
      <c r="Y288">
        <v>252.8</v>
      </c>
      <c r="Z288">
        <v>260.75</v>
      </c>
      <c r="AA288">
        <v>251</v>
      </c>
      <c r="AB288">
        <v>278.8</v>
      </c>
      <c r="AC288" s="1">
        <f>(Table2[[#This Row],[Close Price]]/Table2[[#This Row],[Day Low]])-1</f>
        <v>7.3180379746835555E-3</v>
      </c>
      <c r="AD288" s="1">
        <f>(Table2[[#This Row],[Day High]]/Table2[[#This Row],[Close Price]])-1</f>
        <v>2.0420184567052857E-2</v>
      </c>
      <c r="AE288" s="1">
        <f>(Table2[[#This Row],[Close Price]]/Table2[[#This Row],[Current Week Low]])-1</f>
        <v>7.3180379746835555E-3</v>
      </c>
      <c r="AF288" s="1">
        <f>(Table2[[#This Row],[Current Week High]]/Table2[[#This Row],[Close Price]])-1</f>
        <v>2.395444728058127E-2</v>
      </c>
      <c r="AG288" s="1">
        <f>(Table2[[#This Row],[Close Price]]/Table2[[#This Row],[Current Month Low]])-1</f>
        <v>1.4541832669322741E-2</v>
      </c>
      <c r="AH288" s="1">
        <f>(Table2[[#This Row],[Current Month High]]/Table2[[#This Row],[Close Price]])-1</f>
        <v>9.4836049479678053E-2</v>
      </c>
      <c r="AI288">
        <v>11.6827017474965</v>
      </c>
      <c r="AJ288">
        <v>92.333836858005995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0.24</v>
      </c>
      <c r="AM288" t="s">
        <v>3225</v>
      </c>
      <c r="AN288">
        <v>-3.81</v>
      </c>
      <c r="AO288" t="s">
        <v>3224</v>
      </c>
      <c r="AP288">
        <v>5.9615332627036999E-2</v>
      </c>
      <c r="AQ288">
        <f>(Table2[[#This Row],[Sharpe Ratio]]-AVERAGE(Table2[Sharpe Ratio]))/_xlfn.STDEV.P(Table2[Sharpe Ratio])</f>
        <v>-6.7008188929444448E-2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-0.75536491807161732</v>
      </c>
      <c r="AS288">
        <f>_xlfn.RANK.AVG(Table2[[#This Row],[1Y Return vs Nifty Z-Score]],Table2[1Y Return vs Nifty Z-Score])</f>
        <v>202</v>
      </c>
      <c r="AT288">
        <f>_xlfn.RANK.AVG(Table2[[#This Row],[6M Return vs Nifty Z-Score]],Table2[6M Return vs Nifty Z-Score])</f>
        <v>362</v>
      </c>
      <c r="AU288">
        <f>_xlfn.RANK.AVG(Table2[[#This Row],[Sharpe Ratio Z-Score]],Table2[Sharpe Ratio Z-Score])</f>
        <v>366</v>
      </c>
      <c r="AV288">
        <f>(Table2[[#This Row],[Rank 1Y]]+Table2[[#This Row],[Rank 6M]]+Table2[[#This Row],[Rank Sharpe]])/3</f>
        <v>310</v>
      </c>
    </row>
    <row r="289" spans="1:48" x14ac:dyDescent="0.3">
      <c r="A289" t="s">
        <v>1295</v>
      </c>
      <c r="B289" t="s">
        <v>1296</v>
      </c>
      <c r="C289" t="s">
        <v>3186</v>
      </c>
      <c r="D289" t="s">
        <v>206</v>
      </c>
      <c r="E289">
        <v>9058.7024700000002</v>
      </c>
      <c r="F289">
        <v>459.5</v>
      </c>
      <c r="G289">
        <v>22.2959279902704</v>
      </c>
      <c r="H289">
        <f>(Table2[[#This Row],[1Y Return vs Nifty]]-AVERAGE(Table2[1Y Return vs Nifty]))/_xlfn.STDEV.P(Table2[1Y Return vs Nifty])</f>
        <v>-9.20497777098786E-2</v>
      </c>
      <c r="I289">
        <v>7.6361818450036303</v>
      </c>
      <c r="J289">
        <f>(Table2[[#This Row],[1M Return vs Nifty]]-AVERAGE(Table2[1M Return vs Nifty]))/_xlfn.STDEV.P(Table2[1M Return vs Nifty])</f>
        <v>0.60836245553752522</v>
      </c>
      <c r="K289">
        <v>66.961090940799906</v>
      </c>
      <c r="L289">
        <f>(Table2[[#This Row],[6M Return vs Nifty]]-AVERAGE(Table2[6M Return vs Nifty]))/_xlfn.STDEV.P(Table2[6M Return vs Nifty])</f>
        <v>1.4832278637291041</v>
      </c>
      <c r="M289">
        <v>2.7572365497217501</v>
      </c>
      <c r="N289">
        <f>(Table2[[#This Row],[1W Return vs Nifty]]-AVERAGE(Table2[1W Return vs Nifty]))/_xlfn.STDEV.P(Table2[1W Return vs Nifty])</f>
        <v>0.60547387985282297</v>
      </c>
      <c r="O289">
        <v>447.71</v>
      </c>
      <c r="P289">
        <v>419.880902247535</v>
      </c>
      <c r="Q289">
        <v>335.74293974894402</v>
      </c>
      <c r="R289">
        <v>57.509980473515597</v>
      </c>
      <c r="S289" s="1">
        <f>(Table2[[#This Row],[Close Price]]-Table2[[#This Row],[20D EMA]])/Table2[[#This Row],[20D EMA]]</f>
        <v>2.6334010855241164E-2</v>
      </c>
      <c r="T289" s="1">
        <f>(Table2[[#This Row],[Close Price]]-Table2[[#This Row],[50D EMA]])/Table2[[#This Row],[50D EMA]]</f>
        <v>9.4357941836345063E-2</v>
      </c>
      <c r="U289" s="1">
        <f>(Table2[[#This Row],[Close Price]]-Table2[[#This Row],[200D EMA]])/Table2[[#This Row],[200D EMA]]</f>
        <v>0.36860659033842041</v>
      </c>
      <c r="V289">
        <v>0.65558549520625498</v>
      </c>
      <c r="W289">
        <v>455</v>
      </c>
      <c r="X289">
        <v>468</v>
      </c>
      <c r="Y289">
        <v>455</v>
      </c>
      <c r="Z289">
        <v>478.25</v>
      </c>
      <c r="AA289">
        <v>441</v>
      </c>
      <c r="AB289">
        <v>478.25</v>
      </c>
      <c r="AC289" s="1">
        <f>(Table2[[#This Row],[Close Price]]/Table2[[#This Row],[Day Low]])-1</f>
        <v>9.890109890109855E-3</v>
      </c>
      <c r="AD289" s="1">
        <f>(Table2[[#This Row],[Day High]]/Table2[[#This Row],[Close Price]])-1</f>
        <v>1.8498367791077275E-2</v>
      </c>
      <c r="AE289" s="1">
        <f>(Table2[[#This Row],[Close Price]]/Table2[[#This Row],[Current Week Low]])-1</f>
        <v>9.890109890109855E-3</v>
      </c>
      <c r="AF289" s="1">
        <f>(Table2[[#This Row],[Current Week High]]/Table2[[#This Row],[Close Price]])-1</f>
        <v>4.0805223068552721E-2</v>
      </c>
      <c r="AG289" s="1">
        <f>(Table2[[#This Row],[Close Price]]/Table2[[#This Row],[Current Month Low]])-1</f>
        <v>4.1950113378684817E-2</v>
      </c>
      <c r="AH289" s="1">
        <f>(Table2[[#This Row],[Current Month High]]/Table2[[#This Row],[Close Price]])-1</f>
        <v>4.0805223068552721E-2</v>
      </c>
      <c r="AI289">
        <v>4.0805223068552703</v>
      </c>
      <c r="AJ289">
        <v>91.378592253227794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0.23</v>
      </c>
      <c r="AM289" t="s">
        <v>3225</v>
      </c>
      <c r="AN289">
        <v>-0.45</v>
      </c>
      <c r="AO289" t="s">
        <v>3224</v>
      </c>
      <c r="AQ289">
        <f>(Table2[[#This Row],[Sharpe Ratio]]-AVERAGE(Table2[Sharpe Ratio]))/_xlfn.STDEV.P(Table2[Sharpe Ratio])</f>
        <v>-0.7593941903965159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1.8456202310130578</v>
      </c>
      <c r="AS289">
        <f>_xlfn.RANK.AVG(Table2[[#This Row],[1Y Return vs Nifty Z-Score]],Table2[1Y Return vs Nifty Z-Score])</f>
        <v>316</v>
      </c>
      <c r="AT289">
        <f>_xlfn.RANK.AVG(Table2[[#This Row],[6M Return vs Nifty Z-Score]],Table2[6M Return vs Nifty Z-Score])</f>
        <v>55</v>
      </c>
      <c r="AU289">
        <f>_xlfn.RANK.AVG(Table2[[#This Row],[Sharpe Ratio Z-Score]],Table2[Sharpe Ratio Z-Score])</f>
        <v>560.5</v>
      </c>
      <c r="AV289">
        <f>(Table2[[#This Row],[Rank 1Y]]+Table2[[#This Row],[Rank 6M]]+Table2[[#This Row],[Rank Sharpe]])/3</f>
        <v>310.5</v>
      </c>
    </row>
    <row r="290" spans="1:48" x14ac:dyDescent="0.3">
      <c r="A290" t="s">
        <v>936</v>
      </c>
      <c r="B290" t="s">
        <v>937</v>
      </c>
      <c r="C290" t="s">
        <v>3184</v>
      </c>
      <c r="D290" t="s">
        <v>54</v>
      </c>
      <c r="E290">
        <v>16643.625</v>
      </c>
      <c r="F290">
        <v>6657.45</v>
      </c>
      <c r="G290">
        <v>19.672541182851401</v>
      </c>
      <c r="H290">
        <f>(Table2[[#This Row],[1Y Return vs Nifty]]-AVERAGE(Table2[1Y Return vs Nifty]))/_xlfn.STDEV.P(Table2[1Y Return vs Nifty])</f>
        <v>-0.13551146953741114</v>
      </c>
      <c r="I290">
        <v>-2.4337457823570201</v>
      </c>
      <c r="J290">
        <f>(Table2[[#This Row],[1M Return vs Nifty]]-AVERAGE(Table2[1M Return vs Nifty]))/_xlfn.STDEV.P(Table2[1M Return vs Nifty])</f>
        <v>-0.34265254601072853</v>
      </c>
      <c r="K290">
        <v>15.192296629565901</v>
      </c>
      <c r="L290">
        <f>(Table2[[#This Row],[6M Return vs Nifty]]-AVERAGE(Table2[6M Return vs Nifty]))/_xlfn.STDEV.P(Table2[6M Return vs Nifty])</f>
        <v>-4.4319169574493056E-2</v>
      </c>
      <c r="M290">
        <v>-5.1517086503999501</v>
      </c>
      <c r="N290">
        <f>(Table2[[#This Row],[1W Return vs Nifty]]-AVERAGE(Table2[1W Return vs Nifty]))/_xlfn.STDEV.P(Table2[1W Return vs Nifty])</f>
        <v>-1.1928514672807951</v>
      </c>
      <c r="O290">
        <v>6782.66</v>
      </c>
      <c r="P290">
        <v>6690.24580854738</v>
      </c>
      <c r="Q290">
        <v>5930.1379625867703</v>
      </c>
      <c r="R290">
        <v>34.796192756789097</v>
      </c>
      <c r="S290" s="1">
        <f>(Table2[[#This Row],[Close Price]]-Table2[[#This Row],[20D EMA]])/Table2[[#This Row],[20D EMA]]</f>
        <v>-1.846030908227746E-2</v>
      </c>
      <c r="T290" s="1">
        <f>(Table2[[#This Row],[Close Price]]-Table2[[#This Row],[50D EMA]])/Table2[[#This Row],[50D EMA]]</f>
        <v>-4.9020334208767944E-3</v>
      </c>
      <c r="U290" s="1">
        <f>(Table2[[#This Row],[Close Price]]-Table2[[#This Row],[200D EMA]])/Table2[[#This Row],[200D EMA]]</f>
        <v>0.12264673132426933</v>
      </c>
      <c r="V290">
        <v>0.63774619581287895</v>
      </c>
      <c r="W290">
        <v>6603.55</v>
      </c>
      <c r="X290">
        <v>6749.8</v>
      </c>
      <c r="Y290">
        <v>6603.55</v>
      </c>
      <c r="Z290">
        <v>6832.35</v>
      </c>
      <c r="AA290">
        <v>6367.55</v>
      </c>
      <c r="AB290">
        <v>7309.9</v>
      </c>
      <c r="AC290" s="1">
        <f>(Table2[[#This Row],[Close Price]]/Table2[[#This Row],[Day Low]])-1</f>
        <v>8.1622763513564678E-3</v>
      </c>
      <c r="AD290" s="1">
        <f>(Table2[[#This Row],[Day High]]/Table2[[#This Row],[Close Price]])-1</f>
        <v>1.3871677594274212E-2</v>
      </c>
      <c r="AE290" s="1">
        <f>(Table2[[#This Row],[Close Price]]/Table2[[#This Row],[Current Week Low]])-1</f>
        <v>8.1622763513564678E-3</v>
      </c>
      <c r="AF290" s="1">
        <f>(Table2[[#This Row],[Current Week High]]/Table2[[#This Row],[Close Price]])-1</f>
        <v>2.6271320100038409E-2</v>
      </c>
      <c r="AG290" s="1">
        <f>(Table2[[#This Row],[Close Price]]/Table2[[#This Row],[Current Month Low]])-1</f>
        <v>4.5527714741148362E-2</v>
      </c>
      <c r="AH290" s="1">
        <f>(Table2[[#This Row],[Current Month High]]/Table2[[#This Row],[Close Price]])-1</f>
        <v>9.8002989132475626E-2</v>
      </c>
      <c r="AI290">
        <v>13.7402458899428</v>
      </c>
      <c r="AJ290">
        <v>54.429366736256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-0.1</v>
      </c>
      <c r="AM290" t="s">
        <v>3224</v>
      </c>
      <c r="AN290">
        <v>1.07</v>
      </c>
      <c r="AO290" t="s">
        <v>3225</v>
      </c>
      <c r="AP290">
        <v>8.9244642007468997E-2</v>
      </c>
      <c r="AQ290">
        <f>(Table2[[#This Row],[Sharpe Ratio]]-AVERAGE(Table2[Sharpe Ratio]))/_xlfn.STDEV.P(Table2[Sharpe Ratio])</f>
        <v>0.27711333390919674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-1.438221318494231</v>
      </c>
      <c r="AS290">
        <f>_xlfn.RANK.AVG(Table2[[#This Row],[1Y Return vs Nifty Z-Score]],Table2[1Y Return vs Nifty Z-Score])</f>
        <v>331</v>
      </c>
      <c r="AT290">
        <f>_xlfn.RANK.AVG(Table2[[#This Row],[6M Return vs Nifty Z-Score]],Table2[6M Return vs Nifty Z-Score])</f>
        <v>331</v>
      </c>
      <c r="AU290">
        <f>_xlfn.RANK.AVG(Table2[[#This Row],[Sharpe Ratio Z-Score]],Table2[Sharpe Ratio Z-Score])</f>
        <v>270</v>
      </c>
      <c r="AV290">
        <f>(Table2[[#This Row],[Rank 1Y]]+Table2[[#This Row],[Rank 6M]]+Table2[[#This Row],[Rank Sharpe]])/3</f>
        <v>310.66666666666669</v>
      </c>
    </row>
    <row r="291" spans="1:48" x14ac:dyDescent="0.3">
      <c r="A291" t="s">
        <v>944</v>
      </c>
      <c r="B291" t="s">
        <v>945</v>
      </c>
      <c r="C291" t="s">
        <v>3180</v>
      </c>
      <c r="D291" t="s">
        <v>234</v>
      </c>
      <c r="E291">
        <v>16457.091727110001</v>
      </c>
      <c r="F291">
        <v>1291.3499999999999</v>
      </c>
      <c r="G291">
        <v>35.959282448255998</v>
      </c>
      <c r="H291">
        <f>(Table2[[#This Row],[1Y Return vs Nifty]]-AVERAGE(Table2[1Y Return vs Nifty]))/_xlfn.STDEV.P(Table2[1Y Return vs Nifty])</f>
        <v>0.13431123741146792</v>
      </c>
      <c r="I291">
        <v>16.903845103062899</v>
      </c>
      <c r="J291">
        <f>(Table2[[#This Row],[1M Return vs Nifty]]-AVERAGE(Table2[1M Return vs Nifty]))/_xlfn.STDEV.P(Table2[1M Return vs Nifty])</f>
        <v>1.4836107307847641</v>
      </c>
      <c r="K291">
        <v>40.987680394030598</v>
      </c>
      <c r="L291">
        <f>(Table2[[#This Row],[6M Return vs Nifty]]-AVERAGE(Table2[6M Return vs Nifty]))/_xlfn.STDEV.P(Table2[6M Return vs Nifty])</f>
        <v>0.71682781996984513</v>
      </c>
      <c r="M291">
        <v>-1.70417235639412</v>
      </c>
      <c r="N291">
        <f>(Table2[[#This Row],[1W Return vs Nifty]]-AVERAGE(Table2[1W Return vs Nifty]))/_xlfn.STDEV.P(Table2[1W Return vs Nifty])</f>
        <v>-0.4089552907617845</v>
      </c>
      <c r="O291">
        <v>1213.4000000000001</v>
      </c>
      <c r="P291">
        <v>1128.0021262765499</v>
      </c>
      <c r="Q291">
        <v>974.83035537722401</v>
      </c>
      <c r="R291">
        <v>67.453021940660193</v>
      </c>
      <c r="S291" s="1">
        <f>(Table2[[#This Row],[Close Price]]-Table2[[#This Row],[20D EMA]])/Table2[[#This Row],[20D EMA]]</f>
        <v>6.4240975770561898E-2</v>
      </c>
      <c r="T291" s="1">
        <f>(Table2[[#This Row],[Close Price]]-Table2[[#This Row],[50D EMA]])/Table2[[#This Row],[50D EMA]]</f>
        <v>0.14481167182073409</v>
      </c>
      <c r="U291" s="1">
        <f>(Table2[[#This Row],[Close Price]]-Table2[[#This Row],[200D EMA]])/Table2[[#This Row],[200D EMA]]</f>
        <v>0.32469202756852422</v>
      </c>
      <c r="V291">
        <v>1.40116996127796</v>
      </c>
      <c r="W291">
        <v>1262</v>
      </c>
      <c r="X291">
        <v>1298.5</v>
      </c>
      <c r="Y291">
        <v>1261</v>
      </c>
      <c r="Z291">
        <v>1316</v>
      </c>
      <c r="AA291">
        <v>1145.3</v>
      </c>
      <c r="AB291">
        <v>1319</v>
      </c>
      <c r="AC291" s="1">
        <f>(Table2[[#This Row],[Close Price]]/Table2[[#This Row],[Day Low]])-1</f>
        <v>2.3256735340728918E-2</v>
      </c>
      <c r="AD291" s="1">
        <f>(Table2[[#This Row],[Day High]]/Table2[[#This Row],[Close Price]])-1</f>
        <v>5.5368412901228847E-3</v>
      </c>
      <c r="AE291" s="1">
        <f>(Table2[[#This Row],[Close Price]]/Table2[[#This Row],[Current Week Low]])-1</f>
        <v>2.4068199841395632E-2</v>
      </c>
      <c r="AF291" s="1">
        <f>(Table2[[#This Row],[Current Week High]]/Table2[[#This Row],[Close Price]])-1</f>
        <v>1.9088550741472199E-2</v>
      </c>
      <c r="AG291" s="1">
        <f>(Table2[[#This Row],[Close Price]]/Table2[[#This Row],[Current Month Low]])-1</f>
        <v>0.12752117349166148</v>
      </c>
      <c r="AH291" s="1">
        <f>(Table2[[#This Row],[Current Month High]]/Table2[[#This Row],[Close Price]])-1</f>
        <v>2.141170093313205E-2</v>
      </c>
      <c r="AI291">
        <v>2.1411700933132001</v>
      </c>
      <c r="AJ291">
        <v>74.271255060728706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0.26</v>
      </c>
      <c r="AM291" t="s">
        <v>3225</v>
      </c>
      <c r="AN291">
        <v>12.6</v>
      </c>
      <c r="AO291" t="s">
        <v>3225</v>
      </c>
      <c r="AP291">
        <v>1.921084196608E-3</v>
      </c>
      <c r="AQ291">
        <f>(Table2[[#This Row],[Sharpe Ratio]]-AVERAGE(Table2[Sharpe Ratio]))/_xlfn.STDEV.P(Table2[Sharpe Ratio])</f>
        <v>-0.73708228259097697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1.1887122148133158</v>
      </c>
      <c r="AS291">
        <f>_xlfn.RANK.AVG(Table2[[#This Row],[1Y Return vs Nifty Z-Score]],Table2[1Y Return vs Nifty Z-Score])</f>
        <v>263</v>
      </c>
      <c r="AT291">
        <f>_xlfn.RANK.AVG(Table2[[#This Row],[6M Return vs Nifty Z-Score]],Table2[6M Return vs Nifty Z-Score])</f>
        <v>142</v>
      </c>
      <c r="AU291">
        <f>_xlfn.RANK.AVG(Table2[[#This Row],[Sharpe Ratio Z-Score]],Table2[Sharpe Ratio Z-Score])</f>
        <v>531</v>
      </c>
      <c r="AV291">
        <f>(Table2[[#This Row],[Rank 1Y]]+Table2[[#This Row],[Rank 6M]]+Table2[[#This Row],[Rank Sharpe]])/3</f>
        <v>312</v>
      </c>
    </row>
    <row r="292" spans="1:48" x14ac:dyDescent="0.3">
      <c r="A292" t="s">
        <v>1095</v>
      </c>
      <c r="B292" t="s">
        <v>1096</v>
      </c>
      <c r="C292" t="s">
        <v>3191</v>
      </c>
      <c r="D292" t="s">
        <v>1097</v>
      </c>
      <c r="E292">
        <v>12129.34158158</v>
      </c>
      <c r="F292">
        <v>816.1</v>
      </c>
      <c r="G292">
        <v>58.902252379991701</v>
      </c>
      <c r="H292">
        <f>(Table2[[#This Row],[1Y Return vs Nifty]]-AVERAGE(Table2[1Y Return vs Nifty]))/_xlfn.STDEV.P(Table2[1Y Return vs Nifty])</f>
        <v>0.51440779273510773</v>
      </c>
      <c r="I292">
        <v>8.7398431223758504</v>
      </c>
      <c r="J292">
        <f>(Table2[[#This Row],[1M Return vs Nifty]]-AVERAGE(Table2[1M Return vs Nifty]))/_xlfn.STDEV.P(Table2[1M Return vs Nifty])</f>
        <v>0.71259343616116566</v>
      </c>
      <c r="K292">
        <v>47.656869185705901</v>
      </c>
      <c r="L292">
        <f>(Table2[[#This Row],[6M Return vs Nifty]]-AVERAGE(Table2[6M Return vs Nifty]))/_xlfn.STDEV.P(Table2[6M Return vs Nifty])</f>
        <v>0.91361624606333225</v>
      </c>
      <c r="M292">
        <v>-4.3000048895226</v>
      </c>
      <c r="N292">
        <f>(Table2[[#This Row],[1W Return vs Nifty]]-AVERAGE(Table2[1W Return vs Nifty]))/_xlfn.STDEV.P(Table2[1W Return vs Nifty])</f>
        <v>-0.99919220897525007</v>
      </c>
      <c r="O292">
        <v>785.49</v>
      </c>
      <c r="P292">
        <v>733.05713677002996</v>
      </c>
      <c r="Q292">
        <v>614.15439881887505</v>
      </c>
      <c r="R292">
        <v>58.044721954725098</v>
      </c>
      <c r="S292" s="1">
        <f>(Table2[[#This Row],[Close Price]]-Table2[[#This Row],[20D EMA]])/Table2[[#This Row],[20D EMA]]</f>
        <v>3.8969305783650987E-2</v>
      </c>
      <c r="T292" s="1">
        <f>(Table2[[#This Row],[Close Price]]-Table2[[#This Row],[50D EMA]])/Table2[[#This Row],[50D EMA]]</f>
        <v>0.11328293398229577</v>
      </c>
      <c r="U292" s="1">
        <f>(Table2[[#This Row],[Close Price]]-Table2[[#This Row],[200D EMA]])/Table2[[#This Row],[200D EMA]]</f>
        <v>0.32881894450239424</v>
      </c>
      <c r="V292">
        <v>1.36848043860083</v>
      </c>
      <c r="W292">
        <v>795</v>
      </c>
      <c r="X292">
        <v>820.4</v>
      </c>
      <c r="Y292">
        <v>795</v>
      </c>
      <c r="Z292">
        <v>825.5</v>
      </c>
      <c r="AA292">
        <v>768.55</v>
      </c>
      <c r="AB292">
        <v>852.15</v>
      </c>
      <c r="AC292" s="1">
        <f>(Table2[[#This Row],[Close Price]]/Table2[[#This Row],[Day Low]])-1</f>
        <v>2.6540880503144626E-2</v>
      </c>
      <c r="AD292" s="1">
        <f>(Table2[[#This Row],[Day High]]/Table2[[#This Row],[Close Price]])-1</f>
        <v>5.2689621369930162E-3</v>
      </c>
      <c r="AE292" s="1">
        <f>(Table2[[#This Row],[Close Price]]/Table2[[#This Row],[Current Week Low]])-1</f>
        <v>2.6540880503144626E-2</v>
      </c>
      <c r="AF292" s="1">
        <f>(Table2[[#This Row],[Current Week High]]/Table2[[#This Row],[Close Price]])-1</f>
        <v>1.1518196299473038E-2</v>
      </c>
      <c r="AG292" s="1">
        <f>(Table2[[#This Row],[Close Price]]/Table2[[#This Row],[Current Month Low]])-1</f>
        <v>6.1869754732938764E-2</v>
      </c>
      <c r="AH292" s="1">
        <f>(Table2[[#This Row],[Current Month High]]/Table2[[#This Row],[Close Price]])-1</f>
        <v>4.4173508148511065E-2</v>
      </c>
      <c r="AI292">
        <v>4.4173508148511003</v>
      </c>
      <c r="AJ292">
        <v>103.84663419507901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0.13</v>
      </c>
      <c r="AM292" t="s">
        <v>3225</v>
      </c>
      <c r="AN292">
        <v>4.3099999999999996</v>
      </c>
      <c r="AO292" t="s">
        <v>3225</v>
      </c>
      <c r="AP292">
        <v>-4.5223924258144997E-2</v>
      </c>
      <c r="AQ292">
        <f>(Table2[[#This Row],[Sharpe Ratio]]-AVERAGE(Table2[Sharpe Ratio]))/_xlfn.STDEV.P(Table2[Sharpe Ratio])</f>
        <v>-1.2846351092661992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-0.14320984328184361</v>
      </c>
      <c r="AS292">
        <f>_xlfn.RANK.AVG(Table2[[#This Row],[1Y Return vs Nifty Z-Score]],Table2[1Y Return vs Nifty Z-Score])</f>
        <v>158</v>
      </c>
      <c r="AT292">
        <f>_xlfn.RANK.AVG(Table2[[#This Row],[6M Return vs Nifty Z-Score]],Table2[6M Return vs Nifty Z-Score])</f>
        <v>114</v>
      </c>
      <c r="AU292">
        <f>_xlfn.RANK.AVG(Table2[[#This Row],[Sharpe Ratio Z-Score]],Table2[Sharpe Ratio Z-Score])</f>
        <v>665</v>
      </c>
      <c r="AV292">
        <f>(Table2[[#This Row],[Rank 1Y]]+Table2[[#This Row],[Rank 6M]]+Table2[[#This Row],[Rank Sharpe]])/3</f>
        <v>312.33333333333331</v>
      </c>
    </row>
    <row r="293" spans="1:48" x14ac:dyDescent="0.3">
      <c r="A293" t="s">
        <v>1922</v>
      </c>
      <c r="B293" t="s">
        <v>1923</v>
      </c>
      <c r="C293" t="s">
        <v>3179</v>
      </c>
      <c r="D293" t="s">
        <v>265</v>
      </c>
      <c r="E293">
        <v>3798.3971873400001</v>
      </c>
      <c r="F293">
        <v>1391.35</v>
      </c>
      <c r="G293">
        <v>46.570821242834803</v>
      </c>
      <c r="H293">
        <f>(Table2[[#This Row],[1Y Return vs Nifty]]-AVERAGE(Table2[1Y Return vs Nifty]))/_xlfn.STDEV.P(Table2[1Y Return vs Nifty])</f>
        <v>0.31011277289286121</v>
      </c>
      <c r="I293">
        <v>-2.2403704841313798</v>
      </c>
      <c r="J293">
        <f>(Table2[[#This Row],[1M Return vs Nifty]]-AVERAGE(Table2[1M Return vs Nifty]))/_xlfn.STDEV.P(Table2[1M Return vs Nifty])</f>
        <v>-0.32438997091120392</v>
      </c>
      <c r="K293">
        <v>-2.9113111314781501</v>
      </c>
      <c r="L293">
        <f>(Table2[[#This Row],[6M Return vs Nifty]]-AVERAGE(Table2[6M Return vs Nifty]))/_xlfn.STDEV.P(Table2[6M Return vs Nifty])</f>
        <v>-0.57850414906654546</v>
      </c>
      <c r="M293">
        <v>-1.2715413474872901</v>
      </c>
      <c r="N293">
        <f>(Table2[[#This Row],[1W Return vs Nifty]]-AVERAGE(Table2[1W Return vs Nifty]))/_xlfn.STDEV.P(Table2[1W Return vs Nifty])</f>
        <v>-0.31058423247436956</v>
      </c>
      <c r="O293">
        <v>1375.75</v>
      </c>
      <c r="P293">
        <v>1363.3673923167801</v>
      </c>
      <c r="Q293">
        <v>1233.6786264494201</v>
      </c>
      <c r="R293">
        <v>68.728933333663704</v>
      </c>
      <c r="S293" s="1">
        <f>(Table2[[#This Row],[Close Price]]-Table2[[#This Row],[20D EMA]])/Table2[[#This Row],[20D EMA]]</f>
        <v>1.1339269489369369E-2</v>
      </c>
      <c r="T293" s="1">
        <f>(Table2[[#This Row],[Close Price]]-Table2[[#This Row],[50D EMA]])/Table2[[#This Row],[50D EMA]]</f>
        <v>2.0524627360838366E-2</v>
      </c>
      <c r="U293" s="1">
        <f>(Table2[[#This Row],[Close Price]]-Table2[[#This Row],[200D EMA]])/Table2[[#This Row],[200D EMA]]</f>
        <v>0.12780587275339669</v>
      </c>
      <c r="V293">
        <v>0.46764658255271002</v>
      </c>
      <c r="W293">
        <v>1380</v>
      </c>
      <c r="X293">
        <v>1394</v>
      </c>
      <c r="Y293">
        <v>1378</v>
      </c>
      <c r="Z293">
        <v>1398.9</v>
      </c>
      <c r="AA293">
        <v>1365.2</v>
      </c>
      <c r="AB293">
        <v>1398.9</v>
      </c>
      <c r="AC293" s="1">
        <f>(Table2[[#This Row],[Close Price]]/Table2[[#This Row],[Day Low]])-1</f>
        <v>8.2246376811594413E-3</v>
      </c>
      <c r="AD293" s="1">
        <f>(Table2[[#This Row],[Day High]]/Table2[[#This Row],[Close Price]])-1</f>
        <v>1.9046250044920665E-3</v>
      </c>
      <c r="AE293" s="1">
        <f>(Table2[[#This Row],[Close Price]]/Table2[[#This Row],[Current Week Low]])-1</f>
        <v>9.6879535558780372E-3</v>
      </c>
      <c r="AF293" s="1">
        <f>(Table2[[#This Row],[Current Week High]]/Table2[[#This Row],[Close Price]])-1</f>
        <v>5.4263844467605793E-3</v>
      </c>
      <c r="AG293" s="1">
        <f>(Table2[[#This Row],[Close Price]]/Table2[[#This Row],[Current Month Low]])-1</f>
        <v>1.9154702607676377E-2</v>
      </c>
      <c r="AH293" s="1">
        <f>(Table2[[#This Row],[Current Month High]]/Table2[[#This Row],[Close Price]])-1</f>
        <v>5.4263844467605793E-3</v>
      </c>
      <c r="AI293">
        <v>1.69978797570704</v>
      </c>
      <c r="AJ293">
        <v>78.378205128205096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-0.15</v>
      </c>
      <c r="AM293" t="s">
        <v>3224</v>
      </c>
      <c r="AN293">
        <v>0.83</v>
      </c>
      <c r="AO293" t="s">
        <v>3225</v>
      </c>
      <c r="AP293">
        <v>0.107302837695611</v>
      </c>
      <c r="AQ293">
        <f>(Table2[[#This Row],[Sharpe Ratio]]-AVERAGE(Table2[Sharpe Ratio]))/_xlfn.STDEV.P(Table2[Sharpe Ratio])</f>
        <v>0.48684531652589741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-0.41652026303336026</v>
      </c>
      <c r="AS293">
        <f>_xlfn.RANK.AVG(Table2[[#This Row],[1Y Return vs Nifty Z-Score]],Table2[1Y Return vs Nifty Z-Score])</f>
        <v>206</v>
      </c>
      <c r="AT293">
        <f>_xlfn.RANK.AVG(Table2[[#This Row],[6M Return vs Nifty Z-Score]],Table2[6M Return vs Nifty Z-Score])</f>
        <v>511</v>
      </c>
      <c r="AU293">
        <f>_xlfn.RANK.AVG(Table2[[#This Row],[Sharpe Ratio Z-Score]],Table2[Sharpe Ratio Z-Score])</f>
        <v>220</v>
      </c>
      <c r="AV293">
        <f>(Table2[[#This Row],[Rank 1Y]]+Table2[[#This Row],[Rank 6M]]+Table2[[#This Row],[Rank Sharpe]])/3</f>
        <v>312.33333333333331</v>
      </c>
    </row>
    <row r="294" spans="1:48" x14ac:dyDescent="0.3">
      <c r="A294" t="s">
        <v>833</v>
      </c>
      <c r="B294" t="s">
        <v>834</v>
      </c>
      <c r="C294" t="s">
        <v>3180</v>
      </c>
      <c r="D294" t="s">
        <v>835</v>
      </c>
      <c r="E294">
        <v>19731.956560750001</v>
      </c>
      <c r="F294">
        <v>221.9</v>
      </c>
      <c r="G294">
        <v>40.960026158942597</v>
      </c>
      <c r="H294">
        <f>(Table2[[#This Row],[1Y Return vs Nifty]]-AVERAGE(Table2[1Y Return vs Nifty]))/_xlfn.STDEV.P(Table2[1Y Return vs Nifty])</f>
        <v>0.2171586396503172</v>
      </c>
      <c r="I294">
        <v>9.1786846762305103</v>
      </c>
      <c r="J294">
        <f>(Table2[[#This Row],[1M Return vs Nifty]]-AVERAGE(Table2[1M Return vs Nifty]))/_xlfn.STDEV.P(Table2[1M Return vs Nifty])</f>
        <v>0.75403811346793936</v>
      </c>
      <c r="K294">
        <v>47.207306770992403</v>
      </c>
      <c r="L294">
        <f>(Table2[[#This Row],[6M Return vs Nifty]]-AVERAGE(Table2[6M Return vs Nifty]))/_xlfn.STDEV.P(Table2[6M Return vs Nifty])</f>
        <v>0.90035096256548219</v>
      </c>
      <c r="M294">
        <v>2.3131667591111702</v>
      </c>
      <c r="N294">
        <f>(Table2[[#This Row],[1W Return vs Nifty]]-AVERAGE(Table2[1W Return vs Nifty]))/_xlfn.STDEV.P(Table2[1W Return vs Nifty])</f>
        <v>0.50450188673052443</v>
      </c>
      <c r="O294">
        <v>208.44</v>
      </c>
      <c r="P294">
        <v>196.14676112577999</v>
      </c>
      <c r="Q294">
        <v>169.10833314341801</v>
      </c>
      <c r="R294">
        <v>80.290762867905201</v>
      </c>
      <c r="S294" s="1">
        <f>(Table2[[#This Row],[Close Price]]-Table2[[#This Row],[20D EMA]])/Table2[[#This Row],[20D EMA]]</f>
        <v>6.4574937631932491E-2</v>
      </c>
      <c r="T294" s="1">
        <f>(Table2[[#This Row],[Close Price]]-Table2[[#This Row],[50D EMA]])/Table2[[#This Row],[50D EMA]]</f>
        <v>0.13129576408200611</v>
      </c>
      <c r="U294" s="1">
        <f>(Table2[[#This Row],[Close Price]]-Table2[[#This Row],[200D EMA]])/Table2[[#This Row],[200D EMA]]</f>
        <v>0.3121766140986692</v>
      </c>
      <c r="V294">
        <v>0.93426482243777598</v>
      </c>
      <c r="W294">
        <v>219.6</v>
      </c>
      <c r="X294">
        <v>226.28</v>
      </c>
      <c r="Y294">
        <v>216.44</v>
      </c>
      <c r="Z294">
        <v>226.28</v>
      </c>
      <c r="AA294">
        <v>201.75</v>
      </c>
      <c r="AB294">
        <v>226.28</v>
      </c>
      <c r="AC294" s="1">
        <f>(Table2[[#This Row],[Close Price]]/Table2[[#This Row],[Day Low]])-1</f>
        <v>1.0473588342440943E-2</v>
      </c>
      <c r="AD294" s="1">
        <f>(Table2[[#This Row],[Day High]]/Table2[[#This Row],[Close Price]])-1</f>
        <v>1.9738621000450651E-2</v>
      </c>
      <c r="AE294" s="1">
        <f>(Table2[[#This Row],[Close Price]]/Table2[[#This Row],[Current Week Low]])-1</f>
        <v>2.5226390685640476E-2</v>
      </c>
      <c r="AF294" s="1">
        <f>(Table2[[#This Row],[Current Week High]]/Table2[[#This Row],[Close Price]])-1</f>
        <v>1.9738621000450651E-2</v>
      </c>
      <c r="AG294" s="1">
        <f>(Table2[[#This Row],[Close Price]]/Table2[[#This Row],[Current Month Low]])-1</f>
        <v>9.9876084262701337E-2</v>
      </c>
      <c r="AH294" s="1">
        <f>(Table2[[#This Row],[Current Month High]]/Table2[[#This Row],[Close Price]])-1</f>
        <v>1.9738621000450651E-2</v>
      </c>
      <c r="AI294">
        <v>1.97386210004506</v>
      </c>
      <c r="AJ294">
        <v>82.859497321796397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0.2</v>
      </c>
      <c r="AM294" t="s">
        <v>3225</v>
      </c>
      <c r="AN294">
        <v>8.9700000000000006</v>
      </c>
      <c r="AO294" t="s">
        <v>3225</v>
      </c>
      <c r="AP294">
        <v>-1.85089382424E-3</v>
      </c>
      <c r="AQ294">
        <f>(Table2[[#This Row],[Sharpe Ratio]]-AVERAGE(Table2[Sharpe Ratio]))/_xlfn.STDEV.P(Table2[Sharpe Ratio])</f>
        <v>-0.78089089128927291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1.5951587111249903</v>
      </c>
      <c r="AS294">
        <f>_xlfn.RANK.AVG(Table2[[#This Row],[1Y Return vs Nifty Z-Score]],Table2[1Y Return vs Nifty Z-Score])</f>
        <v>239</v>
      </c>
      <c r="AT294">
        <f>_xlfn.RANK.AVG(Table2[[#This Row],[6M Return vs Nifty Z-Score]],Table2[6M Return vs Nifty Z-Score])</f>
        <v>118</v>
      </c>
      <c r="AU294">
        <f>_xlfn.RANK.AVG(Table2[[#This Row],[Sharpe Ratio Z-Score]],Table2[Sharpe Ratio Z-Score])</f>
        <v>588</v>
      </c>
      <c r="AV294">
        <f>(Table2[[#This Row],[Rank 1Y]]+Table2[[#This Row],[Rank 6M]]+Table2[[#This Row],[Rank Sharpe]])/3</f>
        <v>315</v>
      </c>
    </row>
    <row r="295" spans="1:48" x14ac:dyDescent="0.3">
      <c r="A295" t="s">
        <v>1224</v>
      </c>
      <c r="B295" t="s">
        <v>1225</v>
      </c>
      <c r="C295" t="s">
        <v>3187</v>
      </c>
      <c r="D295" t="s">
        <v>124</v>
      </c>
      <c r="E295">
        <v>10000.737163199999</v>
      </c>
      <c r="F295">
        <v>1176</v>
      </c>
      <c r="G295">
        <v>40.278288257141099</v>
      </c>
      <c r="H295">
        <f>(Table2[[#This Row],[1Y Return vs Nifty]]-AVERAGE(Table2[1Y Return vs Nifty]))/_xlfn.STDEV.P(Table2[1Y Return vs Nifty])</f>
        <v>0.20586427676358909</v>
      </c>
      <c r="I295">
        <v>-13.379141148801899</v>
      </c>
      <c r="J295">
        <f>(Table2[[#This Row],[1M Return vs Nifty]]-AVERAGE(Table2[1M Return vs Nifty]))/_xlfn.STDEV.P(Table2[1M Return vs Nifty])</f>
        <v>-1.3763476803315806</v>
      </c>
      <c r="K295">
        <v>34.775205977612302</v>
      </c>
      <c r="L295">
        <f>(Table2[[#This Row],[6M Return vs Nifty]]-AVERAGE(Table2[6M Return vs Nifty]))/_xlfn.STDEV.P(Table2[6M Return vs Nifty])</f>
        <v>0.53351571099505812</v>
      </c>
      <c r="M295">
        <v>-9.6506184202195904</v>
      </c>
      <c r="N295">
        <f>(Table2[[#This Row],[1W Return vs Nifty]]-AVERAGE(Table2[1W Return vs Nifty]))/_xlfn.STDEV.P(Table2[1W Return vs Nifty])</f>
        <v>-2.2158075339645338</v>
      </c>
      <c r="O295">
        <v>1224.17</v>
      </c>
      <c r="P295">
        <v>1198.45738926678</v>
      </c>
      <c r="Q295">
        <v>1017.4723716846</v>
      </c>
      <c r="R295">
        <v>37.3076035166875</v>
      </c>
      <c r="S295" s="1">
        <f>(Table2[[#This Row],[Close Price]]-Table2[[#This Row],[20D EMA]])/Table2[[#This Row],[20D EMA]]</f>
        <v>-3.9349110009230803E-2</v>
      </c>
      <c r="T295" s="1">
        <f>(Table2[[#This Row],[Close Price]]-Table2[[#This Row],[50D EMA]])/Table2[[#This Row],[50D EMA]]</f>
        <v>-1.8738579667416842E-2</v>
      </c>
      <c r="U295" s="1">
        <f>(Table2[[#This Row],[Close Price]]-Table2[[#This Row],[200D EMA]])/Table2[[#This Row],[200D EMA]]</f>
        <v>0.15580533951298381</v>
      </c>
      <c r="V295">
        <v>0.37777659284646098</v>
      </c>
      <c r="W295">
        <v>1146</v>
      </c>
      <c r="X295">
        <v>1192.4000000000001</v>
      </c>
      <c r="Y295">
        <v>1140</v>
      </c>
      <c r="Z295">
        <v>1192.4000000000001</v>
      </c>
      <c r="AA295">
        <v>1140</v>
      </c>
      <c r="AB295">
        <v>1300</v>
      </c>
      <c r="AC295" s="1">
        <f>(Table2[[#This Row],[Close Price]]/Table2[[#This Row],[Day Low]])-1</f>
        <v>2.6178010471204161E-2</v>
      </c>
      <c r="AD295" s="1">
        <f>(Table2[[#This Row],[Day High]]/Table2[[#This Row],[Close Price]])-1</f>
        <v>1.3945578231292499E-2</v>
      </c>
      <c r="AE295" s="1">
        <f>(Table2[[#This Row],[Close Price]]/Table2[[#This Row],[Current Week Low]])-1</f>
        <v>3.1578947368421151E-2</v>
      </c>
      <c r="AF295" s="1">
        <f>(Table2[[#This Row],[Current Week High]]/Table2[[#This Row],[Close Price]])-1</f>
        <v>1.3945578231292499E-2</v>
      </c>
      <c r="AG295" s="1">
        <f>(Table2[[#This Row],[Close Price]]/Table2[[#This Row],[Current Month Low]])-1</f>
        <v>3.1578947368421151E-2</v>
      </c>
      <c r="AH295" s="1">
        <f>(Table2[[#This Row],[Current Month High]]/Table2[[#This Row],[Close Price]])-1</f>
        <v>0.10544217687074831</v>
      </c>
      <c r="AI295">
        <v>17.682823129251702</v>
      </c>
      <c r="AJ295">
        <v>69.684726931678796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-0.05</v>
      </c>
      <c r="AM295" t="s">
        <v>3224</v>
      </c>
      <c r="AN295">
        <v>-6.07</v>
      </c>
      <c r="AO295" t="s">
        <v>3224</v>
      </c>
      <c r="AP295">
        <v>3.8150436332759999E-3</v>
      </c>
      <c r="AQ295">
        <f>(Table2[[#This Row],[Sharpe Ratio]]-AVERAGE(Table2[Sharpe Ratio]))/_xlfn.STDEV.P(Table2[Sharpe Ratio])</f>
        <v>-0.71508540790272512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-3.5678606344401924</v>
      </c>
      <c r="AS295">
        <f>_xlfn.RANK.AVG(Table2[[#This Row],[1Y Return vs Nifty Z-Score]],Table2[1Y Return vs Nifty Z-Score])</f>
        <v>246</v>
      </c>
      <c r="AT295">
        <f>_xlfn.RANK.AVG(Table2[[#This Row],[6M Return vs Nifty Z-Score]],Table2[6M Return vs Nifty Z-Score])</f>
        <v>175</v>
      </c>
      <c r="AU295">
        <f>_xlfn.RANK.AVG(Table2[[#This Row],[Sharpe Ratio Z-Score]],Table2[Sharpe Ratio Z-Score])</f>
        <v>524</v>
      </c>
      <c r="AV295">
        <f>(Table2[[#This Row],[Rank 1Y]]+Table2[[#This Row],[Rank 6M]]+Table2[[#This Row],[Rank Sharpe]])/3</f>
        <v>315</v>
      </c>
    </row>
    <row r="296" spans="1:48" x14ac:dyDescent="0.3">
      <c r="A296" t="s">
        <v>775</v>
      </c>
      <c r="B296" t="s">
        <v>776</v>
      </c>
      <c r="C296" t="s">
        <v>3179</v>
      </c>
      <c r="D296" t="s">
        <v>777</v>
      </c>
      <c r="E296">
        <v>22005.07055995</v>
      </c>
      <c r="F296">
        <v>1568.9</v>
      </c>
      <c r="G296">
        <v>16.086973470212399</v>
      </c>
      <c r="H296">
        <f>(Table2[[#This Row],[1Y Return vs Nifty]]-AVERAGE(Table2[1Y Return vs Nifty]))/_xlfn.STDEV.P(Table2[1Y Return vs Nifty])</f>
        <v>-0.19491362804212059</v>
      </c>
      <c r="I296">
        <v>-3.2285715710153702</v>
      </c>
      <c r="J296">
        <f>(Table2[[#This Row],[1M Return vs Nifty]]-AVERAGE(Table2[1M Return vs Nifty]))/_xlfn.STDEV.P(Table2[1M Return vs Nifty])</f>
        <v>-0.41771676460329388</v>
      </c>
      <c r="K296">
        <v>37.3192269966978</v>
      </c>
      <c r="L296">
        <f>(Table2[[#This Row],[6M Return vs Nifty]]-AVERAGE(Table2[6M Return vs Nifty]))/_xlfn.STDEV.P(Table2[6M Return vs Nifty])</f>
        <v>0.60858239570482242</v>
      </c>
      <c r="M296">
        <v>-2.19348229758993</v>
      </c>
      <c r="N296">
        <f>(Table2[[#This Row],[1W Return vs Nifty]]-AVERAGE(Table2[1W Return vs Nifty]))/_xlfn.STDEV.P(Table2[1W Return vs Nifty])</f>
        <v>-0.52021392861950355</v>
      </c>
      <c r="O296">
        <v>1583.69</v>
      </c>
      <c r="P296">
        <v>1516.8122963451799</v>
      </c>
      <c r="Q296">
        <v>1301.2412965705901</v>
      </c>
      <c r="R296">
        <v>41.769389628111803</v>
      </c>
      <c r="S296" s="1">
        <f>(Table2[[#This Row],[Close Price]]-Table2[[#This Row],[20D EMA]])/Table2[[#This Row],[20D EMA]]</f>
        <v>-9.3389489104559378E-3</v>
      </c>
      <c r="T296" s="1">
        <f>(Table2[[#This Row],[Close Price]]-Table2[[#This Row],[50D EMA]])/Table2[[#This Row],[50D EMA]]</f>
        <v>3.4340243535952074E-2</v>
      </c>
      <c r="U296" s="1">
        <f>(Table2[[#This Row],[Close Price]]-Table2[[#This Row],[200D EMA]])/Table2[[#This Row],[200D EMA]]</f>
        <v>0.2056949038850997</v>
      </c>
      <c r="V296">
        <v>0.296911044627446</v>
      </c>
      <c r="W296">
        <v>1553.4</v>
      </c>
      <c r="X296">
        <v>1585</v>
      </c>
      <c r="Y296">
        <v>1553.4</v>
      </c>
      <c r="Z296">
        <v>1592.8</v>
      </c>
      <c r="AA296">
        <v>1541</v>
      </c>
      <c r="AB296">
        <v>1682.95</v>
      </c>
      <c r="AC296" s="1">
        <f>(Table2[[#This Row],[Close Price]]/Table2[[#This Row],[Day Low]])-1</f>
        <v>9.9781125273592508E-3</v>
      </c>
      <c r="AD296" s="1">
        <f>(Table2[[#This Row],[Day High]]/Table2[[#This Row],[Close Price]])-1</f>
        <v>1.026196698323667E-2</v>
      </c>
      <c r="AE296" s="1">
        <f>(Table2[[#This Row],[Close Price]]/Table2[[#This Row],[Current Week Low]])-1</f>
        <v>9.9781125273592508E-3</v>
      </c>
      <c r="AF296" s="1">
        <f>(Table2[[#This Row],[Current Week High]]/Table2[[#This Row],[Close Price]])-1</f>
        <v>1.5233603161450615E-2</v>
      </c>
      <c r="AG296" s="1">
        <f>(Table2[[#This Row],[Close Price]]/Table2[[#This Row],[Current Month Low]])-1</f>
        <v>1.8105126541207106E-2</v>
      </c>
      <c r="AH296" s="1">
        <f>(Table2[[#This Row],[Current Month High]]/Table2[[#This Row],[Close Price]])-1</f>
        <v>7.2694244375039796E-2</v>
      </c>
      <c r="AI296">
        <v>9.3122569953470506</v>
      </c>
      <c r="AJ296">
        <v>58.7714415827556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-0.03</v>
      </c>
      <c r="AM296" t="s">
        <v>3224</v>
      </c>
      <c r="AN296">
        <v>-3.84</v>
      </c>
      <c r="AO296" t="s">
        <v>3224</v>
      </c>
      <c r="AP296">
        <v>3.2190613125978998E-2</v>
      </c>
      <c r="AQ296">
        <f>(Table2[[#This Row],[Sharpe Ratio]]-AVERAGE(Table2[Sharpe Ratio]))/_xlfn.STDEV.P(Table2[Sharpe Ratio])</f>
        <v>-0.38552510462776984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-0.90978703018786544</v>
      </c>
      <c r="AS296">
        <f>_xlfn.RANK.AVG(Table2[[#This Row],[1Y Return vs Nifty Z-Score]],Table2[1Y Return vs Nifty Z-Score])</f>
        <v>352</v>
      </c>
      <c r="AT296">
        <f>_xlfn.RANK.AVG(Table2[[#This Row],[6M Return vs Nifty Z-Score]],Table2[6M Return vs Nifty Z-Score])</f>
        <v>157</v>
      </c>
      <c r="AU296">
        <f>_xlfn.RANK.AVG(Table2[[#This Row],[Sharpe Ratio Z-Score]],Table2[Sharpe Ratio Z-Score])</f>
        <v>437</v>
      </c>
      <c r="AV296">
        <f>(Table2[[#This Row],[Rank 1Y]]+Table2[[#This Row],[Rank 6M]]+Table2[[#This Row],[Rank Sharpe]])/3</f>
        <v>315.33333333333331</v>
      </c>
    </row>
    <row r="297" spans="1:48" x14ac:dyDescent="0.3">
      <c r="A297" t="s">
        <v>836</v>
      </c>
      <c r="B297" t="s">
        <v>837</v>
      </c>
      <c r="C297" t="s">
        <v>3190</v>
      </c>
      <c r="D297" t="s">
        <v>838</v>
      </c>
      <c r="E297">
        <v>19663.42047995</v>
      </c>
      <c r="F297">
        <v>885.05</v>
      </c>
      <c r="G297">
        <v>9.5191294936582604</v>
      </c>
      <c r="H297">
        <f>(Table2[[#This Row],[1Y Return vs Nifty]]-AVERAGE(Table2[1Y Return vs Nifty]))/_xlfn.STDEV.P(Table2[1Y Return vs Nifty])</f>
        <v>-0.30372320582647688</v>
      </c>
      <c r="I297">
        <v>7.4489477212589001</v>
      </c>
      <c r="J297">
        <f>(Table2[[#This Row],[1M Return vs Nifty]]-AVERAGE(Table2[1M Return vs Nifty]))/_xlfn.STDEV.P(Table2[1M Return vs Nifty])</f>
        <v>0.59067985968657055</v>
      </c>
      <c r="K297">
        <v>21.292007045722102</v>
      </c>
      <c r="L297">
        <f>(Table2[[#This Row],[6M Return vs Nifty]]-AVERAGE(Table2[6M Return vs Nifty]))/_xlfn.STDEV.P(Table2[6M Return vs Nifty])</f>
        <v>0.13566560067518812</v>
      </c>
      <c r="M297">
        <v>-1.0436337616782401</v>
      </c>
      <c r="N297">
        <f>(Table2[[#This Row],[1W Return vs Nifty]]-AVERAGE(Table2[1W Return vs Nifty]))/_xlfn.STDEV.P(Table2[1W Return vs Nifty])</f>
        <v>-0.25876291142663516</v>
      </c>
      <c r="O297">
        <v>794.56</v>
      </c>
      <c r="P297">
        <v>757.49202749526296</v>
      </c>
      <c r="Q297">
        <v>705.28616906728803</v>
      </c>
      <c r="R297">
        <v>84.242004857811807</v>
      </c>
      <c r="S297" s="1">
        <f>(Table2[[#This Row],[Close Price]]-Table2[[#This Row],[20D EMA]])/Table2[[#This Row],[20D EMA]]</f>
        <v>0.11388693113169555</v>
      </c>
      <c r="T297" s="1">
        <f>(Table2[[#This Row],[Close Price]]-Table2[[#This Row],[50D EMA]])/Table2[[#This Row],[50D EMA]]</f>
        <v>0.16839513536072787</v>
      </c>
      <c r="U297" s="1">
        <f>(Table2[[#This Row],[Close Price]]-Table2[[#This Row],[200D EMA]])/Table2[[#This Row],[200D EMA]]</f>
        <v>0.25488069781723099</v>
      </c>
      <c r="V297">
        <v>1.9840926256251901</v>
      </c>
      <c r="W297">
        <v>797.25</v>
      </c>
      <c r="X297">
        <v>908</v>
      </c>
      <c r="Y297">
        <v>796.95</v>
      </c>
      <c r="Z297">
        <v>908</v>
      </c>
      <c r="AA297">
        <v>780</v>
      </c>
      <c r="AB297">
        <v>908</v>
      </c>
      <c r="AC297" s="1">
        <f>(Table2[[#This Row],[Close Price]]/Table2[[#This Row],[Day Low]])-1</f>
        <v>0.11012856694888673</v>
      </c>
      <c r="AD297" s="1">
        <f>(Table2[[#This Row],[Day High]]/Table2[[#This Row],[Close Price]])-1</f>
        <v>2.593073837636295E-2</v>
      </c>
      <c r="AE297" s="1">
        <f>(Table2[[#This Row],[Close Price]]/Table2[[#This Row],[Current Week Low]])-1</f>
        <v>0.11054645837254529</v>
      </c>
      <c r="AF297" s="1">
        <f>(Table2[[#This Row],[Current Week High]]/Table2[[#This Row],[Close Price]])-1</f>
        <v>2.593073837636295E-2</v>
      </c>
      <c r="AG297" s="1">
        <f>(Table2[[#This Row],[Close Price]]/Table2[[#This Row],[Current Month Low]])-1</f>
        <v>0.13467948717948719</v>
      </c>
      <c r="AH297" s="1">
        <f>(Table2[[#This Row],[Current Month High]]/Table2[[#This Row],[Close Price]])-1</f>
        <v>2.593073837636295E-2</v>
      </c>
      <c r="AI297">
        <v>2.5930738376362901</v>
      </c>
      <c r="AJ297">
        <v>48.998316498316498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0.13</v>
      </c>
      <c r="AM297" t="s">
        <v>3225</v>
      </c>
      <c r="AN297">
        <v>12.49</v>
      </c>
      <c r="AO297" t="s">
        <v>3225</v>
      </c>
      <c r="AP297">
        <v>8.3077569229159001E-2</v>
      </c>
      <c r="AQ297">
        <f>(Table2[[#This Row],[Sharpe Ratio]]-AVERAGE(Table2[Sharpe Ratio]))/_xlfn.STDEV.P(Table2[Sharpe Ratio])</f>
        <v>0.20548755118574458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0.36934689429439121</v>
      </c>
      <c r="AS297">
        <f>_xlfn.RANK.AVG(Table2[[#This Row],[1Y Return vs Nifty Z-Score]],Table2[1Y Return vs Nifty Z-Score])</f>
        <v>391</v>
      </c>
      <c r="AT297">
        <f>_xlfn.RANK.AVG(Table2[[#This Row],[6M Return vs Nifty Z-Score]],Table2[6M Return vs Nifty Z-Score])</f>
        <v>264</v>
      </c>
      <c r="AU297">
        <f>_xlfn.RANK.AVG(Table2[[#This Row],[Sharpe Ratio Z-Score]],Table2[Sharpe Ratio Z-Score])</f>
        <v>292</v>
      </c>
      <c r="AV297">
        <f>(Table2[[#This Row],[Rank 1Y]]+Table2[[#This Row],[Rank 6M]]+Table2[[#This Row],[Rank Sharpe]])/3</f>
        <v>315.66666666666669</v>
      </c>
    </row>
    <row r="298" spans="1:48" x14ac:dyDescent="0.3">
      <c r="A298" t="s">
        <v>1110</v>
      </c>
      <c r="B298" t="s">
        <v>1111</v>
      </c>
      <c r="C298" t="s">
        <v>3185</v>
      </c>
      <c r="D298" t="s">
        <v>95</v>
      </c>
      <c r="E298">
        <v>11883.897606017999</v>
      </c>
      <c r="F298">
        <v>17.34</v>
      </c>
      <c r="G298">
        <v>42.467435458891501</v>
      </c>
      <c r="H298">
        <f>(Table2[[#This Row],[1Y Return vs Nifty]]-AVERAGE(Table2[1Y Return vs Nifty]))/_xlfn.STDEV.P(Table2[1Y Return vs Nifty])</f>
        <v>0.24213191399440523</v>
      </c>
      <c r="I298">
        <v>-6.8639598254364902</v>
      </c>
      <c r="J298">
        <f>(Table2[[#This Row],[1M Return vs Nifty]]-AVERAGE(Table2[1M Return vs Nifty]))/_xlfn.STDEV.P(Table2[1M Return vs Nifty])</f>
        <v>-0.76104681565679611</v>
      </c>
      <c r="K298">
        <v>-5.3211268083755696</v>
      </c>
      <c r="L298">
        <f>(Table2[[#This Row],[6M Return vs Nifty]]-AVERAGE(Table2[6M Return vs Nifty]))/_xlfn.STDEV.P(Table2[6M Return vs Nifty])</f>
        <v>-0.64961082321318175</v>
      </c>
      <c r="M298">
        <v>-2.9277765081478799</v>
      </c>
      <c r="N298">
        <f>(Table2[[#This Row],[1W Return vs Nifty]]-AVERAGE(Table2[1W Return vs Nifty]))/_xlfn.STDEV.P(Table2[1W Return vs Nifty])</f>
        <v>-0.68717676091723046</v>
      </c>
      <c r="O298">
        <v>17.7</v>
      </c>
      <c r="P298">
        <v>18.123706774071</v>
      </c>
      <c r="Q298">
        <v>16.883827656093199</v>
      </c>
      <c r="R298">
        <v>37.274869833099103</v>
      </c>
      <c r="S298" s="1">
        <f>(Table2[[#This Row],[Close Price]]-Table2[[#This Row],[20D EMA]])/Table2[[#This Row],[20D EMA]]</f>
        <v>-2.0338983050847425E-2</v>
      </c>
      <c r="T298" s="1">
        <f>(Table2[[#This Row],[Close Price]]-Table2[[#This Row],[50D EMA]])/Table2[[#This Row],[50D EMA]]</f>
        <v>-4.324207977102254E-2</v>
      </c>
      <c r="U298" s="1">
        <f>(Table2[[#This Row],[Close Price]]-Table2[[#This Row],[200D EMA]])/Table2[[#This Row],[200D EMA]]</f>
        <v>2.7018301370908184E-2</v>
      </c>
      <c r="V298">
        <v>0.54740274790584198</v>
      </c>
      <c r="W298">
        <v>17.170000000000002</v>
      </c>
      <c r="X298">
        <v>17.48</v>
      </c>
      <c r="Y298">
        <v>17.170000000000002</v>
      </c>
      <c r="Z298">
        <v>17.7</v>
      </c>
      <c r="AA298">
        <v>17.010000000000002</v>
      </c>
      <c r="AB298">
        <v>18.48</v>
      </c>
      <c r="AC298" s="1">
        <f>(Table2[[#This Row],[Close Price]]/Table2[[#This Row],[Day Low]])-1</f>
        <v>9.9009900990096877E-3</v>
      </c>
      <c r="AD298" s="1">
        <f>(Table2[[#This Row],[Day High]]/Table2[[#This Row],[Close Price]])-1</f>
        <v>8.073817762399127E-3</v>
      </c>
      <c r="AE298" s="1">
        <f>(Table2[[#This Row],[Close Price]]/Table2[[#This Row],[Current Week Low]])-1</f>
        <v>9.9009900990096877E-3</v>
      </c>
      <c r="AF298" s="1">
        <f>(Table2[[#This Row],[Current Week High]]/Table2[[#This Row],[Close Price]])-1</f>
        <v>2.0761245674740358E-2</v>
      </c>
      <c r="AG298" s="1">
        <f>(Table2[[#This Row],[Close Price]]/Table2[[#This Row],[Current Month Low]])-1</f>
        <v>1.9400352733685899E-2</v>
      </c>
      <c r="AH298" s="1">
        <f>(Table2[[#This Row],[Current Month High]]/Table2[[#This Row],[Close Price]])-1</f>
        <v>6.574394463667832E-2</v>
      </c>
      <c r="AI298">
        <v>38.408304498269899</v>
      </c>
      <c r="AJ298">
        <v>107.664670658682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-0.13</v>
      </c>
      <c r="AM298" t="s">
        <v>3224</v>
      </c>
      <c r="AN298">
        <v>-3.24</v>
      </c>
      <c r="AO298" t="s">
        <v>3224</v>
      </c>
      <c r="AP298">
        <v>0.12635412088383899</v>
      </c>
      <c r="AQ298">
        <f>(Table2[[#This Row],[Sharpe Ratio]]-AVERAGE(Table2[Sharpe Ratio]))/_xlfn.STDEV.P(Table2[Sharpe Ratio])</f>
        <v>0.70811124272709847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230</v>
      </c>
      <c r="AT298">
        <f>_xlfn.RANK.AVG(Table2[[#This Row],[6M Return vs Nifty Z-Score]],Table2[6M Return vs Nifty Z-Score])</f>
        <v>547</v>
      </c>
      <c r="AU298">
        <f>_xlfn.RANK.AVG(Table2[[#This Row],[Sharpe Ratio Z-Score]],Table2[Sharpe Ratio Z-Score])</f>
        <v>173</v>
      </c>
      <c r="AV298">
        <f>(Table2[[#This Row],[Rank 1Y]]+Table2[[#This Row],[Rank 6M]]+Table2[[#This Row],[Rank Sharpe]])/3</f>
        <v>316.66666666666669</v>
      </c>
    </row>
    <row r="299" spans="1:48" x14ac:dyDescent="0.3">
      <c r="A299" t="s">
        <v>1093</v>
      </c>
      <c r="B299" t="s">
        <v>1094</v>
      </c>
      <c r="C299" t="s">
        <v>3194</v>
      </c>
      <c r="D299" t="s">
        <v>463</v>
      </c>
      <c r="E299">
        <v>12156.76815331</v>
      </c>
      <c r="F299">
        <v>769.45</v>
      </c>
      <c r="G299">
        <v>35.124407608486202</v>
      </c>
      <c r="H299">
        <f>(Table2[[#This Row],[1Y Return vs Nifty]]-AVERAGE(Table2[1Y Return vs Nifty]))/_xlfn.STDEV.P(Table2[1Y Return vs Nifty])</f>
        <v>0.12047985238733785</v>
      </c>
      <c r="I299">
        <v>15.6158435939395</v>
      </c>
      <c r="J299">
        <f>(Table2[[#This Row],[1M Return vs Nifty]]-AVERAGE(Table2[1M Return vs Nifty]))/_xlfn.STDEV.P(Table2[1M Return vs Nifty])</f>
        <v>1.3619704566416824</v>
      </c>
      <c r="K299">
        <v>59.458635096386303</v>
      </c>
      <c r="L299">
        <f>(Table2[[#This Row],[6M Return vs Nifty]]-AVERAGE(Table2[6M Return vs Nifty]))/_xlfn.STDEV.P(Table2[6M Return vs Nifty])</f>
        <v>1.2618521426967466</v>
      </c>
      <c r="M299">
        <v>6.5153005760582197</v>
      </c>
      <c r="N299">
        <f>(Table2[[#This Row],[1W Return vs Nifty]]-AVERAGE(Table2[1W Return vs Nifty]))/_xlfn.STDEV.P(Table2[1W Return vs Nifty])</f>
        <v>1.4599774354733501</v>
      </c>
      <c r="O299">
        <v>709.44</v>
      </c>
      <c r="P299">
        <v>656.67076958440498</v>
      </c>
      <c r="Q299">
        <v>554.78589943987402</v>
      </c>
      <c r="R299">
        <v>67.593481956012795</v>
      </c>
      <c r="S299" s="1">
        <f>(Table2[[#This Row],[Close Price]]-Table2[[#This Row],[20D EMA]])/Table2[[#This Row],[20D EMA]]</f>
        <v>8.4587843933243104E-2</v>
      </c>
      <c r="T299" s="1">
        <f>(Table2[[#This Row],[Close Price]]-Table2[[#This Row],[50D EMA]])/Table2[[#This Row],[50D EMA]]</f>
        <v>0.17174394786442373</v>
      </c>
      <c r="U299" s="1">
        <f>(Table2[[#This Row],[Close Price]]-Table2[[#This Row],[200D EMA]])/Table2[[#This Row],[200D EMA]]</f>
        <v>0.38693142846070239</v>
      </c>
      <c r="V299">
        <v>1.9642260971502901</v>
      </c>
      <c r="W299">
        <v>759.75</v>
      </c>
      <c r="X299">
        <v>776.95</v>
      </c>
      <c r="Y299">
        <v>725.6</v>
      </c>
      <c r="Z299">
        <v>786</v>
      </c>
      <c r="AA299">
        <v>655.1</v>
      </c>
      <c r="AB299">
        <v>786</v>
      </c>
      <c r="AC299" s="1">
        <f>(Table2[[#This Row],[Close Price]]/Table2[[#This Row],[Day Low]])-1</f>
        <v>1.276735768344861E-2</v>
      </c>
      <c r="AD299" s="1">
        <f>(Table2[[#This Row],[Day High]]/Table2[[#This Row],[Close Price]])-1</f>
        <v>9.7472220417180733E-3</v>
      </c>
      <c r="AE299" s="1">
        <f>(Table2[[#This Row],[Close Price]]/Table2[[#This Row],[Current Week Low]])-1</f>
        <v>6.0432745314222824E-2</v>
      </c>
      <c r="AF299" s="1">
        <f>(Table2[[#This Row],[Current Week High]]/Table2[[#This Row],[Close Price]])-1</f>
        <v>2.1508869972057809E-2</v>
      </c>
      <c r="AG299" s="1">
        <f>(Table2[[#This Row],[Close Price]]/Table2[[#This Row],[Current Month Low]])-1</f>
        <v>0.17455350328194164</v>
      </c>
      <c r="AH299" s="1">
        <f>(Table2[[#This Row],[Current Month High]]/Table2[[#This Row],[Close Price]])-1</f>
        <v>2.1508869972057809E-2</v>
      </c>
      <c r="AI299">
        <v>2.15088699720578</v>
      </c>
      <c r="AJ299">
        <v>89.449710698017995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0.46</v>
      </c>
      <c r="AM299" t="s">
        <v>3225</v>
      </c>
      <c r="AN299">
        <v>17.079999999999998</v>
      </c>
      <c r="AO299" t="s">
        <v>3225</v>
      </c>
      <c r="AP299">
        <v>-1.7757087941479999E-2</v>
      </c>
      <c r="AQ299">
        <f>(Table2[[#This Row],[Sharpe Ratio]]-AVERAGE(Table2[Sharpe Ratio]))/_xlfn.STDEV.P(Table2[Sharpe Ratio])</f>
        <v>-0.96562903931396571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3.2386508478851512</v>
      </c>
      <c r="AS299">
        <f>_xlfn.RANK.AVG(Table2[[#This Row],[1Y Return vs Nifty Z-Score]],Table2[1Y Return vs Nifty Z-Score])</f>
        <v>265</v>
      </c>
      <c r="AT299">
        <f>_xlfn.RANK.AVG(Table2[[#This Row],[6M Return vs Nifty Z-Score]],Table2[6M Return vs Nifty Z-Score])</f>
        <v>75</v>
      </c>
      <c r="AU299">
        <f>_xlfn.RANK.AVG(Table2[[#This Row],[Sharpe Ratio Z-Score]],Table2[Sharpe Ratio Z-Score])</f>
        <v>620</v>
      </c>
      <c r="AV299">
        <f>(Table2[[#This Row],[Rank 1Y]]+Table2[[#This Row],[Rank 6M]]+Table2[[#This Row],[Rank Sharpe]])/3</f>
        <v>320</v>
      </c>
    </row>
    <row r="300" spans="1:48" x14ac:dyDescent="0.3">
      <c r="A300" t="s">
        <v>274</v>
      </c>
      <c r="B300" t="s">
        <v>275</v>
      </c>
      <c r="C300" t="s">
        <v>3187</v>
      </c>
      <c r="D300" t="s">
        <v>124</v>
      </c>
      <c r="E300">
        <v>100979.06844464999</v>
      </c>
      <c r="F300">
        <v>7805.25</v>
      </c>
      <c r="G300">
        <v>47.919386080936903</v>
      </c>
      <c r="H300">
        <f>(Table2[[#This Row],[1Y Return vs Nifty]]-AVERAGE(Table2[1Y Return vs Nifty]))/_xlfn.STDEV.P(Table2[1Y Return vs Nifty])</f>
        <v>0.33245446845879401</v>
      </c>
      <c r="I300">
        <v>3.09018751033953</v>
      </c>
      <c r="J300">
        <f>(Table2[[#This Row],[1M Return vs Nifty]]-AVERAGE(Table2[1M Return vs Nifty]))/_xlfn.STDEV.P(Table2[1M Return vs Nifty])</f>
        <v>0.17903376826153927</v>
      </c>
      <c r="K300">
        <v>34.790029969710801</v>
      </c>
      <c r="L300">
        <f>(Table2[[#This Row],[6M Return vs Nifty]]-AVERAGE(Table2[6M Return vs Nifty]))/_xlfn.STDEV.P(Table2[6M Return vs Nifty])</f>
        <v>0.53395312402452988</v>
      </c>
      <c r="M300">
        <v>4.2439875858051197</v>
      </c>
      <c r="N300">
        <f>(Table2[[#This Row],[1W Return vs Nifty]]-AVERAGE(Table2[1W Return vs Nifty]))/_xlfn.STDEV.P(Table2[1W Return vs Nifty])</f>
        <v>0.94352933546841511</v>
      </c>
      <c r="O300">
        <v>7556.57</v>
      </c>
      <c r="P300">
        <v>7244.16349167106</v>
      </c>
      <c r="Q300">
        <v>6167.4959730746696</v>
      </c>
      <c r="R300">
        <v>65.049988496334095</v>
      </c>
      <c r="S300" s="1">
        <f>(Table2[[#This Row],[Close Price]]-Table2[[#This Row],[20D EMA]])/Table2[[#This Row],[20D EMA]]</f>
        <v>3.2909110879671639E-2</v>
      </c>
      <c r="T300" s="1">
        <f>(Table2[[#This Row],[Close Price]]-Table2[[#This Row],[50D EMA]])/Table2[[#This Row],[50D EMA]]</f>
        <v>7.7453595432246433E-2</v>
      </c>
      <c r="U300" s="1">
        <f>(Table2[[#This Row],[Close Price]]-Table2[[#This Row],[200D EMA]])/Table2[[#This Row],[200D EMA]]</f>
        <v>0.26554602290382434</v>
      </c>
      <c r="V300">
        <v>0.65790785664997797</v>
      </c>
      <c r="W300">
        <v>7765</v>
      </c>
      <c r="X300">
        <v>7964.75</v>
      </c>
      <c r="Y300">
        <v>7715</v>
      </c>
      <c r="Z300">
        <v>7964.75</v>
      </c>
      <c r="AA300">
        <v>7264.05</v>
      </c>
      <c r="AB300">
        <v>7964.75</v>
      </c>
      <c r="AC300" s="1">
        <f>(Table2[[#This Row],[Close Price]]/Table2[[#This Row],[Day Low]])-1</f>
        <v>5.1835157759174688E-3</v>
      </c>
      <c r="AD300" s="1">
        <f>(Table2[[#This Row],[Day High]]/Table2[[#This Row],[Close Price]])-1</f>
        <v>2.0434963646263737E-2</v>
      </c>
      <c r="AE300" s="1">
        <f>(Table2[[#This Row],[Close Price]]/Table2[[#This Row],[Current Week Low]])-1</f>
        <v>1.1697990926766044E-2</v>
      </c>
      <c r="AF300" s="1">
        <f>(Table2[[#This Row],[Current Week High]]/Table2[[#This Row],[Close Price]])-1</f>
        <v>2.0434963646263737E-2</v>
      </c>
      <c r="AG300" s="1">
        <f>(Table2[[#This Row],[Close Price]]/Table2[[#This Row],[Current Month Low]])-1</f>
        <v>7.4503892456687426E-2</v>
      </c>
      <c r="AH300" s="1">
        <f>(Table2[[#This Row],[Current Month High]]/Table2[[#This Row],[Close Price]])-1</f>
        <v>2.0434963646263737E-2</v>
      </c>
      <c r="AI300">
        <v>2.0434963646263702</v>
      </c>
      <c r="AJ300">
        <v>96.504323963696294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-0.04</v>
      </c>
      <c r="AM300" t="s">
        <v>3224</v>
      </c>
      <c r="AN300">
        <v>1.65</v>
      </c>
      <c r="AO300" t="s">
        <v>3225</v>
      </c>
      <c r="AP300">
        <v>-3.4869395521930002E-3</v>
      </c>
      <c r="AQ300">
        <f>(Table2[[#This Row],[Sharpe Ratio]]-AVERAGE(Table2[Sharpe Ratio]))/_xlfn.STDEV.P(Table2[Sharpe Ratio])</f>
        <v>-0.79989229763688952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1.1890783985763886</v>
      </c>
      <c r="AS300">
        <f>_xlfn.RANK.AVG(Table2[[#This Row],[1Y Return vs Nifty Z-Score]],Table2[1Y Return vs Nifty Z-Score])</f>
        <v>197</v>
      </c>
      <c r="AT300">
        <f>_xlfn.RANK.AVG(Table2[[#This Row],[6M Return vs Nifty Z-Score]],Table2[6M Return vs Nifty Z-Score])</f>
        <v>173</v>
      </c>
      <c r="AU300">
        <f>_xlfn.RANK.AVG(Table2[[#This Row],[Sharpe Ratio Z-Score]],Table2[Sharpe Ratio Z-Score])</f>
        <v>591</v>
      </c>
      <c r="AV300">
        <f>(Table2[[#This Row],[Rank 1Y]]+Table2[[#This Row],[Rank 6M]]+Table2[[#This Row],[Rank Sharpe]])/3</f>
        <v>320.33333333333331</v>
      </c>
    </row>
    <row r="301" spans="1:48" x14ac:dyDescent="0.3">
      <c r="A301" t="s">
        <v>778</v>
      </c>
      <c r="B301" t="s">
        <v>779</v>
      </c>
      <c r="C301" t="s">
        <v>3191</v>
      </c>
      <c r="D301" t="s">
        <v>418</v>
      </c>
      <c r="E301">
        <v>21956.99964591</v>
      </c>
      <c r="F301">
        <v>9253.65</v>
      </c>
      <c r="G301">
        <v>9.5507324696250908</v>
      </c>
      <c r="H301">
        <f>(Table2[[#This Row],[1Y Return vs Nifty]]-AVERAGE(Table2[1Y Return vs Nifty]))/_xlfn.STDEV.P(Table2[1Y Return vs Nifty])</f>
        <v>-0.30319963881058021</v>
      </c>
      <c r="I301">
        <v>-1.5159878870492001</v>
      </c>
      <c r="J301">
        <f>(Table2[[#This Row],[1M Return vs Nifty]]-AVERAGE(Table2[1M Return vs Nifty]))/_xlfn.STDEV.P(Table2[1M Return vs Nifty])</f>
        <v>-0.25597848453528849</v>
      </c>
      <c r="K301">
        <v>50.096343247131301</v>
      </c>
      <c r="L301">
        <f>(Table2[[#This Row],[6M Return vs Nifty]]-AVERAGE(Table2[6M Return vs Nifty]))/_xlfn.STDEV.P(Table2[6M Return vs Nifty])</f>
        <v>0.98559805315252702</v>
      </c>
      <c r="M301">
        <v>-0.123181162376821</v>
      </c>
      <c r="N301">
        <f>(Table2[[#This Row],[1W Return vs Nifty]]-AVERAGE(Table2[1W Return vs Nifty]))/_xlfn.STDEV.P(Table2[1W Return vs Nifty])</f>
        <v>-4.9471634489567165E-2</v>
      </c>
      <c r="O301">
        <v>8252.32</v>
      </c>
      <c r="P301">
        <v>8079.3233734969299</v>
      </c>
      <c r="Q301">
        <v>7385.5467958333002</v>
      </c>
      <c r="R301">
        <v>88.044840413580403</v>
      </c>
      <c r="S301" s="1">
        <f>(Table2[[#This Row],[Close Price]]-Table2[[#This Row],[20D EMA]])/Table2[[#This Row],[20D EMA]]</f>
        <v>0.1213392112763441</v>
      </c>
      <c r="T301" s="1">
        <f>(Table2[[#This Row],[Close Price]]-Table2[[#This Row],[50D EMA]])/Table2[[#This Row],[50D EMA]]</f>
        <v>0.14534962548414401</v>
      </c>
      <c r="U301" s="1">
        <f>(Table2[[#This Row],[Close Price]]-Table2[[#This Row],[200D EMA]])/Table2[[#This Row],[200D EMA]]</f>
        <v>0.25294040587768346</v>
      </c>
      <c r="V301">
        <v>3.3298445859321699</v>
      </c>
      <c r="W301">
        <v>8191.85</v>
      </c>
      <c r="X301">
        <v>9488.7000000000007</v>
      </c>
      <c r="Y301">
        <v>8115</v>
      </c>
      <c r="Z301">
        <v>9488.7000000000007</v>
      </c>
      <c r="AA301">
        <v>7958.1</v>
      </c>
      <c r="AB301">
        <v>9488.7000000000007</v>
      </c>
      <c r="AC301" s="1">
        <f>(Table2[[#This Row],[Close Price]]/Table2[[#This Row],[Day Low]])-1</f>
        <v>0.12961663116390065</v>
      </c>
      <c r="AD301" s="1">
        <f>(Table2[[#This Row],[Day High]]/Table2[[#This Row],[Close Price]])-1</f>
        <v>2.5400787797247748E-2</v>
      </c>
      <c r="AE301" s="1">
        <f>(Table2[[#This Row],[Close Price]]/Table2[[#This Row],[Current Week Low]])-1</f>
        <v>0.14031423290203326</v>
      </c>
      <c r="AF301" s="1">
        <f>(Table2[[#This Row],[Current Week High]]/Table2[[#This Row],[Close Price]])-1</f>
        <v>2.5400787797247748E-2</v>
      </c>
      <c r="AG301" s="1">
        <f>(Table2[[#This Row],[Close Price]]/Table2[[#This Row],[Current Month Low]])-1</f>
        <v>0.16279639612470298</v>
      </c>
      <c r="AH301" s="1">
        <f>(Table2[[#This Row],[Current Month High]]/Table2[[#This Row],[Close Price]])-1</f>
        <v>2.5400787797247748E-2</v>
      </c>
      <c r="AI301">
        <v>2.5400787797247699</v>
      </c>
      <c r="AJ301">
        <v>68.659096708343895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0.13</v>
      </c>
      <c r="AM301" t="s">
        <v>3225</v>
      </c>
      <c r="AN301">
        <v>15.07</v>
      </c>
      <c r="AO301" t="s">
        <v>3225</v>
      </c>
      <c r="AP301">
        <v>2.2530899528892999E-2</v>
      </c>
      <c r="AQ301">
        <f>(Table2[[#This Row],[Sharpe Ratio]]-AVERAGE(Table2[Sharpe Ratio]))/_xlfn.STDEV.P(Table2[Sharpe Ratio])</f>
        <v>-0.49771521039546274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-0.12076691507837169</v>
      </c>
      <c r="AS301">
        <f>_xlfn.RANK.AVG(Table2[[#This Row],[1Y Return vs Nifty Z-Score]],Table2[1Y Return vs Nifty Z-Score])</f>
        <v>390</v>
      </c>
      <c r="AT301">
        <f>_xlfn.RANK.AVG(Table2[[#This Row],[6M Return vs Nifty Z-Score]],Table2[6M Return vs Nifty Z-Score])</f>
        <v>103</v>
      </c>
      <c r="AU301">
        <f>_xlfn.RANK.AVG(Table2[[#This Row],[Sharpe Ratio Z-Score]],Table2[Sharpe Ratio Z-Score])</f>
        <v>473</v>
      </c>
      <c r="AV301">
        <f>(Table2[[#This Row],[Rank 1Y]]+Table2[[#This Row],[Rank 6M]]+Table2[[#This Row],[Rank Sharpe]])/3</f>
        <v>322</v>
      </c>
    </row>
    <row r="302" spans="1:48" x14ac:dyDescent="0.3">
      <c r="A302" t="s">
        <v>1044</v>
      </c>
      <c r="B302" t="s">
        <v>1045</v>
      </c>
      <c r="C302" t="s">
        <v>3184</v>
      </c>
      <c r="D302" t="s">
        <v>54</v>
      </c>
      <c r="E302">
        <v>13189.705524720001</v>
      </c>
      <c r="F302">
        <v>544.20000000000005</v>
      </c>
      <c r="G302">
        <v>40.590848396549497</v>
      </c>
      <c r="H302">
        <f>(Table2[[#This Row],[1Y Return vs Nifty]]-AVERAGE(Table2[1Y Return vs Nifty]))/_xlfn.STDEV.P(Table2[1Y Return vs Nifty])</f>
        <v>0.21104246566738374</v>
      </c>
      <c r="I302">
        <v>-20.4773729613607</v>
      </c>
      <c r="J302">
        <f>(Table2[[#This Row],[1M Return vs Nifty]]-AVERAGE(Table2[1M Return vs Nifty]))/_xlfn.STDEV.P(Table2[1M Return vs Nifty])</f>
        <v>-2.0467124722163659</v>
      </c>
      <c r="K302">
        <v>14.309499220343399</v>
      </c>
      <c r="L302">
        <f>(Table2[[#This Row],[6M Return vs Nifty]]-AVERAGE(Table2[6M Return vs Nifty]))/_xlfn.STDEV.P(Table2[6M Return vs Nifty])</f>
        <v>-7.0367961736015366E-2</v>
      </c>
      <c r="M302">
        <v>-19.676964819836101</v>
      </c>
      <c r="N302">
        <f>(Table2[[#This Row],[1W Return vs Nifty]]-AVERAGE(Table2[1W Return vs Nifty]))/_xlfn.STDEV.P(Table2[1W Return vs Nifty])</f>
        <v>-4.4955847246441216</v>
      </c>
      <c r="O302">
        <v>636.08000000000004</v>
      </c>
      <c r="P302">
        <v>613.93642451065296</v>
      </c>
      <c r="Q302">
        <v>496.482625355398</v>
      </c>
      <c r="R302">
        <v>19.3438230187325</v>
      </c>
      <c r="S302" s="1">
        <f>(Table2[[#This Row],[Close Price]]-Table2[[#This Row],[20D EMA]])/Table2[[#This Row],[20D EMA]]</f>
        <v>-0.14444723934096337</v>
      </c>
      <c r="T302" s="1">
        <f>(Table2[[#This Row],[Close Price]]-Table2[[#This Row],[50D EMA]])/Table2[[#This Row],[50D EMA]]</f>
        <v>-0.11358899997868241</v>
      </c>
      <c r="U302" s="1">
        <f>(Table2[[#This Row],[Close Price]]-Table2[[#This Row],[200D EMA]])/Table2[[#This Row],[200D EMA]]</f>
        <v>9.6110865129357625E-2</v>
      </c>
      <c r="V302">
        <v>2.4243088934917401</v>
      </c>
      <c r="W302">
        <v>541.70000000000005</v>
      </c>
      <c r="X302">
        <v>555.75</v>
      </c>
      <c r="Y302">
        <v>541.70000000000005</v>
      </c>
      <c r="Z302">
        <v>560.6</v>
      </c>
      <c r="AA302">
        <v>541.1</v>
      </c>
      <c r="AB302">
        <v>719.9</v>
      </c>
      <c r="AC302" s="1">
        <f>(Table2[[#This Row],[Close Price]]/Table2[[#This Row],[Day Low]])-1</f>
        <v>4.6151006091932345E-3</v>
      </c>
      <c r="AD302" s="1">
        <f>(Table2[[#This Row],[Day High]]/Table2[[#This Row],[Close Price]])-1</f>
        <v>2.1223814773980054E-2</v>
      </c>
      <c r="AE302" s="1">
        <f>(Table2[[#This Row],[Close Price]]/Table2[[#This Row],[Current Week Low]])-1</f>
        <v>4.6151006091932345E-3</v>
      </c>
      <c r="AF302" s="1">
        <f>(Table2[[#This Row],[Current Week High]]/Table2[[#This Row],[Close Price]])-1</f>
        <v>3.0135979419330994E-2</v>
      </c>
      <c r="AG302" s="1">
        <f>(Table2[[#This Row],[Close Price]]/Table2[[#This Row],[Current Month Low]])-1</f>
        <v>5.7290704121235603E-3</v>
      </c>
      <c r="AH302" s="1">
        <f>(Table2[[#This Row],[Current Month High]]/Table2[[#This Row],[Close Price]])-1</f>
        <v>0.32285924292539492</v>
      </c>
      <c r="AI302">
        <v>32.488055861815397</v>
      </c>
      <c r="AJ302">
        <v>70.622354601034601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-7.0000000000000007E-2</v>
      </c>
      <c r="AM302" t="s">
        <v>3224</v>
      </c>
      <c r="AN302">
        <v>-24.22</v>
      </c>
      <c r="AO302" t="s">
        <v>3224</v>
      </c>
      <c r="AP302">
        <v>5.1964735388771999E-2</v>
      </c>
      <c r="AQ302">
        <f>(Table2[[#This Row],[Sharpe Ratio]]-AVERAGE(Table2[Sharpe Ratio]))/_xlfn.STDEV.P(Table2[Sharpe Ratio])</f>
        <v>-0.15586396138277017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-6.557486654311889</v>
      </c>
      <c r="AS302">
        <f>_xlfn.RANK.AVG(Table2[[#This Row],[1Y Return vs Nifty Z-Score]],Table2[1Y Return vs Nifty Z-Score])</f>
        <v>244</v>
      </c>
      <c r="AT302">
        <f>_xlfn.RANK.AVG(Table2[[#This Row],[6M Return vs Nifty Z-Score]],Table2[6M Return vs Nifty Z-Score])</f>
        <v>340</v>
      </c>
      <c r="AU302">
        <f>_xlfn.RANK.AVG(Table2[[#This Row],[Sharpe Ratio Z-Score]],Table2[Sharpe Ratio Z-Score])</f>
        <v>383</v>
      </c>
      <c r="AV302">
        <f>(Table2[[#This Row],[Rank 1Y]]+Table2[[#This Row],[Rank 6M]]+Table2[[#This Row],[Rank Sharpe]])/3</f>
        <v>322.33333333333331</v>
      </c>
    </row>
    <row r="303" spans="1:48" x14ac:dyDescent="0.3">
      <c r="A303" t="s">
        <v>211</v>
      </c>
      <c r="B303" t="s">
        <v>212</v>
      </c>
      <c r="C303" t="s">
        <v>3193</v>
      </c>
      <c r="D303" t="s">
        <v>132</v>
      </c>
      <c r="E303">
        <v>127725.68236572</v>
      </c>
      <c r="F303">
        <v>1283.4000000000001</v>
      </c>
      <c r="G303">
        <v>39.419311931333397</v>
      </c>
      <c r="H303">
        <f>(Table2[[#This Row],[1Y Return vs Nifty]]-AVERAGE(Table2[1Y Return vs Nifty]))/_xlfn.STDEV.P(Table2[1Y Return vs Nifty])</f>
        <v>0.19163360202899668</v>
      </c>
      <c r="I303">
        <v>-5.5043564643494296</v>
      </c>
      <c r="J303">
        <f>(Table2[[#This Row],[1M Return vs Nifty]]-AVERAGE(Table2[1M Return vs Nifty]))/_xlfn.STDEV.P(Table2[1M Return vs Nifty])</f>
        <v>-0.6326443841402033</v>
      </c>
      <c r="K303">
        <v>3.26861220832975</v>
      </c>
      <c r="L303">
        <f>(Table2[[#This Row],[6M Return vs Nifty]]-AVERAGE(Table2[6M Return vs Nifty]))/_xlfn.STDEV.P(Table2[6M Return vs Nifty])</f>
        <v>-0.39615252799124689</v>
      </c>
      <c r="M303">
        <v>5.1147795622701002</v>
      </c>
      <c r="N303">
        <f>(Table2[[#This Row],[1W Return vs Nifty]]-AVERAGE(Table2[1W Return vs Nifty]))/_xlfn.STDEV.P(Table2[1W Return vs Nifty])</f>
        <v>1.1415288466211109</v>
      </c>
      <c r="O303">
        <v>1238.02</v>
      </c>
      <c r="P303">
        <v>1278.5482350745599</v>
      </c>
      <c r="Q303">
        <v>1184.9819092466901</v>
      </c>
      <c r="R303">
        <v>71.639480683309799</v>
      </c>
      <c r="S303" s="1">
        <f>(Table2[[#This Row],[Close Price]]-Table2[[#This Row],[20D EMA]])/Table2[[#This Row],[20D EMA]]</f>
        <v>3.6655304437731302E-2</v>
      </c>
      <c r="T303" s="1">
        <f>(Table2[[#This Row],[Close Price]]-Table2[[#This Row],[50D EMA]])/Table2[[#This Row],[50D EMA]]</f>
        <v>3.7947453153046331E-3</v>
      </c>
      <c r="U303" s="1">
        <f>(Table2[[#This Row],[Close Price]]-Table2[[#This Row],[200D EMA]])/Table2[[#This Row],[200D EMA]]</f>
        <v>8.3054509090249154E-2</v>
      </c>
      <c r="V303">
        <v>0.65382785796586795</v>
      </c>
      <c r="W303">
        <v>1238.3499999999999</v>
      </c>
      <c r="X303">
        <v>1290</v>
      </c>
      <c r="Y303">
        <v>1238.3499999999999</v>
      </c>
      <c r="Z303">
        <v>1297.5</v>
      </c>
      <c r="AA303">
        <v>1165.5999999999999</v>
      </c>
      <c r="AB303">
        <v>1297.5</v>
      </c>
      <c r="AC303" s="1">
        <f>(Table2[[#This Row],[Close Price]]/Table2[[#This Row],[Day Low]])-1</f>
        <v>3.6379052771833731E-2</v>
      </c>
      <c r="AD303" s="1">
        <f>(Table2[[#This Row],[Day High]]/Table2[[#This Row],[Close Price]])-1</f>
        <v>5.1425899953247978E-3</v>
      </c>
      <c r="AE303" s="1">
        <f>(Table2[[#This Row],[Close Price]]/Table2[[#This Row],[Current Week Low]])-1</f>
        <v>3.6379052771833731E-2</v>
      </c>
      <c r="AF303" s="1">
        <f>(Table2[[#This Row],[Current Week High]]/Table2[[#This Row],[Close Price]])-1</f>
        <v>1.0986442262739482E-2</v>
      </c>
      <c r="AG303" s="1">
        <f>(Table2[[#This Row],[Close Price]]/Table2[[#This Row],[Current Month Low]])-1</f>
        <v>0.10106382978723416</v>
      </c>
      <c r="AH303" s="1">
        <f>(Table2[[#This Row],[Current Month High]]/Table2[[#This Row],[Close Price]])-1</f>
        <v>1.0986442262739482E-2</v>
      </c>
      <c r="AI303">
        <v>28.560853981611299</v>
      </c>
      <c r="AJ303">
        <v>82.898674647285105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-0.12</v>
      </c>
      <c r="AM303" t="s">
        <v>3224</v>
      </c>
      <c r="AN303">
        <v>2.35</v>
      </c>
      <c r="AO303" t="s">
        <v>3225</v>
      </c>
      <c r="AP303">
        <v>8.8144013961953996E-2</v>
      </c>
      <c r="AQ303">
        <f>(Table2[[#This Row],[Sharpe Ratio]]-AVERAGE(Table2[Sharpe Ratio]))/_xlfn.STDEV.P(Table2[Sharpe Ratio])</f>
        <v>0.26433039002621594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249</v>
      </c>
      <c r="AT303">
        <f>_xlfn.RANK.AVG(Table2[[#This Row],[6M Return vs Nifty Z-Score]],Table2[6M Return vs Nifty Z-Score])</f>
        <v>444</v>
      </c>
      <c r="AU303">
        <f>_xlfn.RANK.AVG(Table2[[#This Row],[Sharpe Ratio Z-Score]],Table2[Sharpe Ratio Z-Score])</f>
        <v>275</v>
      </c>
      <c r="AV303">
        <f>(Table2[[#This Row],[Rank 1Y]]+Table2[[#This Row],[Rank 6M]]+Table2[[#This Row],[Rank Sharpe]])/3</f>
        <v>322.66666666666669</v>
      </c>
    </row>
    <row r="304" spans="1:48" x14ac:dyDescent="0.3">
      <c r="A304" t="s">
        <v>1126</v>
      </c>
      <c r="B304" t="s">
        <v>1127</v>
      </c>
      <c r="C304" t="s">
        <v>3182</v>
      </c>
      <c r="D304" t="s">
        <v>1011</v>
      </c>
      <c r="E304">
        <v>11501.72445745</v>
      </c>
      <c r="F304">
        <v>570.1</v>
      </c>
      <c r="G304">
        <v>3.9664575089267902</v>
      </c>
      <c r="H304">
        <f>(Table2[[#This Row],[1Y Return vs Nifty]]-AVERAGE(Table2[1Y Return vs Nifty]))/_xlfn.STDEV.P(Table2[1Y Return vs Nifty])</f>
        <v>-0.39571441274163333</v>
      </c>
      <c r="I304">
        <v>4.1425834501285097</v>
      </c>
      <c r="J304">
        <f>(Table2[[#This Row],[1M Return vs Nifty]]-AVERAGE(Table2[1M Return vs Nifty]))/_xlfn.STDEV.P(Table2[1M Return vs Nifty])</f>
        <v>0.27842319421813039</v>
      </c>
      <c r="K304">
        <v>42.571718787670797</v>
      </c>
      <c r="L304">
        <f>(Table2[[#This Row],[6M Return vs Nifty]]-AVERAGE(Table2[6M Return vs Nifty]))/_xlfn.STDEV.P(Table2[6M Return vs Nifty])</f>
        <v>0.7635682005608414</v>
      </c>
      <c r="M304">
        <v>-0.29724989222443998</v>
      </c>
      <c r="N304">
        <f>(Table2[[#This Row],[1W Return vs Nifty]]-AVERAGE(Table2[1W Return vs Nifty]))/_xlfn.STDEV.P(Table2[1W Return vs Nifty])</f>
        <v>-8.9051148711452352E-2</v>
      </c>
      <c r="O304">
        <v>560.29</v>
      </c>
      <c r="P304">
        <v>521.86578673023303</v>
      </c>
      <c r="Q304">
        <v>445.23456823355599</v>
      </c>
      <c r="R304">
        <v>53.117669811924301</v>
      </c>
      <c r="S304" s="1">
        <f>(Table2[[#This Row],[Close Price]]-Table2[[#This Row],[20D EMA]])/Table2[[#This Row],[20D EMA]]</f>
        <v>1.7508790090845917E-2</v>
      </c>
      <c r="T304" s="1">
        <f>(Table2[[#This Row],[Close Price]]-Table2[[#This Row],[50D EMA]])/Table2[[#This Row],[50D EMA]]</f>
        <v>9.2426471510960742E-2</v>
      </c>
      <c r="U304" s="1">
        <f>(Table2[[#This Row],[Close Price]]-Table2[[#This Row],[200D EMA]])/Table2[[#This Row],[200D EMA]]</f>
        <v>0.28044864589432233</v>
      </c>
      <c r="V304">
        <v>0.44862788192870201</v>
      </c>
      <c r="W304">
        <v>562.54999999999995</v>
      </c>
      <c r="X304">
        <v>571.79999999999995</v>
      </c>
      <c r="Y304">
        <v>562.5</v>
      </c>
      <c r="Z304">
        <v>575.4</v>
      </c>
      <c r="AA304">
        <v>546.1</v>
      </c>
      <c r="AB304">
        <v>605.35</v>
      </c>
      <c r="AC304" s="1">
        <f>(Table2[[#This Row],[Close Price]]/Table2[[#This Row],[Day Low]])-1</f>
        <v>1.3421029241845295E-2</v>
      </c>
      <c r="AD304" s="1">
        <f>(Table2[[#This Row],[Day High]]/Table2[[#This Row],[Close Price]])-1</f>
        <v>2.9819329942113448E-3</v>
      </c>
      <c r="AE304" s="1">
        <f>(Table2[[#This Row],[Close Price]]/Table2[[#This Row],[Current Week Low]])-1</f>
        <v>1.3511111111111251E-2</v>
      </c>
      <c r="AF304" s="1">
        <f>(Table2[[#This Row],[Current Week High]]/Table2[[#This Row],[Close Price]])-1</f>
        <v>9.2966146290123231E-3</v>
      </c>
      <c r="AG304" s="1">
        <f>(Table2[[#This Row],[Close Price]]/Table2[[#This Row],[Current Month Low]])-1</f>
        <v>4.3947994872733931E-2</v>
      </c>
      <c r="AH304" s="1">
        <f>(Table2[[#This Row],[Current Month High]]/Table2[[#This Row],[Close Price]])-1</f>
        <v>6.1831257674092255E-2</v>
      </c>
      <c r="AI304">
        <v>9.6298894930713903</v>
      </c>
      <c r="AJ304">
        <v>65.967976710334696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0.16</v>
      </c>
      <c r="AM304" t="s">
        <v>3225</v>
      </c>
      <c r="AN304">
        <v>-4.7699999999999996</v>
      </c>
      <c r="AO304" t="s">
        <v>3224</v>
      </c>
      <c r="AP304">
        <v>4.1278579202995998E-2</v>
      </c>
      <c r="AQ304">
        <f>(Table2[[#This Row],[Sharpe Ratio]]-AVERAGE(Table2[Sharpe Ratio]))/_xlfn.STDEV.P(Table2[Sharpe Ratio])</f>
        <v>-0.27997540430318518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0.27725042902270097</v>
      </c>
      <c r="AS304">
        <f>_xlfn.RANK.AVG(Table2[[#This Row],[1Y Return vs Nifty Z-Score]],Table2[1Y Return vs Nifty Z-Score])</f>
        <v>427</v>
      </c>
      <c r="AT304">
        <f>_xlfn.RANK.AVG(Table2[[#This Row],[6M Return vs Nifty Z-Score]],Table2[6M Return vs Nifty Z-Score])</f>
        <v>134</v>
      </c>
      <c r="AU304">
        <f>_xlfn.RANK.AVG(Table2[[#This Row],[Sharpe Ratio Z-Score]],Table2[Sharpe Ratio Z-Score])</f>
        <v>407</v>
      </c>
      <c r="AV304">
        <f>(Table2[[#This Row],[Rank 1Y]]+Table2[[#This Row],[Rank 6M]]+Table2[[#This Row],[Rank Sharpe]])/3</f>
        <v>322.66666666666669</v>
      </c>
    </row>
    <row r="305" spans="1:48" x14ac:dyDescent="0.3">
      <c r="A305" t="s">
        <v>1188</v>
      </c>
      <c r="B305" t="s">
        <v>1189</v>
      </c>
      <c r="C305" t="s">
        <v>3180</v>
      </c>
      <c r="D305" t="s">
        <v>565</v>
      </c>
      <c r="E305">
        <v>10464.94292</v>
      </c>
      <c r="F305">
        <v>1175</v>
      </c>
      <c r="G305">
        <v>13.3441783754932</v>
      </c>
      <c r="H305">
        <f>(Table2[[#This Row],[1Y Return vs Nifty]]-AVERAGE(Table2[1Y Return vs Nifty]))/_xlfn.STDEV.P(Table2[1Y Return vs Nifty])</f>
        <v>-0.24035355890387339</v>
      </c>
      <c r="I305">
        <v>11.9474734197768</v>
      </c>
      <c r="J305">
        <f>(Table2[[#This Row],[1M Return vs Nifty]]-AVERAGE(Table2[1M Return vs Nifty]))/_xlfn.STDEV.P(Table2[1M Return vs Nifty])</f>
        <v>1.015525556940323</v>
      </c>
      <c r="K305">
        <v>23.768662341115</v>
      </c>
      <c r="L305">
        <f>(Table2[[#This Row],[6M Return vs Nifty]]-AVERAGE(Table2[6M Return vs Nifty]))/_xlfn.STDEV.P(Table2[6M Return vs Nifty])</f>
        <v>0.20874451818384057</v>
      </c>
      <c r="M305">
        <v>7.3585439949485396</v>
      </c>
      <c r="N305">
        <f>(Table2[[#This Row],[1W Return vs Nifty]]-AVERAGE(Table2[1W Return vs Nifty]))/_xlfn.STDEV.P(Table2[1W Return vs Nifty])</f>
        <v>1.6517129925702356</v>
      </c>
      <c r="O305">
        <v>1120.55</v>
      </c>
      <c r="P305">
        <v>1074.71422283015</v>
      </c>
      <c r="Q305">
        <v>972.80240491263498</v>
      </c>
      <c r="R305">
        <v>60.830908760268798</v>
      </c>
      <c r="S305" s="1">
        <f>(Table2[[#This Row],[Close Price]]-Table2[[#This Row],[20D EMA]])/Table2[[#This Row],[20D EMA]]</f>
        <v>4.8592209182990537E-2</v>
      </c>
      <c r="T305" s="1">
        <f>(Table2[[#This Row],[Close Price]]-Table2[[#This Row],[50D EMA]])/Table2[[#This Row],[50D EMA]]</f>
        <v>9.3313901537245572E-2</v>
      </c>
      <c r="U305" s="1">
        <f>(Table2[[#This Row],[Close Price]]-Table2[[#This Row],[200D EMA]])/Table2[[#This Row],[200D EMA]]</f>
        <v>0.2078506324267608</v>
      </c>
      <c r="V305">
        <v>2.45362589711557</v>
      </c>
      <c r="W305">
        <v>1137.55</v>
      </c>
      <c r="X305">
        <v>1189.8</v>
      </c>
      <c r="Y305">
        <v>1137.55</v>
      </c>
      <c r="Z305">
        <v>1242.6500000000001</v>
      </c>
      <c r="AA305">
        <v>1058.6500000000001</v>
      </c>
      <c r="AB305">
        <v>1274</v>
      </c>
      <c r="AC305" s="1">
        <f>(Table2[[#This Row],[Close Price]]/Table2[[#This Row],[Day Low]])-1</f>
        <v>3.2921629818469578E-2</v>
      </c>
      <c r="AD305" s="1">
        <f>(Table2[[#This Row],[Day High]]/Table2[[#This Row],[Close Price]])-1</f>
        <v>1.2595744680851118E-2</v>
      </c>
      <c r="AE305" s="1">
        <f>(Table2[[#This Row],[Close Price]]/Table2[[#This Row],[Current Week Low]])-1</f>
        <v>3.2921629818469578E-2</v>
      </c>
      <c r="AF305" s="1">
        <f>(Table2[[#This Row],[Current Week High]]/Table2[[#This Row],[Close Price]])-1</f>
        <v>5.7574468085106467E-2</v>
      </c>
      <c r="AG305" s="1">
        <f>(Table2[[#This Row],[Close Price]]/Table2[[#This Row],[Current Month Low]])-1</f>
        <v>0.1099041231757425</v>
      </c>
      <c r="AH305" s="1">
        <f>(Table2[[#This Row],[Current Month High]]/Table2[[#This Row],[Close Price]])-1</f>
        <v>8.4255319148936136E-2</v>
      </c>
      <c r="AI305">
        <v>8.4255319148936092</v>
      </c>
      <c r="AJ305">
        <v>51.290800231764599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0.11</v>
      </c>
      <c r="AM305" t="s">
        <v>3225</v>
      </c>
      <c r="AN305">
        <v>1.91</v>
      </c>
      <c r="AO305" t="s">
        <v>3225</v>
      </c>
      <c r="AP305">
        <v>6.6281261540900999E-2</v>
      </c>
      <c r="AQ305">
        <f>(Table2[[#This Row],[Sharpe Ratio]]-AVERAGE(Table2[Sharpe Ratio]))/_xlfn.STDEV.P(Table2[Sharpe Ratio])</f>
        <v>1.0411422156325782E-2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2.6460409309468513</v>
      </c>
      <c r="AS305">
        <f>_xlfn.RANK.AVG(Table2[[#This Row],[1Y Return vs Nifty Z-Score]],Table2[1Y Return vs Nifty Z-Score])</f>
        <v>369</v>
      </c>
      <c r="AT305">
        <f>_xlfn.RANK.AVG(Table2[[#This Row],[6M Return vs Nifty Z-Score]],Table2[6M Return vs Nifty Z-Score])</f>
        <v>251</v>
      </c>
      <c r="AU305">
        <f>_xlfn.RANK.AVG(Table2[[#This Row],[Sharpe Ratio Z-Score]],Table2[Sharpe Ratio Z-Score])</f>
        <v>349</v>
      </c>
      <c r="AV305">
        <f>(Table2[[#This Row],[Rank 1Y]]+Table2[[#This Row],[Rank 6M]]+Table2[[#This Row],[Rank Sharpe]])/3</f>
        <v>323</v>
      </c>
    </row>
    <row r="306" spans="1:48" x14ac:dyDescent="0.3">
      <c r="A306" t="s">
        <v>120</v>
      </c>
      <c r="B306" t="s">
        <v>121</v>
      </c>
      <c r="C306" t="s">
        <v>3178</v>
      </c>
      <c r="D306" t="s">
        <v>18</v>
      </c>
      <c r="E306">
        <v>240781.23566853299</v>
      </c>
      <c r="F306">
        <v>170.51</v>
      </c>
      <c r="G306">
        <v>58.253990010255599</v>
      </c>
      <c r="H306">
        <f>(Table2[[#This Row],[1Y Return vs Nifty]]-AVERAGE(Table2[1Y Return vs Nifty]))/_xlfn.STDEV.P(Table2[1Y Return vs Nifty])</f>
        <v>0.50366801953156104</v>
      </c>
      <c r="I306">
        <v>-2.5224641840679398</v>
      </c>
      <c r="J306">
        <f>(Table2[[#This Row],[1M Return vs Nifty]]-AVERAGE(Table2[1M Return vs Nifty]))/_xlfn.STDEV.P(Table2[1M Return vs Nifty])</f>
        <v>-0.35103120910173458</v>
      </c>
      <c r="K306">
        <v>-9.3778076896833298</v>
      </c>
      <c r="L306">
        <f>(Table2[[#This Row],[6M Return vs Nifty]]-AVERAGE(Table2[6M Return vs Nifty]))/_xlfn.STDEV.P(Table2[6M Return vs Nifty])</f>
        <v>-0.76931171499068962</v>
      </c>
      <c r="M306">
        <v>-4.1092152793987298</v>
      </c>
      <c r="N306">
        <f>(Table2[[#This Row],[1W Return vs Nifty]]-AVERAGE(Table2[1W Return vs Nifty]))/_xlfn.STDEV.P(Table2[1W Return vs Nifty])</f>
        <v>-0.95581072343275109</v>
      </c>
      <c r="O306">
        <v>173.66</v>
      </c>
      <c r="P306">
        <v>172.40461158199599</v>
      </c>
      <c r="Q306">
        <v>156.75056454507401</v>
      </c>
      <c r="R306">
        <v>38.096409829674897</v>
      </c>
      <c r="S306" s="1">
        <f>(Table2[[#This Row],[Close Price]]-Table2[[#This Row],[20D EMA]])/Table2[[#This Row],[20D EMA]]</f>
        <v>-1.8138892087988055E-2</v>
      </c>
      <c r="T306" s="1">
        <f>(Table2[[#This Row],[Close Price]]-Table2[[#This Row],[50D EMA]])/Table2[[#This Row],[50D EMA]]</f>
        <v>-1.0989332388565034E-2</v>
      </c>
      <c r="U306" s="1">
        <f>(Table2[[#This Row],[Close Price]]-Table2[[#This Row],[200D EMA]])/Table2[[#This Row],[200D EMA]]</f>
        <v>8.7779176393137759E-2</v>
      </c>
      <c r="V306">
        <v>0.87085877190805405</v>
      </c>
      <c r="W306">
        <v>170.05</v>
      </c>
      <c r="X306">
        <v>171.95</v>
      </c>
      <c r="Y306">
        <v>170.05</v>
      </c>
      <c r="Z306">
        <v>174.11</v>
      </c>
      <c r="AA306">
        <v>169.09</v>
      </c>
      <c r="AB306">
        <v>184</v>
      </c>
      <c r="AC306" s="1">
        <f>(Table2[[#This Row],[Close Price]]/Table2[[#This Row],[Day Low]])-1</f>
        <v>2.705086739194229E-3</v>
      </c>
      <c r="AD306" s="1">
        <f>(Table2[[#This Row],[Day High]]/Table2[[#This Row],[Close Price]])-1</f>
        <v>8.4452524778604321E-3</v>
      </c>
      <c r="AE306" s="1">
        <f>(Table2[[#This Row],[Close Price]]/Table2[[#This Row],[Current Week Low]])-1</f>
        <v>2.705086739194229E-3</v>
      </c>
      <c r="AF306" s="1">
        <f>(Table2[[#This Row],[Current Week High]]/Table2[[#This Row],[Close Price]])-1</f>
        <v>2.1113131194651524E-2</v>
      </c>
      <c r="AG306" s="1">
        <f>(Table2[[#This Row],[Close Price]]/Table2[[#This Row],[Current Month Low]])-1</f>
        <v>8.3978946123366427E-3</v>
      </c>
      <c r="AH306" s="1">
        <f>(Table2[[#This Row],[Current Month High]]/Table2[[#This Row],[Close Price]])-1</f>
        <v>7.9115594393290856E-2</v>
      </c>
      <c r="AI306">
        <v>15.4184505307606</v>
      </c>
      <c r="AJ306">
        <v>99.426900584795305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0.01</v>
      </c>
      <c r="AM306" t="s">
        <v>3225</v>
      </c>
      <c r="AN306">
        <v>-3.65</v>
      </c>
      <c r="AO306" t="s">
        <v>3224</v>
      </c>
      <c r="AP306">
        <v>0.10116176930347701</v>
      </c>
      <c r="AQ306">
        <f>(Table2[[#This Row],[Sharpe Ratio]]-AVERAGE(Table2[Sharpe Ratio]))/_xlfn.STDEV.P(Table2[Sharpe Ratio])</f>
        <v>0.41552155464459423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-1.1569640733490201</v>
      </c>
      <c r="AS306">
        <f>_xlfn.RANK.AVG(Table2[[#This Row],[1Y Return vs Nifty Z-Score]],Table2[1Y Return vs Nifty Z-Score])</f>
        <v>161</v>
      </c>
      <c r="AT306">
        <f>_xlfn.RANK.AVG(Table2[[#This Row],[6M Return vs Nifty Z-Score]],Table2[6M Return vs Nifty Z-Score])</f>
        <v>576</v>
      </c>
      <c r="AU306">
        <f>_xlfn.RANK.AVG(Table2[[#This Row],[Sharpe Ratio Z-Score]],Table2[Sharpe Ratio Z-Score])</f>
        <v>235</v>
      </c>
      <c r="AV306">
        <f>(Table2[[#This Row],[Rank 1Y]]+Table2[[#This Row],[Rank 6M]]+Table2[[#This Row],[Rank Sharpe]])/3</f>
        <v>324</v>
      </c>
    </row>
    <row r="307" spans="1:48" x14ac:dyDescent="0.3">
      <c r="A307" t="s">
        <v>1408</v>
      </c>
      <c r="B307" t="s">
        <v>1409</v>
      </c>
      <c r="C307" t="s">
        <v>3178</v>
      </c>
      <c r="D307" t="s">
        <v>1410</v>
      </c>
      <c r="E307">
        <v>8052.3262439099999</v>
      </c>
      <c r="F307">
        <v>496.95</v>
      </c>
      <c r="G307">
        <v>60.253135328645698</v>
      </c>
      <c r="H307">
        <f>(Table2[[#This Row],[1Y Return vs Nifty]]-AVERAGE(Table2[1Y Return vs Nifty]))/_xlfn.STDEV.P(Table2[1Y Return vs Nifty])</f>
        <v>0.53678789247618697</v>
      </c>
      <c r="I307">
        <v>-4.7169797095066404</v>
      </c>
      <c r="J307">
        <f>(Table2[[#This Row],[1M Return vs Nifty]]-AVERAGE(Table2[1M Return vs Nifty]))/_xlfn.STDEV.P(Table2[1M Return vs Nifty])</f>
        <v>-0.55828366046515765</v>
      </c>
      <c r="K307">
        <v>22.395615129664101</v>
      </c>
      <c r="L307">
        <f>(Table2[[#This Row],[6M Return vs Nifty]]-AVERAGE(Table2[6M Return vs Nifty]))/_xlfn.STDEV.P(Table2[6M Return vs Nifty])</f>
        <v>0.1682298756787812</v>
      </c>
      <c r="M307">
        <v>-0.55808547899544703</v>
      </c>
      <c r="N307">
        <f>(Table2[[#This Row],[1W Return vs Nifty]]-AVERAGE(Table2[1W Return vs Nifty]))/_xlfn.STDEV.P(Table2[1W Return vs Nifty])</f>
        <v>-0.14835959443409491</v>
      </c>
      <c r="O307">
        <v>496.91</v>
      </c>
      <c r="P307">
        <v>513.412271459983</v>
      </c>
      <c r="Q307">
        <v>463.83795193697301</v>
      </c>
      <c r="R307">
        <v>54.319706952914302</v>
      </c>
      <c r="S307" s="1">
        <f>(Table2[[#This Row],[Close Price]]-Table2[[#This Row],[20D EMA]])/Table2[[#This Row],[20D EMA]]</f>
        <v>8.0497474391667739E-5</v>
      </c>
      <c r="T307" s="1">
        <f>(Table2[[#This Row],[Close Price]]-Table2[[#This Row],[50D EMA]])/Table2[[#This Row],[50D EMA]]</f>
        <v>-3.2064429261048813E-2</v>
      </c>
      <c r="U307" s="1">
        <f>(Table2[[#This Row],[Close Price]]-Table2[[#This Row],[200D EMA]])/Table2[[#This Row],[200D EMA]]</f>
        <v>7.1387103889951398E-2</v>
      </c>
      <c r="V307">
        <v>0.83505341367711405</v>
      </c>
      <c r="W307">
        <v>495</v>
      </c>
      <c r="X307">
        <v>507.85</v>
      </c>
      <c r="Y307">
        <v>487.2</v>
      </c>
      <c r="Z307">
        <v>507.85</v>
      </c>
      <c r="AA307">
        <v>474.1</v>
      </c>
      <c r="AB307">
        <v>515</v>
      </c>
      <c r="AC307" s="1">
        <f>(Table2[[#This Row],[Close Price]]/Table2[[#This Row],[Day Low]])-1</f>
        <v>3.9393939393939092E-3</v>
      </c>
      <c r="AD307" s="1">
        <f>(Table2[[#This Row],[Day High]]/Table2[[#This Row],[Close Price]])-1</f>
        <v>2.1933796156555108E-2</v>
      </c>
      <c r="AE307" s="1">
        <f>(Table2[[#This Row],[Close Price]]/Table2[[#This Row],[Current Week Low]])-1</f>
        <v>2.0012315270935943E-2</v>
      </c>
      <c r="AF307" s="1">
        <f>(Table2[[#This Row],[Current Week High]]/Table2[[#This Row],[Close Price]])-1</f>
        <v>2.1933796156555108E-2</v>
      </c>
      <c r="AG307" s="1">
        <f>(Table2[[#This Row],[Close Price]]/Table2[[#This Row],[Current Month Low]])-1</f>
        <v>4.8196582999367132E-2</v>
      </c>
      <c r="AH307" s="1">
        <f>(Table2[[#This Row],[Current Month High]]/Table2[[#This Row],[Close Price]])-1</f>
        <v>3.6321561525304302E-2</v>
      </c>
      <c r="AI307">
        <v>27.7392091759734</v>
      </c>
      <c r="AJ307">
        <v>108.56883044208099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-0.04</v>
      </c>
      <c r="AM307" t="s">
        <v>3224</v>
      </c>
      <c r="AN307">
        <v>-1.1499999999999999</v>
      </c>
      <c r="AO307" t="s">
        <v>3224</v>
      </c>
      <c r="AQ307">
        <f>(Table2[[#This Row],[Sharpe Ratio]]-AVERAGE(Table2[Sharpe Ratio]))/_xlfn.STDEV.P(Table2[Sharpe Ratio])</f>
        <v>-0.7593941903965159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155</v>
      </c>
      <c r="AT307">
        <f>_xlfn.RANK.AVG(Table2[[#This Row],[6M Return vs Nifty Z-Score]],Table2[6M Return vs Nifty Z-Score])</f>
        <v>260</v>
      </c>
      <c r="AU307">
        <f>_xlfn.RANK.AVG(Table2[[#This Row],[Sharpe Ratio Z-Score]],Table2[Sharpe Ratio Z-Score])</f>
        <v>560.5</v>
      </c>
      <c r="AV307">
        <f>(Table2[[#This Row],[Rank 1Y]]+Table2[[#This Row],[Rank 6M]]+Table2[[#This Row],[Rank Sharpe]])/3</f>
        <v>325.16666666666669</v>
      </c>
    </row>
    <row r="308" spans="1:48" x14ac:dyDescent="0.3">
      <c r="A308" t="s">
        <v>334</v>
      </c>
      <c r="B308" t="s">
        <v>335</v>
      </c>
      <c r="C308" t="s">
        <v>3180</v>
      </c>
      <c r="D308" t="s">
        <v>51</v>
      </c>
      <c r="E308">
        <v>81250.269580035005</v>
      </c>
      <c r="F308">
        <v>2023.85</v>
      </c>
      <c r="G308">
        <v>26.172766876250499</v>
      </c>
      <c r="H308">
        <f>(Table2[[#This Row],[1Y Return vs Nifty]]-AVERAGE(Table2[1Y Return vs Nifty]))/_xlfn.STDEV.P(Table2[1Y Return vs Nifty])</f>
        <v>-2.7822124947824319E-2</v>
      </c>
      <c r="I308">
        <v>5.9220478822360896</v>
      </c>
      <c r="J308">
        <f>(Table2[[#This Row],[1M Return vs Nifty]]-AVERAGE(Table2[1M Return vs Nifty]))/_xlfn.STDEV.P(Table2[1M Return vs Nifty])</f>
        <v>0.44647776544044676</v>
      </c>
      <c r="K308">
        <v>35.6848744572941</v>
      </c>
      <c r="L308">
        <f>(Table2[[#This Row],[6M Return vs Nifty]]-AVERAGE(Table2[6M Return vs Nifty]))/_xlfn.STDEV.P(Table2[6M Return vs Nifty])</f>
        <v>0.56035739054188471</v>
      </c>
      <c r="M308">
        <v>-0.76435760997288904</v>
      </c>
      <c r="N308">
        <f>(Table2[[#This Row],[1W Return vs Nifty]]-AVERAGE(Table2[1W Return vs Nifty]))/_xlfn.STDEV.P(Table2[1W Return vs Nifty])</f>
        <v>-0.19526147479334832</v>
      </c>
      <c r="O308">
        <v>1961.82</v>
      </c>
      <c r="P308">
        <v>1893.89315879624</v>
      </c>
      <c r="Q308">
        <v>1661.00485302313</v>
      </c>
      <c r="R308">
        <v>68.911866575421399</v>
      </c>
      <c r="S308" s="1">
        <f>(Table2[[#This Row],[Close Price]]-Table2[[#This Row],[20D EMA]])/Table2[[#This Row],[20D EMA]]</f>
        <v>3.1618599055978622E-2</v>
      </c>
      <c r="T308" s="1">
        <f>(Table2[[#This Row],[Close Price]]-Table2[[#This Row],[50D EMA]])/Table2[[#This Row],[50D EMA]]</f>
        <v>6.8618887290537875E-2</v>
      </c>
      <c r="U308" s="1">
        <f>(Table2[[#This Row],[Close Price]]-Table2[[#This Row],[200D EMA]])/Table2[[#This Row],[200D EMA]]</f>
        <v>0.2184491793124323</v>
      </c>
      <c r="V308">
        <v>1.07533581767566</v>
      </c>
      <c r="W308">
        <v>1991.45</v>
      </c>
      <c r="X308">
        <v>2039.9</v>
      </c>
      <c r="Y308">
        <v>1991.45</v>
      </c>
      <c r="Z308">
        <v>2039.9</v>
      </c>
      <c r="AA308">
        <v>1942.6</v>
      </c>
      <c r="AB308">
        <v>2078.75</v>
      </c>
      <c r="AC308" s="1">
        <f>(Table2[[#This Row],[Close Price]]/Table2[[#This Row],[Day Low]])-1</f>
        <v>1.6269552336237281E-2</v>
      </c>
      <c r="AD308" s="1">
        <f>(Table2[[#This Row],[Day High]]/Table2[[#This Row],[Close Price]])-1</f>
        <v>7.9304296267017627E-3</v>
      </c>
      <c r="AE308" s="1">
        <f>(Table2[[#This Row],[Close Price]]/Table2[[#This Row],[Current Week Low]])-1</f>
        <v>1.6269552336237281E-2</v>
      </c>
      <c r="AF308" s="1">
        <f>(Table2[[#This Row],[Current Week High]]/Table2[[#This Row],[Close Price]])-1</f>
        <v>7.9304296267017627E-3</v>
      </c>
      <c r="AG308" s="1">
        <f>(Table2[[#This Row],[Close Price]]/Table2[[#This Row],[Current Month Low]])-1</f>
        <v>4.182538865438068E-2</v>
      </c>
      <c r="AH308" s="1">
        <f>(Table2[[#This Row],[Current Month High]]/Table2[[#This Row],[Close Price]])-1</f>
        <v>2.7126516293203506E-2</v>
      </c>
      <c r="AI308">
        <v>2.7126516293203502</v>
      </c>
      <c r="AJ308">
        <v>71.171818835370203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</v>
      </c>
      <c r="AM308" t="s">
        <v>3225</v>
      </c>
      <c r="AN308">
        <v>2.95</v>
      </c>
      <c r="AO308" t="s">
        <v>3225</v>
      </c>
      <c r="AP308">
        <v>8.8149012102360005E-3</v>
      </c>
      <c r="AQ308">
        <f>(Table2[[#This Row],[Sharpe Ratio]]-AVERAGE(Table2[Sharpe Ratio]))/_xlfn.STDEV.P(Table2[Sharpe Ratio])</f>
        <v>-0.65701592740055381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0.12673562884060502</v>
      </c>
      <c r="AS308">
        <f>_xlfn.RANK.AVG(Table2[[#This Row],[1Y Return vs Nifty Z-Score]],Table2[1Y Return vs Nifty Z-Score])</f>
        <v>302</v>
      </c>
      <c r="AT308">
        <f>_xlfn.RANK.AVG(Table2[[#This Row],[6M Return vs Nifty Z-Score]],Table2[6M Return vs Nifty Z-Score])</f>
        <v>166</v>
      </c>
      <c r="AU308">
        <f>_xlfn.RANK.AVG(Table2[[#This Row],[Sharpe Ratio Z-Score]],Table2[Sharpe Ratio Z-Score])</f>
        <v>510</v>
      </c>
      <c r="AV308">
        <f>(Table2[[#This Row],[Rank 1Y]]+Table2[[#This Row],[Rank 6M]]+Table2[[#This Row],[Rank Sharpe]])/3</f>
        <v>326</v>
      </c>
    </row>
    <row r="309" spans="1:48" x14ac:dyDescent="0.3">
      <c r="A309" t="s">
        <v>1816</v>
      </c>
      <c r="B309" t="s">
        <v>1817</v>
      </c>
      <c r="C309" t="s">
        <v>3186</v>
      </c>
      <c r="D309" t="s">
        <v>260</v>
      </c>
      <c r="E309">
        <v>4345.6521468800001</v>
      </c>
      <c r="F309">
        <v>1384.3</v>
      </c>
      <c r="G309">
        <v>4.9529475958462097</v>
      </c>
      <c r="H309">
        <f>(Table2[[#This Row],[1Y Return vs Nifty]]-AVERAGE(Table2[1Y Return vs Nifty]))/_xlfn.STDEV.P(Table2[1Y Return vs Nifty])</f>
        <v>-0.37937121545659797</v>
      </c>
      <c r="I309">
        <v>4.0139099248991696</v>
      </c>
      <c r="J309">
        <f>(Table2[[#This Row],[1M Return vs Nifty]]-AVERAGE(Table2[1M Return vs Nifty]))/_xlfn.STDEV.P(Table2[1M Return vs Nifty])</f>
        <v>0.26627112547210369</v>
      </c>
      <c r="K309">
        <v>5.1620071185108003</v>
      </c>
      <c r="L309">
        <f>(Table2[[#This Row],[6M Return vs Nifty]]-AVERAGE(Table2[6M Return vs Nifty]))/_xlfn.STDEV.P(Table2[6M Return vs Nifty])</f>
        <v>-0.3402839334759683</v>
      </c>
      <c r="M309">
        <v>-3.4456635643942501</v>
      </c>
      <c r="N309">
        <f>(Table2[[#This Row],[1W Return vs Nifty]]-AVERAGE(Table2[1W Return vs Nifty]))/_xlfn.STDEV.P(Table2[1W Return vs Nifty])</f>
        <v>-0.80493322484947905</v>
      </c>
      <c r="O309">
        <v>1384.26</v>
      </c>
      <c r="P309">
        <v>1367.4029191131399</v>
      </c>
      <c r="Q309">
        <v>1269.6689010545599</v>
      </c>
      <c r="R309">
        <v>47.999719075576301</v>
      </c>
      <c r="S309" s="1">
        <f>(Table2[[#This Row],[Close Price]]-Table2[[#This Row],[20D EMA]])/Table2[[#This Row],[20D EMA]]</f>
        <v>2.8896305607301824E-5</v>
      </c>
      <c r="T309" s="1">
        <f>(Table2[[#This Row],[Close Price]]-Table2[[#This Row],[50D EMA]])/Table2[[#This Row],[50D EMA]]</f>
        <v>1.2357060710254334E-2</v>
      </c>
      <c r="U309" s="1">
        <f>(Table2[[#This Row],[Close Price]]-Table2[[#This Row],[200D EMA]])/Table2[[#This Row],[200D EMA]]</f>
        <v>9.0284245640914654E-2</v>
      </c>
      <c r="V309">
        <v>0.651398141558032</v>
      </c>
      <c r="W309">
        <v>1371.3</v>
      </c>
      <c r="X309">
        <v>1398.95</v>
      </c>
      <c r="Y309">
        <v>1371</v>
      </c>
      <c r="Z309">
        <v>1418.05</v>
      </c>
      <c r="AA309">
        <v>1350</v>
      </c>
      <c r="AB309">
        <v>1574.8</v>
      </c>
      <c r="AC309" s="1">
        <f>(Table2[[#This Row],[Close Price]]/Table2[[#This Row],[Day Low]])-1</f>
        <v>9.4800554218623656E-3</v>
      </c>
      <c r="AD309" s="1">
        <f>(Table2[[#This Row],[Day High]]/Table2[[#This Row],[Close Price]])-1</f>
        <v>1.0582966120060711E-2</v>
      </c>
      <c r="AE309" s="1">
        <f>(Table2[[#This Row],[Close Price]]/Table2[[#This Row],[Current Week Low]])-1</f>
        <v>9.7009482129832847E-3</v>
      </c>
      <c r="AF309" s="1">
        <f>(Table2[[#This Row],[Current Week High]]/Table2[[#This Row],[Close Price]])-1</f>
        <v>2.4380553348262612E-2</v>
      </c>
      <c r="AG309" s="1">
        <f>(Table2[[#This Row],[Close Price]]/Table2[[#This Row],[Current Month Low]])-1</f>
        <v>2.5407407407407323E-2</v>
      </c>
      <c r="AH309" s="1">
        <f>(Table2[[#This Row],[Current Month High]]/Table2[[#This Row],[Close Price]])-1</f>
        <v>0.13761467889908263</v>
      </c>
      <c r="AI309">
        <v>13.7614678899082</v>
      </c>
      <c r="AJ309">
        <v>43.614482830169102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-0.06</v>
      </c>
      <c r="AM309" t="s">
        <v>3224</v>
      </c>
      <c r="AN309">
        <v>0.45</v>
      </c>
      <c r="AO309" t="s">
        <v>3225</v>
      </c>
      <c r="AP309">
        <v>0.142488143220904</v>
      </c>
      <c r="AQ309">
        <f>(Table2[[#This Row],[Sharpe Ratio]]-AVERAGE(Table2[Sharpe Ratio]))/_xlfn.STDEV.P(Table2[Sharpe Ratio])</f>
        <v>0.89549543939724419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-0.36282180891269733</v>
      </c>
      <c r="AS309">
        <f>_xlfn.RANK.AVG(Table2[[#This Row],[1Y Return vs Nifty Z-Score]],Table2[1Y Return vs Nifty Z-Score])</f>
        <v>419</v>
      </c>
      <c r="AT309">
        <f>_xlfn.RANK.AVG(Table2[[#This Row],[6M Return vs Nifty Z-Score]],Table2[6M Return vs Nifty Z-Score])</f>
        <v>426</v>
      </c>
      <c r="AU309">
        <f>_xlfn.RANK.AVG(Table2[[#This Row],[Sharpe Ratio Z-Score]],Table2[Sharpe Ratio Z-Score])</f>
        <v>133</v>
      </c>
      <c r="AV309">
        <f>(Table2[[#This Row],[Rank 1Y]]+Table2[[#This Row],[Rank 6M]]+Table2[[#This Row],[Rank Sharpe]])/3</f>
        <v>326</v>
      </c>
    </row>
    <row r="310" spans="1:48" x14ac:dyDescent="0.3">
      <c r="A310" t="s">
        <v>232</v>
      </c>
      <c r="B310" t="s">
        <v>233</v>
      </c>
      <c r="C310" t="s">
        <v>3180</v>
      </c>
      <c r="D310" t="s">
        <v>234</v>
      </c>
      <c r="E310">
        <v>115410.2569349</v>
      </c>
      <c r="F310">
        <v>10369.9</v>
      </c>
      <c r="G310">
        <v>17.548673741605601</v>
      </c>
      <c r="H310">
        <f>(Table2[[#This Row],[1Y Return vs Nifty]]-AVERAGE(Table2[1Y Return vs Nifty]))/_xlfn.STDEV.P(Table2[1Y Return vs Nifty])</f>
        <v>-0.170697615916172</v>
      </c>
      <c r="I310">
        <v>4.9282154925175599</v>
      </c>
      <c r="J310">
        <f>(Table2[[#This Row],[1M Return vs Nifty]]-AVERAGE(Table2[1M Return vs Nifty]))/_xlfn.STDEV.P(Table2[1M Return vs Nifty])</f>
        <v>0.35261914533687833</v>
      </c>
      <c r="K310">
        <v>10.887180642834</v>
      </c>
      <c r="L310">
        <f>(Table2[[#This Row],[6M Return vs Nifty]]-AVERAGE(Table2[6M Return vs Nifty]))/_xlfn.STDEV.P(Table2[6M Return vs Nifty])</f>
        <v>-0.17135066105609262</v>
      </c>
      <c r="M310">
        <v>-1.5385622001191299</v>
      </c>
      <c r="N310">
        <f>(Table2[[#This Row],[1W Return vs Nifty]]-AVERAGE(Table2[1W Return vs Nifty]))/_xlfn.STDEV.P(Table2[1W Return vs Nifty])</f>
        <v>-0.37129907564886505</v>
      </c>
      <c r="O310">
        <v>10268.51</v>
      </c>
      <c r="P310">
        <v>9842.3726121185791</v>
      </c>
      <c r="Q310">
        <v>8753.2662484014108</v>
      </c>
      <c r="R310">
        <v>51.048866742703098</v>
      </c>
      <c r="S310" s="1">
        <f>(Table2[[#This Row],[Close Price]]-Table2[[#This Row],[20D EMA]])/Table2[[#This Row],[20D EMA]]</f>
        <v>9.8738765409976149E-3</v>
      </c>
      <c r="T310" s="1">
        <f>(Table2[[#This Row],[Close Price]]-Table2[[#This Row],[50D EMA]])/Table2[[#This Row],[50D EMA]]</f>
        <v>5.3597583496472583E-2</v>
      </c>
      <c r="U310" s="1">
        <f>(Table2[[#This Row],[Close Price]]-Table2[[#This Row],[200D EMA]])/Table2[[#This Row],[200D EMA]]</f>
        <v>0.1846892012331775</v>
      </c>
      <c r="V310">
        <v>1.2406546338737601</v>
      </c>
      <c r="W310">
        <v>10300.200000000001</v>
      </c>
      <c r="X310">
        <v>10479.950000000001</v>
      </c>
      <c r="Y310">
        <v>10300.200000000001</v>
      </c>
      <c r="Z310">
        <v>10514.25</v>
      </c>
      <c r="AA310">
        <v>10100.049999999999</v>
      </c>
      <c r="AB310">
        <v>11185</v>
      </c>
      <c r="AC310" s="1">
        <f>(Table2[[#This Row],[Close Price]]/Table2[[#This Row],[Day Low]])-1</f>
        <v>6.7668588959437503E-3</v>
      </c>
      <c r="AD310" s="1">
        <f>(Table2[[#This Row],[Day High]]/Table2[[#This Row],[Close Price]])-1</f>
        <v>1.0612445635927115E-2</v>
      </c>
      <c r="AE310" s="1">
        <f>(Table2[[#This Row],[Close Price]]/Table2[[#This Row],[Current Week Low]])-1</f>
        <v>6.7668588959437503E-3</v>
      </c>
      <c r="AF310" s="1">
        <f>(Table2[[#This Row],[Current Week High]]/Table2[[#This Row],[Close Price]])-1</f>
        <v>1.3920095661481779E-2</v>
      </c>
      <c r="AG310" s="1">
        <f>(Table2[[#This Row],[Close Price]]/Table2[[#This Row],[Current Month Low]])-1</f>
        <v>2.6717689516388532E-2</v>
      </c>
      <c r="AH310" s="1">
        <f>(Table2[[#This Row],[Current Month High]]/Table2[[#This Row],[Close Price]])-1</f>
        <v>7.860249375596684E-2</v>
      </c>
      <c r="AI310">
        <v>7.8602493755966796</v>
      </c>
      <c r="AJ310">
        <v>56.458305043829803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0.19</v>
      </c>
      <c r="AM310" t="s">
        <v>3225</v>
      </c>
      <c r="AN310">
        <v>3.1</v>
      </c>
      <c r="AO310" t="s">
        <v>3225</v>
      </c>
      <c r="AP310">
        <v>8.8936969845021002E-2</v>
      </c>
      <c r="AQ310">
        <f>(Table2[[#This Row],[Sharpe Ratio]]-AVERAGE(Table2[Sharpe Ratio]))/_xlfn.STDEV.P(Table2[Sharpe Ratio])</f>
        <v>0.27353995959536326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-8.7188247688888054E-2</v>
      </c>
      <c r="AS310">
        <f>_xlfn.RANK.AVG(Table2[[#This Row],[1Y Return vs Nifty Z-Score]],Table2[1Y Return vs Nifty Z-Score])</f>
        <v>345</v>
      </c>
      <c r="AT310">
        <f>_xlfn.RANK.AVG(Table2[[#This Row],[6M Return vs Nifty Z-Score]],Table2[6M Return vs Nifty Z-Score])</f>
        <v>364</v>
      </c>
      <c r="AU310">
        <f>_xlfn.RANK.AVG(Table2[[#This Row],[Sharpe Ratio Z-Score]],Table2[Sharpe Ratio Z-Score])</f>
        <v>272</v>
      </c>
      <c r="AV310">
        <f>(Table2[[#This Row],[Rank 1Y]]+Table2[[#This Row],[Rank 6M]]+Table2[[#This Row],[Rank Sharpe]])/3</f>
        <v>327</v>
      </c>
    </row>
    <row r="311" spans="1:48" x14ac:dyDescent="0.3">
      <c r="A311" t="s">
        <v>1723</v>
      </c>
      <c r="B311" t="s">
        <v>1724</v>
      </c>
      <c r="C311" t="s">
        <v>3186</v>
      </c>
      <c r="D311" t="s">
        <v>206</v>
      </c>
      <c r="E311">
        <v>4887.2269477500004</v>
      </c>
      <c r="F311">
        <v>683.35</v>
      </c>
      <c r="G311">
        <v>18.818820842846701</v>
      </c>
      <c r="H311">
        <f>(Table2[[#This Row],[1Y Return vs Nifty]]-AVERAGE(Table2[1Y Return vs Nifty]))/_xlfn.STDEV.P(Table2[1Y Return vs Nifty])</f>
        <v>-0.14965506826987759</v>
      </c>
      <c r="I311">
        <v>-5.14128089919517</v>
      </c>
      <c r="J311">
        <f>(Table2[[#This Row],[1M Return vs Nifty]]-AVERAGE(Table2[1M Return vs Nifty]))/_xlfn.STDEV.P(Table2[1M Return vs Nifty])</f>
        <v>-0.59835512984416106</v>
      </c>
      <c r="K311">
        <v>-1.57213333343457</v>
      </c>
      <c r="L311">
        <f>(Table2[[#This Row],[6M Return vs Nifty]]-AVERAGE(Table2[6M Return vs Nifty]))/_xlfn.STDEV.P(Table2[6M Return vs Nifty])</f>
        <v>-0.53898889475776202</v>
      </c>
      <c r="M311">
        <v>-1.9608872835350399</v>
      </c>
      <c r="N311">
        <f>(Table2[[#This Row],[1W Return vs Nifty]]-AVERAGE(Table2[1W Return vs Nifty]))/_xlfn.STDEV.P(Table2[1W Return vs Nifty])</f>
        <v>-0.4673267864269679</v>
      </c>
      <c r="O311">
        <v>676.37</v>
      </c>
      <c r="P311">
        <v>674.96526926684805</v>
      </c>
      <c r="Q311">
        <v>618.75931137770397</v>
      </c>
      <c r="R311">
        <v>58.187767128504497</v>
      </c>
      <c r="S311" s="1">
        <f>(Table2[[#This Row],[Close Price]]-Table2[[#This Row],[20D EMA]])/Table2[[#This Row],[20D EMA]]</f>
        <v>1.0319795378269317E-2</v>
      </c>
      <c r="T311" s="1">
        <f>(Table2[[#This Row],[Close Price]]-Table2[[#This Row],[50D EMA]])/Table2[[#This Row],[50D EMA]]</f>
        <v>1.2422462480565142E-2</v>
      </c>
      <c r="U311" s="1">
        <f>(Table2[[#This Row],[Close Price]]-Table2[[#This Row],[200D EMA]])/Table2[[#This Row],[200D EMA]]</f>
        <v>0.1043874208187366</v>
      </c>
      <c r="V311">
        <v>0.262344591896432</v>
      </c>
      <c r="W311">
        <v>670.05</v>
      </c>
      <c r="X311">
        <v>693.9</v>
      </c>
      <c r="Y311">
        <v>667.1</v>
      </c>
      <c r="Z311">
        <v>693.9</v>
      </c>
      <c r="AA311">
        <v>663.1</v>
      </c>
      <c r="AB311">
        <v>702.95</v>
      </c>
      <c r="AC311" s="1">
        <f>(Table2[[#This Row],[Close Price]]/Table2[[#This Row],[Day Low]])-1</f>
        <v>1.9849264980225545E-2</v>
      </c>
      <c r="AD311" s="1">
        <f>(Table2[[#This Row],[Day High]]/Table2[[#This Row],[Close Price]])-1</f>
        <v>1.5438647837857644E-2</v>
      </c>
      <c r="AE311" s="1">
        <f>(Table2[[#This Row],[Close Price]]/Table2[[#This Row],[Current Week Low]])-1</f>
        <v>2.4359166541747967E-2</v>
      </c>
      <c r="AF311" s="1">
        <f>(Table2[[#This Row],[Current Week High]]/Table2[[#This Row],[Close Price]])-1</f>
        <v>1.5438647837857644E-2</v>
      </c>
      <c r="AG311" s="1">
        <f>(Table2[[#This Row],[Close Price]]/Table2[[#This Row],[Current Month Low]])-1</f>
        <v>3.0538380334791171E-2</v>
      </c>
      <c r="AH311" s="1">
        <f>(Table2[[#This Row],[Current Month High]]/Table2[[#This Row],[Close Price]])-1</f>
        <v>2.8682227262749826E-2</v>
      </c>
      <c r="AI311">
        <v>16.945928148093898</v>
      </c>
      <c r="AJ311">
        <v>66.366402921485104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-0.03</v>
      </c>
      <c r="AM311" t="s">
        <v>3224</v>
      </c>
      <c r="AN311">
        <v>0.74</v>
      </c>
      <c r="AO311" t="s">
        <v>3225</v>
      </c>
      <c r="AP311">
        <v>0.132004622358047</v>
      </c>
      <c r="AQ311">
        <f>(Table2[[#This Row],[Sharpe Ratio]]-AVERAGE(Table2[Sharpe Ratio]))/_xlfn.STDEV.P(Table2[Sharpe Ratio])</f>
        <v>0.77373744910066378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-0.98058843019810482</v>
      </c>
      <c r="AS311">
        <f>_xlfn.RANK.AVG(Table2[[#This Row],[1Y Return vs Nifty Z-Score]],Table2[1Y Return vs Nifty Z-Score])</f>
        <v>333</v>
      </c>
      <c r="AT311">
        <f>_xlfn.RANK.AVG(Table2[[#This Row],[6M Return vs Nifty Z-Score]],Table2[6M Return vs Nifty Z-Score])</f>
        <v>495</v>
      </c>
      <c r="AU311">
        <f>_xlfn.RANK.AVG(Table2[[#This Row],[Sharpe Ratio Z-Score]],Table2[Sharpe Ratio Z-Score])</f>
        <v>153</v>
      </c>
      <c r="AV311">
        <f>(Table2[[#This Row],[Rank 1Y]]+Table2[[#This Row],[Rank 6M]]+Table2[[#This Row],[Rank Sharpe]])/3</f>
        <v>327</v>
      </c>
    </row>
    <row r="312" spans="1:48" x14ac:dyDescent="0.3">
      <c r="A312" t="s">
        <v>1983</v>
      </c>
      <c r="B312" t="s">
        <v>1984</v>
      </c>
      <c r="C312" t="s">
        <v>3194</v>
      </c>
      <c r="D312" t="s">
        <v>295</v>
      </c>
      <c r="E312">
        <v>3532.9020805999999</v>
      </c>
      <c r="F312">
        <v>345.05</v>
      </c>
      <c r="G312">
        <v>29.301190515753301</v>
      </c>
      <c r="H312">
        <f>(Table2[[#This Row],[1Y Return vs Nifty]]-AVERAGE(Table2[1Y Return vs Nifty]))/_xlfn.STDEV.P(Table2[1Y Return vs Nifty])</f>
        <v>2.4006520275793444E-2</v>
      </c>
      <c r="I312">
        <v>5.7523292267669204</v>
      </c>
      <c r="J312">
        <f>(Table2[[#This Row],[1M Return vs Nifty]]-AVERAGE(Table2[1M Return vs Nifty]))/_xlfn.STDEV.P(Table2[1M Return vs Nifty])</f>
        <v>0.43044934961000619</v>
      </c>
      <c r="K312">
        <v>32.6419916722284</v>
      </c>
      <c r="L312">
        <f>(Table2[[#This Row],[6M Return vs Nifty]]-AVERAGE(Table2[6M Return vs Nifty]))/_xlfn.STDEV.P(Table2[6M Return vs Nifty])</f>
        <v>0.47057074140586197</v>
      </c>
      <c r="M312">
        <v>6.6637649605015197</v>
      </c>
      <c r="N312">
        <f>(Table2[[#This Row],[1W Return vs Nifty]]-AVERAGE(Table2[1W Return vs Nifty]))/_xlfn.STDEV.P(Table2[1W Return vs Nifty])</f>
        <v>1.4937350679939128</v>
      </c>
      <c r="O312">
        <v>335.28</v>
      </c>
      <c r="P312">
        <v>325.214475751122</v>
      </c>
      <c r="Q312">
        <v>279.35679203406397</v>
      </c>
      <c r="R312">
        <v>58.972945301077402</v>
      </c>
      <c r="S312" s="1">
        <f>(Table2[[#This Row],[Close Price]]-Table2[[#This Row],[20D EMA]])/Table2[[#This Row],[20D EMA]]</f>
        <v>2.9139823431162132E-2</v>
      </c>
      <c r="T312" s="1">
        <f>(Table2[[#This Row],[Close Price]]-Table2[[#This Row],[50D EMA]])/Table2[[#This Row],[50D EMA]]</f>
        <v>6.0992132047829314E-2</v>
      </c>
      <c r="U312" s="1">
        <f>(Table2[[#This Row],[Close Price]]-Table2[[#This Row],[200D EMA]])/Table2[[#This Row],[200D EMA]]</f>
        <v>0.23515879992610167</v>
      </c>
      <c r="V312">
        <v>0.57293429441849497</v>
      </c>
      <c r="W312">
        <v>343.05</v>
      </c>
      <c r="X312">
        <v>355.55</v>
      </c>
      <c r="Y312">
        <v>331.55</v>
      </c>
      <c r="Z312">
        <v>359.5</v>
      </c>
      <c r="AA312">
        <v>316.35000000000002</v>
      </c>
      <c r="AB312">
        <v>359.5</v>
      </c>
      <c r="AC312" s="1">
        <f>(Table2[[#This Row],[Close Price]]/Table2[[#This Row],[Day Low]])-1</f>
        <v>5.8300539279987351E-3</v>
      </c>
      <c r="AD312" s="1">
        <f>(Table2[[#This Row],[Day High]]/Table2[[#This Row],[Close Price]])-1</f>
        <v>3.0430372409795625E-2</v>
      </c>
      <c r="AE312" s="1">
        <f>(Table2[[#This Row],[Close Price]]/Table2[[#This Row],[Current Week Low]])-1</f>
        <v>4.0717840446388154E-2</v>
      </c>
      <c r="AF312" s="1">
        <f>(Table2[[#This Row],[Current Week High]]/Table2[[#This Row],[Close Price]])-1</f>
        <v>4.1877988697290203E-2</v>
      </c>
      <c r="AG312" s="1">
        <f>(Table2[[#This Row],[Close Price]]/Table2[[#This Row],[Current Month Low]])-1</f>
        <v>9.072230124861691E-2</v>
      </c>
      <c r="AH312" s="1">
        <f>(Table2[[#This Row],[Current Month High]]/Table2[[#This Row],[Close Price]])-1</f>
        <v>4.1877988697290203E-2</v>
      </c>
      <c r="AI312">
        <v>5.1586726561367797</v>
      </c>
      <c r="AJ312">
        <v>82.904850251789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0.13</v>
      </c>
      <c r="AM312" t="s">
        <v>3225</v>
      </c>
      <c r="AN312">
        <v>2.5</v>
      </c>
      <c r="AO312" t="s">
        <v>3225</v>
      </c>
      <c r="AP312">
        <v>8.4733650514209995E-3</v>
      </c>
      <c r="AQ312">
        <f>(Table2[[#This Row],[Sharpe Ratio]]-AVERAGE(Table2[Sharpe Ratio]))/_xlfn.STDEV.P(Table2[Sharpe Ratio])</f>
        <v>-0.6609826058528534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1.757779073432721</v>
      </c>
      <c r="AS312">
        <f>_xlfn.RANK.AVG(Table2[[#This Row],[1Y Return vs Nifty Z-Score]],Table2[1Y Return vs Nifty Z-Score])</f>
        <v>282</v>
      </c>
      <c r="AT312">
        <f>_xlfn.RANK.AVG(Table2[[#This Row],[6M Return vs Nifty Z-Score]],Table2[6M Return vs Nifty Z-Score])</f>
        <v>187</v>
      </c>
      <c r="AU312">
        <f>_xlfn.RANK.AVG(Table2[[#This Row],[Sharpe Ratio Z-Score]],Table2[Sharpe Ratio Z-Score])</f>
        <v>512</v>
      </c>
      <c r="AV312">
        <f>(Table2[[#This Row],[Rank 1Y]]+Table2[[#This Row],[Rank 6M]]+Table2[[#This Row],[Rank Sharpe]])/3</f>
        <v>327</v>
      </c>
    </row>
    <row r="313" spans="1:48" x14ac:dyDescent="0.3">
      <c r="A313" t="s">
        <v>607</v>
      </c>
      <c r="B313" t="s">
        <v>608</v>
      </c>
      <c r="C313" t="s">
        <v>3182</v>
      </c>
      <c r="D313" t="s">
        <v>180</v>
      </c>
      <c r="E313">
        <v>32595.637500000001</v>
      </c>
      <c r="F313">
        <v>746.75</v>
      </c>
      <c r="G313">
        <v>9.9400380292878801</v>
      </c>
      <c r="H313">
        <f>(Table2[[#This Row],[1Y Return vs Nifty]]-AVERAGE(Table2[1Y Return vs Nifty]))/_xlfn.STDEV.P(Table2[1Y Return vs Nifty])</f>
        <v>-0.29675000728351775</v>
      </c>
      <c r="I313">
        <v>-12.4076638090784</v>
      </c>
      <c r="J313">
        <f>(Table2[[#This Row],[1M Return vs Nifty]]-AVERAGE(Table2[1M Return vs Nifty]))/_xlfn.STDEV.P(Table2[1M Return vs Nifty])</f>
        <v>-1.2846002956501883</v>
      </c>
      <c r="K313">
        <v>59.384665058933102</v>
      </c>
      <c r="L313">
        <f>(Table2[[#This Row],[6M Return vs Nifty]]-AVERAGE(Table2[6M Return vs Nifty]))/_xlfn.STDEV.P(Table2[6M Return vs Nifty])</f>
        <v>1.2596695013436241</v>
      </c>
      <c r="M313">
        <v>-11.684709527645801</v>
      </c>
      <c r="N313">
        <f>(Table2[[#This Row],[1W Return vs Nifty]]-AVERAGE(Table2[1W Return vs Nifty]))/_xlfn.STDEV.P(Table2[1W Return vs Nifty])</f>
        <v>-2.678316440564033</v>
      </c>
      <c r="O313">
        <v>801.74</v>
      </c>
      <c r="P313">
        <v>780.29187531885498</v>
      </c>
      <c r="Q313">
        <v>637.83135604743995</v>
      </c>
      <c r="R313">
        <v>16.089165801471101</v>
      </c>
      <c r="S313" s="1">
        <f>(Table2[[#This Row],[Close Price]]-Table2[[#This Row],[20D EMA]])/Table2[[#This Row],[20D EMA]]</f>
        <v>-6.8588320403123224E-2</v>
      </c>
      <c r="T313" s="1">
        <f>(Table2[[#This Row],[Close Price]]-Table2[[#This Row],[50D EMA]])/Table2[[#This Row],[50D EMA]]</f>
        <v>-4.2986318811981193E-2</v>
      </c>
      <c r="U313" s="1">
        <f>(Table2[[#This Row],[Close Price]]-Table2[[#This Row],[200D EMA]])/Table2[[#This Row],[200D EMA]]</f>
        <v>0.1707640160990439</v>
      </c>
      <c r="V313">
        <v>0.56136359693335103</v>
      </c>
      <c r="W313">
        <v>744.45</v>
      </c>
      <c r="X313">
        <v>760.15</v>
      </c>
      <c r="Y313">
        <v>734.6</v>
      </c>
      <c r="Z313">
        <v>789.75</v>
      </c>
      <c r="AA313">
        <v>734.6</v>
      </c>
      <c r="AB313">
        <v>860</v>
      </c>
      <c r="AC313" s="1">
        <f>(Table2[[#This Row],[Close Price]]/Table2[[#This Row],[Day Low]])-1</f>
        <v>3.0895291826180671E-3</v>
      </c>
      <c r="AD313" s="1">
        <f>(Table2[[#This Row],[Day High]]/Table2[[#This Row],[Close Price]])-1</f>
        <v>1.7944425845329626E-2</v>
      </c>
      <c r="AE313" s="1">
        <f>(Table2[[#This Row],[Close Price]]/Table2[[#This Row],[Current Week Low]])-1</f>
        <v>1.6539613395044839E-2</v>
      </c>
      <c r="AF313" s="1">
        <f>(Table2[[#This Row],[Current Week High]]/Table2[[#This Row],[Close Price]])-1</f>
        <v>5.7582859055908875E-2</v>
      </c>
      <c r="AG313" s="1">
        <f>(Table2[[#This Row],[Close Price]]/Table2[[#This Row],[Current Month Low]])-1</f>
        <v>1.6539613395044839E-2</v>
      </c>
      <c r="AH313" s="1">
        <f>(Table2[[#This Row],[Current Month High]]/Table2[[#This Row],[Close Price]])-1</f>
        <v>0.15165718111817883</v>
      </c>
      <c r="AI313">
        <v>15.165718111817799</v>
      </c>
      <c r="AJ313">
        <v>79.033804842963306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-0.05</v>
      </c>
      <c r="AM313" t="s">
        <v>3224</v>
      </c>
      <c r="AN313">
        <v>-8.17</v>
      </c>
      <c r="AO313" t="s">
        <v>3224</v>
      </c>
      <c r="AP313">
        <v>4.3759204428400001E-3</v>
      </c>
      <c r="AQ313">
        <f>(Table2[[#This Row],[Sharpe Ratio]]-AVERAGE(Table2[Sharpe Ratio]))/_xlfn.STDEV.P(Table2[Sharpe Ratio])</f>
        <v>-0.70857125735828097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-3.7085684995123955</v>
      </c>
      <c r="AS313">
        <f>_xlfn.RANK.AVG(Table2[[#This Row],[1Y Return vs Nifty Z-Score]],Table2[1Y Return vs Nifty Z-Score])</f>
        <v>389</v>
      </c>
      <c r="AT313">
        <f>_xlfn.RANK.AVG(Table2[[#This Row],[6M Return vs Nifty Z-Score]],Table2[6M Return vs Nifty Z-Score])</f>
        <v>77</v>
      </c>
      <c r="AU313">
        <f>_xlfn.RANK.AVG(Table2[[#This Row],[Sharpe Ratio Z-Score]],Table2[Sharpe Ratio Z-Score])</f>
        <v>522</v>
      </c>
      <c r="AV313">
        <f>(Table2[[#This Row],[Rank 1Y]]+Table2[[#This Row],[Rank 6M]]+Table2[[#This Row],[Rank Sharpe]])/3</f>
        <v>329.33333333333331</v>
      </c>
    </row>
    <row r="314" spans="1:48" x14ac:dyDescent="0.3">
      <c r="A314" t="s">
        <v>1865</v>
      </c>
      <c r="B314" t="s">
        <v>1866</v>
      </c>
      <c r="C314" t="s">
        <v>3184</v>
      </c>
      <c r="D314" t="s">
        <v>54</v>
      </c>
      <c r="E314">
        <v>4021.1279906</v>
      </c>
      <c r="F314">
        <v>401</v>
      </c>
      <c r="G314">
        <v>10.5821033017742</v>
      </c>
      <c r="H314">
        <f>(Table2[[#This Row],[1Y Return vs Nifty]]-AVERAGE(Table2[1Y Return vs Nifty]))/_xlfn.STDEV.P(Table2[1Y Return vs Nifty])</f>
        <v>-0.28611290149071417</v>
      </c>
      <c r="I314">
        <v>12.3638958707157</v>
      </c>
      <c r="J314">
        <f>(Table2[[#This Row],[1M Return vs Nifty]]-AVERAGE(Table2[1M Return vs Nifty]))/_xlfn.STDEV.P(Table2[1M Return vs Nifty])</f>
        <v>1.0548529495968861</v>
      </c>
      <c r="K314">
        <v>18.967013112472099</v>
      </c>
      <c r="L314">
        <f>(Table2[[#This Row],[6M Return vs Nifty]]-AVERAGE(Table2[6M Return vs Nifty]))/_xlfn.STDEV.P(Table2[6M Return vs Nifty])</f>
        <v>6.706177027046481E-2</v>
      </c>
      <c r="M314">
        <v>0.95460697131681405</v>
      </c>
      <c r="N314">
        <f>(Table2[[#This Row],[1W Return vs Nifty]]-AVERAGE(Table2[1W Return vs Nifty]))/_xlfn.STDEV.P(Table2[1W Return vs Nifty])</f>
        <v>0.19559438513986155</v>
      </c>
      <c r="O314">
        <v>394.65</v>
      </c>
      <c r="P314">
        <v>376.67204376636698</v>
      </c>
      <c r="Q314">
        <v>335.86089432545202</v>
      </c>
      <c r="R314">
        <v>51.952366567939301</v>
      </c>
      <c r="S314" s="1">
        <f>(Table2[[#This Row],[Close Price]]-Table2[[#This Row],[20D EMA]])/Table2[[#This Row],[20D EMA]]</f>
        <v>1.6090206512099386E-2</v>
      </c>
      <c r="T314" s="1">
        <f>(Table2[[#This Row],[Close Price]]-Table2[[#This Row],[50D EMA]])/Table2[[#This Row],[50D EMA]]</f>
        <v>6.4586572420868515E-2</v>
      </c>
      <c r="U314" s="1">
        <f>(Table2[[#This Row],[Close Price]]-Table2[[#This Row],[200D EMA]])/Table2[[#This Row],[200D EMA]]</f>
        <v>0.19394668082860411</v>
      </c>
      <c r="V314">
        <v>1.21023458714642</v>
      </c>
      <c r="W314">
        <v>396.4</v>
      </c>
      <c r="X314">
        <v>406.75</v>
      </c>
      <c r="Y314">
        <v>396.4</v>
      </c>
      <c r="Z314">
        <v>409.4</v>
      </c>
      <c r="AA314">
        <v>385.25</v>
      </c>
      <c r="AB314">
        <v>434</v>
      </c>
      <c r="AC314" s="1">
        <f>(Table2[[#This Row],[Close Price]]/Table2[[#This Row],[Day Low]])-1</f>
        <v>1.1604439959636892E-2</v>
      </c>
      <c r="AD314" s="1">
        <f>(Table2[[#This Row],[Day High]]/Table2[[#This Row],[Close Price]])-1</f>
        <v>1.4339152119700715E-2</v>
      </c>
      <c r="AE314" s="1">
        <f>(Table2[[#This Row],[Close Price]]/Table2[[#This Row],[Current Week Low]])-1</f>
        <v>1.1604439959636892E-2</v>
      </c>
      <c r="AF314" s="1">
        <f>(Table2[[#This Row],[Current Week High]]/Table2[[#This Row],[Close Price]])-1</f>
        <v>2.094763092269325E-2</v>
      </c>
      <c r="AG314" s="1">
        <f>(Table2[[#This Row],[Close Price]]/Table2[[#This Row],[Current Month Low]])-1</f>
        <v>4.0882543802725602E-2</v>
      </c>
      <c r="AH314" s="1">
        <f>(Table2[[#This Row],[Current Month High]]/Table2[[#This Row],[Close Price]])-1</f>
        <v>8.2294264339152212E-2</v>
      </c>
      <c r="AI314">
        <v>8.2294264339152203</v>
      </c>
      <c r="AJ314">
        <v>68.948809774594395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-0.02</v>
      </c>
      <c r="AM314" t="s">
        <v>3224</v>
      </c>
      <c r="AN314">
        <v>-0.34</v>
      </c>
      <c r="AO314" t="s">
        <v>3224</v>
      </c>
      <c r="AP314">
        <v>7.6107546242884003E-2</v>
      </c>
      <c r="AQ314">
        <f>(Table2[[#This Row],[Sharpe Ratio]]-AVERAGE(Table2[Sharpe Ratio]))/_xlfn.STDEV.P(Table2[Sharpe Ratio])</f>
        <v>0.12453612253579624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1.1559323260522945</v>
      </c>
      <c r="AS314">
        <f>_xlfn.RANK.AVG(Table2[[#This Row],[1Y Return vs Nifty Z-Score]],Table2[1Y Return vs Nifty Z-Score])</f>
        <v>386</v>
      </c>
      <c r="AT314">
        <f>_xlfn.RANK.AVG(Table2[[#This Row],[6M Return vs Nifty Z-Score]],Table2[6M Return vs Nifty Z-Score])</f>
        <v>286</v>
      </c>
      <c r="AU314">
        <f>_xlfn.RANK.AVG(Table2[[#This Row],[Sharpe Ratio Z-Score]],Table2[Sharpe Ratio Z-Score])</f>
        <v>318</v>
      </c>
      <c r="AV314">
        <f>(Table2[[#This Row],[Rank 1Y]]+Table2[[#This Row],[Rank 6M]]+Table2[[#This Row],[Rank Sharpe]])/3</f>
        <v>330</v>
      </c>
    </row>
    <row r="315" spans="1:48" x14ac:dyDescent="0.3">
      <c r="A315" t="s">
        <v>745</v>
      </c>
      <c r="B315" t="s">
        <v>746</v>
      </c>
      <c r="C315" t="s">
        <v>3192</v>
      </c>
      <c r="D315" t="s">
        <v>260</v>
      </c>
      <c r="E315">
        <v>23323.15165724</v>
      </c>
      <c r="F315">
        <v>737.65</v>
      </c>
      <c r="G315">
        <v>17.853306710281998</v>
      </c>
      <c r="H315">
        <f>(Table2[[#This Row],[1Y Return vs Nifty]]-AVERAGE(Table2[1Y Return vs Nifty]))/_xlfn.STDEV.P(Table2[1Y Return vs Nifty])</f>
        <v>-0.16565075657858697</v>
      </c>
      <c r="I315">
        <v>15.8650974084337</v>
      </c>
      <c r="J315">
        <f>(Table2[[#This Row],[1M Return vs Nifty]]-AVERAGE(Table2[1M Return vs Nifty]))/_xlfn.STDEV.P(Table2[1M Return vs Nifty])</f>
        <v>1.3855102600592406</v>
      </c>
      <c r="K315">
        <v>2.03447499766808</v>
      </c>
      <c r="L315">
        <f>(Table2[[#This Row],[6M Return vs Nifty]]-AVERAGE(Table2[6M Return vs Nifty]))/_xlfn.STDEV.P(Table2[6M Return vs Nifty])</f>
        <v>-0.43256833909748921</v>
      </c>
      <c r="M315">
        <v>-1.02815529602666</v>
      </c>
      <c r="N315">
        <f>(Table2[[#This Row],[1W Return vs Nifty]]-AVERAGE(Table2[1W Return vs Nifty]))/_xlfn.STDEV.P(Table2[1W Return vs Nifty])</f>
        <v>-0.25524343867626825</v>
      </c>
      <c r="O315">
        <v>706.29</v>
      </c>
      <c r="P315">
        <v>689.455821812164</v>
      </c>
      <c r="Q315">
        <v>635.65166385320799</v>
      </c>
      <c r="R315">
        <v>73.786167457805405</v>
      </c>
      <c r="S315" s="1">
        <f>(Table2[[#This Row],[Close Price]]-Table2[[#This Row],[20D EMA]])/Table2[[#This Row],[20D EMA]]</f>
        <v>4.440102507468606E-2</v>
      </c>
      <c r="T315" s="1">
        <f>(Table2[[#This Row],[Close Price]]-Table2[[#This Row],[50D EMA]])/Table2[[#This Row],[50D EMA]]</f>
        <v>6.990176406250731E-2</v>
      </c>
      <c r="U315" s="1">
        <f>(Table2[[#This Row],[Close Price]]-Table2[[#This Row],[200D EMA]])/Table2[[#This Row],[200D EMA]]</f>
        <v>0.16046262748451898</v>
      </c>
      <c r="V315">
        <v>0.74827097563649703</v>
      </c>
      <c r="W315">
        <v>723</v>
      </c>
      <c r="X315">
        <v>752.95</v>
      </c>
      <c r="Y315">
        <v>719</v>
      </c>
      <c r="Z315">
        <v>752.95</v>
      </c>
      <c r="AA315">
        <v>687</v>
      </c>
      <c r="AB315">
        <v>752.95</v>
      </c>
      <c r="AC315" s="1">
        <f>(Table2[[#This Row],[Close Price]]/Table2[[#This Row],[Day Low]])-1</f>
        <v>2.0262793914246124E-2</v>
      </c>
      <c r="AD315" s="1">
        <f>(Table2[[#This Row],[Day High]]/Table2[[#This Row],[Close Price]])-1</f>
        <v>2.0741544092726993E-2</v>
      </c>
      <c r="AE315" s="1">
        <f>(Table2[[#This Row],[Close Price]]/Table2[[#This Row],[Current Week Low]])-1</f>
        <v>2.5938803894297591E-2</v>
      </c>
      <c r="AF315" s="1">
        <f>(Table2[[#This Row],[Current Week High]]/Table2[[#This Row],[Close Price]])-1</f>
        <v>2.0741544092726993E-2</v>
      </c>
      <c r="AG315" s="1">
        <f>(Table2[[#This Row],[Close Price]]/Table2[[#This Row],[Current Month Low]])-1</f>
        <v>7.3726346433770074E-2</v>
      </c>
      <c r="AH315" s="1">
        <f>(Table2[[#This Row],[Current Month High]]/Table2[[#This Row],[Close Price]])-1</f>
        <v>2.0741544092726993E-2</v>
      </c>
      <c r="AI315">
        <v>8.3101742018572597</v>
      </c>
      <c r="AJ315">
        <v>58.022707797772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</v>
      </c>
      <c r="AM315" t="s">
        <v>3226</v>
      </c>
      <c r="AN315">
        <v>6.23</v>
      </c>
      <c r="AO315" t="s">
        <v>3225</v>
      </c>
      <c r="AP315">
        <v>0.119115827824769</v>
      </c>
      <c r="AQ315">
        <f>(Table2[[#This Row],[Sharpe Ratio]]-AVERAGE(Table2[Sharpe Ratio]))/_xlfn.STDEV.P(Table2[Sharpe Ratio])</f>
        <v>0.6240440645739499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1.1560917902808459</v>
      </c>
      <c r="AS315">
        <f>_xlfn.RANK.AVG(Table2[[#This Row],[1Y Return vs Nifty Z-Score]],Table2[1Y Return vs Nifty Z-Score])</f>
        <v>343</v>
      </c>
      <c r="AT315">
        <f>_xlfn.RANK.AVG(Table2[[#This Row],[6M Return vs Nifty Z-Score]],Table2[6M Return vs Nifty Z-Score])</f>
        <v>457</v>
      </c>
      <c r="AU315">
        <f>_xlfn.RANK.AVG(Table2[[#This Row],[Sharpe Ratio Z-Score]],Table2[Sharpe Ratio Z-Score])</f>
        <v>192</v>
      </c>
      <c r="AV315">
        <f>(Table2[[#This Row],[Rank 1Y]]+Table2[[#This Row],[Rank 6M]]+Table2[[#This Row],[Rank Sharpe]])/3</f>
        <v>330.66666666666669</v>
      </c>
    </row>
    <row r="316" spans="1:48" x14ac:dyDescent="0.3">
      <c r="A316" t="s">
        <v>1926</v>
      </c>
      <c r="B316" t="s">
        <v>1927</v>
      </c>
      <c r="C316" t="s">
        <v>3182</v>
      </c>
      <c r="D316" t="s">
        <v>242</v>
      </c>
      <c r="E316">
        <v>3780.88991975</v>
      </c>
      <c r="F316">
        <v>1308.7</v>
      </c>
      <c r="G316">
        <v>18.5102638096701</v>
      </c>
      <c r="H316">
        <f>(Table2[[#This Row],[1Y Return vs Nifty]]-AVERAGE(Table2[1Y Return vs Nifty]))/_xlfn.STDEV.P(Table2[1Y Return vs Nifty])</f>
        <v>-0.15476693764774219</v>
      </c>
      <c r="I316">
        <v>49.308558081438903</v>
      </c>
      <c r="J316">
        <f>(Table2[[#This Row],[1M Return vs Nifty]]-AVERAGE(Table2[1M Return vs Nifty]))/_xlfn.STDEV.P(Table2[1M Return vs Nifty])</f>
        <v>4.5439473393188887</v>
      </c>
      <c r="K316">
        <v>65.2809081374633</v>
      </c>
      <c r="L316">
        <f>(Table2[[#This Row],[6M Return vs Nifty]]-AVERAGE(Table2[6M Return vs Nifty]))/_xlfn.STDEV.P(Table2[6M Return vs Nifty])</f>
        <v>1.4336505403474853</v>
      </c>
      <c r="M316">
        <v>18.078339751903901</v>
      </c>
      <c r="N316">
        <f>(Table2[[#This Row],[1W Return vs Nifty]]-AVERAGE(Table2[1W Return vs Nifty]))/_xlfn.STDEV.P(Table2[1W Return vs Nifty])</f>
        <v>4.0891657676294937</v>
      </c>
      <c r="O316">
        <v>1113.6500000000001</v>
      </c>
      <c r="P316">
        <v>995.17259092758195</v>
      </c>
      <c r="Q316">
        <v>880.82021226649999</v>
      </c>
      <c r="R316">
        <v>81.195847168436401</v>
      </c>
      <c r="S316" s="1">
        <f>(Table2[[#This Row],[Close Price]]-Table2[[#This Row],[20D EMA]])/Table2[[#This Row],[20D EMA]]</f>
        <v>0.17514479414537776</v>
      </c>
      <c r="T316" s="1">
        <f>(Table2[[#This Row],[Close Price]]-Table2[[#This Row],[50D EMA]])/Table2[[#This Row],[50D EMA]]</f>
        <v>0.31504827597812457</v>
      </c>
      <c r="U316" s="1">
        <f>(Table2[[#This Row],[Close Price]]-Table2[[#This Row],[200D EMA]])/Table2[[#This Row],[200D EMA]]</f>
        <v>0.48577426105208543</v>
      </c>
      <c r="V316">
        <v>1.82712859057346</v>
      </c>
      <c r="W316">
        <v>1278</v>
      </c>
      <c r="X316">
        <v>1369.75</v>
      </c>
      <c r="Y316">
        <v>1212.0999999999999</v>
      </c>
      <c r="Z316">
        <v>1369.75</v>
      </c>
      <c r="AA316">
        <v>1003.3</v>
      </c>
      <c r="AB316">
        <v>1369.75</v>
      </c>
      <c r="AC316" s="1">
        <f>(Table2[[#This Row],[Close Price]]/Table2[[#This Row],[Day Low]])-1</f>
        <v>2.4021909233176819E-2</v>
      </c>
      <c r="AD316" s="1">
        <f>(Table2[[#This Row],[Day High]]/Table2[[#This Row],[Close Price]])-1</f>
        <v>4.6649346679911385E-2</v>
      </c>
      <c r="AE316" s="1">
        <f>(Table2[[#This Row],[Close Price]]/Table2[[#This Row],[Current Week Low]])-1</f>
        <v>7.9696394686907146E-2</v>
      </c>
      <c r="AF316" s="1">
        <f>(Table2[[#This Row],[Current Week High]]/Table2[[#This Row],[Close Price]])-1</f>
        <v>4.6649346679911385E-2</v>
      </c>
      <c r="AG316" s="1">
        <f>(Table2[[#This Row],[Close Price]]/Table2[[#This Row],[Current Month Low]])-1</f>
        <v>0.30439549486693918</v>
      </c>
      <c r="AH316" s="1">
        <f>(Table2[[#This Row],[Current Month High]]/Table2[[#This Row],[Close Price]])-1</f>
        <v>4.6649346679911385E-2</v>
      </c>
      <c r="AI316">
        <v>4.6649346679911297</v>
      </c>
      <c r="AJ316">
        <v>97.898079540299406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0.52</v>
      </c>
      <c r="AM316" t="s">
        <v>3225</v>
      </c>
      <c r="AN316">
        <v>22.06</v>
      </c>
      <c r="AO316" t="s">
        <v>3225</v>
      </c>
      <c r="AP316">
        <v>-7.7209711431099996E-3</v>
      </c>
      <c r="AQ316">
        <f>(Table2[[#This Row],[Sharpe Ratio]]-AVERAGE(Table2[Sharpe Ratio]))/_xlfn.STDEV.P(Table2[Sharpe Ratio])</f>
        <v>-0.84906730135046016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9.0629294082976664</v>
      </c>
      <c r="AS316">
        <f>_xlfn.RANK.AVG(Table2[[#This Row],[1Y Return vs Nifty Z-Score]],Table2[1Y Return vs Nifty Z-Score])</f>
        <v>336</v>
      </c>
      <c r="AT316">
        <f>_xlfn.RANK.AVG(Table2[[#This Row],[6M Return vs Nifty Z-Score]],Table2[6M Return vs Nifty Z-Score])</f>
        <v>59</v>
      </c>
      <c r="AU316">
        <f>_xlfn.RANK.AVG(Table2[[#This Row],[Sharpe Ratio Z-Score]],Table2[Sharpe Ratio Z-Score])</f>
        <v>599</v>
      </c>
      <c r="AV316">
        <f>(Table2[[#This Row],[Rank 1Y]]+Table2[[#This Row],[Rank 6M]]+Table2[[#This Row],[Rank Sharpe]])/3</f>
        <v>331.33333333333331</v>
      </c>
    </row>
    <row r="317" spans="1:48" x14ac:dyDescent="0.3">
      <c r="A317" t="s">
        <v>339</v>
      </c>
      <c r="B317" t="s">
        <v>340</v>
      </c>
      <c r="C317" t="s">
        <v>3193</v>
      </c>
      <c r="D317" t="s">
        <v>132</v>
      </c>
      <c r="E317">
        <v>79420.100429440005</v>
      </c>
      <c r="F317">
        <v>2856.2</v>
      </c>
      <c r="G317">
        <v>50.279761337392003</v>
      </c>
      <c r="H317">
        <f>(Table2[[#This Row],[1Y Return vs Nifty]]-AVERAGE(Table2[1Y Return vs Nifty]))/_xlfn.STDEV.P(Table2[1Y Return vs Nifty])</f>
        <v>0.37155884365168185</v>
      </c>
      <c r="I317">
        <v>-7.4542598944258804</v>
      </c>
      <c r="J317">
        <f>(Table2[[#This Row],[1M Return vs Nifty]]-AVERAGE(Table2[1M Return vs Nifty]))/_xlfn.STDEV.P(Table2[1M Return vs Nifty])</f>
        <v>-0.81679540112811189</v>
      </c>
      <c r="K317">
        <v>16.634768964483101</v>
      </c>
      <c r="L317">
        <f>(Table2[[#This Row],[6M Return vs Nifty]]-AVERAGE(Table2[6M Return vs Nifty]))/_xlfn.STDEV.P(Table2[6M Return vs Nifty])</f>
        <v>-1.7559929515612177E-3</v>
      </c>
      <c r="M317">
        <v>-2.9961815448408999</v>
      </c>
      <c r="N317">
        <f>(Table2[[#This Row],[1W Return vs Nifty]]-AVERAGE(Table2[1W Return vs Nifty]))/_xlfn.STDEV.P(Table2[1W Return vs Nifty])</f>
        <v>-0.70273060637247142</v>
      </c>
      <c r="O317">
        <v>2896.18</v>
      </c>
      <c r="P317">
        <v>2940.9761032107399</v>
      </c>
      <c r="Q317">
        <v>2620.5250498753098</v>
      </c>
      <c r="R317">
        <v>45.077969824000803</v>
      </c>
      <c r="S317" s="1">
        <f>(Table2[[#This Row],[Close Price]]-Table2[[#This Row],[20D EMA]])/Table2[[#This Row],[20D EMA]]</f>
        <v>-1.3804390611080811E-2</v>
      </c>
      <c r="T317" s="1">
        <f>(Table2[[#This Row],[Close Price]]-Table2[[#This Row],[50D EMA]])/Table2[[#This Row],[50D EMA]]</f>
        <v>-2.8825838849281301E-2</v>
      </c>
      <c r="U317" s="1">
        <f>(Table2[[#This Row],[Close Price]]-Table2[[#This Row],[200D EMA]])/Table2[[#This Row],[200D EMA]]</f>
        <v>8.9934248152256327E-2</v>
      </c>
      <c r="V317">
        <v>0.63603627215611103</v>
      </c>
      <c r="W317">
        <v>2830</v>
      </c>
      <c r="X317">
        <v>2865</v>
      </c>
      <c r="Y317">
        <v>2828.95</v>
      </c>
      <c r="Z317">
        <v>2983.95</v>
      </c>
      <c r="AA317">
        <v>2822.4</v>
      </c>
      <c r="AB317">
        <v>2983.95</v>
      </c>
      <c r="AC317" s="1">
        <f>(Table2[[#This Row],[Close Price]]/Table2[[#This Row],[Day Low]])-1</f>
        <v>9.2579505300351972E-3</v>
      </c>
      <c r="AD317" s="1">
        <f>(Table2[[#This Row],[Day High]]/Table2[[#This Row],[Close Price]])-1</f>
        <v>3.0810167355228568E-3</v>
      </c>
      <c r="AE317" s="1">
        <f>(Table2[[#This Row],[Close Price]]/Table2[[#This Row],[Current Week Low]])-1</f>
        <v>9.6325491790241191E-3</v>
      </c>
      <c r="AF317" s="1">
        <f>(Table2[[#This Row],[Current Week High]]/Table2[[#This Row],[Close Price]])-1</f>
        <v>4.4727259995798629E-2</v>
      </c>
      <c r="AG317" s="1">
        <f>(Table2[[#This Row],[Close Price]]/Table2[[#This Row],[Current Month Low]])-1</f>
        <v>1.1975623582766382E-2</v>
      </c>
      <c r="AH317" s="1">
        <f>(Table2[[#This Row],[Current Month High]]/Table2[[#This Row],[Close Price]])-1</f>
        <v>4.4727259995798629E-2</v>
      </c>
      <c r="AI317">
        <v>19.133814158672301</v>
      </c>
      <c r="AJ317">
        <v>86.436031331592602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-0.08</v>
      </c>
      <c r="AM317" t="s">
        <v>3224</v>
      </c>
      <c r="AN317">
        <v>-1.82</v>
      </c>
      <c r="AO317" t="s">
        <v>3224</v>
      </c>
      <c r="AP317">
        <v>1.5240648451536E-2</v>
      </c>
      <c r="AQ317">
        <f>(Table2[[#This Row],[Sharpe Ratio]]-AVERAGE(Table2[Sharpe Ratio]))/_xlfn.STDEV.P(Table2[Sharpe Ratio])</f>
        <v>-0.58238584076368094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188</v>
      </c>
      <c r="AT317">
        <f>_xlfn.RANK.AVG(Table2[[#This Row],[6M Return vs Nifty Z-Score]],Table2[6M Return vs Nifty Z-Score])</f>
        <v>313</v>
      </c>
      <c r="AU317">
        <f>_xlfn.RANK.AVG(Table2[[#This Row],[Sharpe Ratio Z-Score]],Table2[Sharpe Ratio Z-Score])</f>
        <v>494</v>
      </c>
      <c r="AV317">
        <f>(Table2[[#This Row],[Rank 1Y]]+Table2[[#This Row],[Rank 6M]]+Table2[[#This Row],[Rank Sharpe]])/3</f>
        <v>331.66666666666669</v>
      </c>
    </row>
    <row r="318" spans="1:48" x14ac:dyDescent="0.3">
      <c r="A318" t="s">
        <v>1393</v>
      </c>
      <c r="B318" t="s">
        <v>1394</v>
      </c>
      <c r="C318" t="s">
        <v>626</v>
      </c>
      <c r="D318" t="s">
        <v>626</v>
      </c>
      <c r="E318">
        <v>8140.0333739999996</v>
      </c>
      <c r="F318">
        <v>411</v>
      </c>
      <c r="G318">
        <v>41.361054161298497</v>
      </c>
      <c r="H318">
        <f>(Table2[[#This Row],[1Y Return vs Nifty]]-AVERAGE(Table2[1Y Return vs Nifty]))/_xlfn.STDEV.P(Table2[1Y Return vs Nifty])</f>
        <v>0.22380247707578285</v>
      </c>
      <c r="I318">
        <v>0.75339084488723895</v>
      </c>
      <c r="J318">
        <f>(Table2[[#This Row],[1M Return vs Nifty]]-AVERAGE(Table2[1M Return vs Nifty]))/_xlfn.STDEV.P(Table2[1M Return vs Nifty])</f>
        <v>-4.1655869901783056E-2</v>
      </c>
      <c r="K318">
        <v>11.8873365057095</v>
      </c>
      <c r="L318">
        <f>(Table2[[#This Row],[6M Return vs Nifty]]-AVERAGE(Table2[6M Return vs Nifty]))/_xlfn.STDEV.P(Table2[6M Return vs Nifty])</f>
        <v>-0.14183896117002565</v>
      </c>
      <c r="M318">
        <v>-5.4450837819632296</v>
      </c>
      <c r="N318">
        <f>(Table2[[#This Row],[1W Return vs Nifty]]-AVERAGE(Table2[1W Return vs Nifty]))/_xlfn.STDEV.P(Table2[1W Return vs Nifty])</f>
        <v>-1.2595587110357256</v>
      </c>
      <c r="O318">
        <v>407.86</v>
      </c>
      <c r="P318">
        <v>399.57127658752597</v>
      </c>
      <c r="Q318">
        <v>350.853408599913</v>
      </c>
      <c r="R318">
        <v>52.001878923523797</v>
      </c>
      <c r="S318" s="1">
        <f>(Table2[[#This Row],[Close Price]]-Table2[[#This Row],[20D EMA]])/Table2[[#This Row],[20D EMA]]</f>
        <v>7.6987201490707263E-3</v>
      </c>
      <c r="T318" s="1">
        <f>(Table2[[#This Row],[Close Price]]-Table2[[#This Row],[50D EMA]])/Table2[[#This Row],[50D EMA]]</f>
        <v>2.8602464897074676E-2</v>
      </c>
      <c r="U318" s="1">
        <f>(Table2[[#This Row],[Close Price]]-Table2[[#This Row],[200D EMA]])/Table2[[#This Row],[200D EMA]]</f>
        <v>0.17142940591657094</v>
      </c>
      <c r="V318">
        <v>0.63373499256062504</v>
      </c>
      <c r="W318">
        <v>406.45</v>
      </c>
      <c r="X318">
        <v>415.3</v>
      </c>
      <c r="Y318">
        <v>399.65</v>
      </c>
      <c r="Z318">
        <v>415.9</v>
      </c>
      <c r="AA318">
        <v>399.65</v>
      </c>
      <c r="AB318">
        <v>438.9</v>
      </c>
      <c r="AC318" s="1">
        <f>(Table2[[#This Row],[Close Price]]/Table2[[#This Row],[Day Low]])-1</f>
        <v>1.1194488867019237E-2</v>
      </c>
      <c r="AD318" s="1">
        <f>(Table2[[#This Row],[Day High]]/Table2[[#This Row],[Close Price]])-1</f>
        <v>1.0462287104622936E-2</v>
      </c>
      <c r="AE318" s="1">
        <f>(Table2[[#This Row],[Close Price]]/Table2[[#This Row],[Current Week Low]])-1</f>
        <v>2.8399849868635085E-2</v>
      </c>
      <c r="AF318" s="1">
        <f>(Table2[[#This Row],[Current Week High]]/Table2[[#This Row],[Close Price]])-1</f>
        <v>1.1922141119221408E-2</v>
      </c>
      <c r="AG318" s="1">
        <f>(Table2[[#This Row],[Close Price]]/Table2[[#This Row],[Current Month Low]])-1</f>
        <v>2.8399849868635085E-2</v>
      </c>
      <c r="AH318" s="1">
        <f>(Table2[[#This Row],[Current Month High]]/Table2[[#This Row],[Close Price]])-1</f>
        <v>6.7883211678832156E-2</v>
      </c>
      <c r="AI318">
        <v>9.6472019464720091</v>
      </c>
      <c r="AJ318">
        <v>90.9851301115241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-0.06</v>
      </c>
      <c r="AM318" t="s">
        <v>3224</v>
      </c>
      <c r="AN318">
        <v>0.51</v>
      </c>
      <c r="AO318" t="s">
        <v>3225</v>
      </c>
      <c r="AP318">
        <v>3.9310112340834001E-2</v>
      </c>
      <c r="AQ318">
        <f>(Table2[[#This Row],[Sharpe Ratio]]-AVERAGE(Table2[Sharpe Ratio]))/_xlfn.STDEV.P(Table2[Sharpe Ratio])</f>
        <v>-0.30283762513888091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-1.5220886901706323</v>
      </c>
      <c r="AS318">
        <f>_xlfn.RANK.AVG(Table2[[#This Row],[1Y Return vs Nifty Z-Score]],Table2[1Y Return vs Nifty Z-Score])</f>
        <v>236</v>
      </c>
      <c r="AT318">
        <f>_xlfn.RANK.AVG(Table2[[#This Row],[6M Return vs Nifty Z-Score]],Table2[6M Return vs Nifty Z-Score])</f>
        <v>355</v>
      </c>
      <c r="AU318">
        <f>_xlfn.RANK.AVG(Table2[[#This Row],[Sharpe Ratio Z-Score]],Table2[Sharpe Ratio Z-Score])</f>
        <v>416</v>
      </c>
      <c r="AV318">
        <f>(Table2[[#This Row],[Rank 1Y]]+Table2[[#This Row],[Rank 6M]]+Table2[[#This Row],[Rank Sharpe]])/3</f>
        <v>335.66666666666669</v>
      </c>
    </row>
    <row r="319" spans="1:48" x14ac:dyDescent="0.3">
      <c r="A319" t="s">
        <v>183</v>
      </c>
      <c r="B319" t="s">
        <v>184</v>
      </c>
      <c r="C319" t="s">
        <v>3178</v>
      </c>
      <c r="D319" t="s">
        <v>18</v>
      </c>
      <c r="E319">
        <v>146815.02571391899</v>
      </c>
      <c r="F319">
        <v>338.4</v>
      </c>
      <c r="G319">
        <v>61.935320646027499</v>
      </c>
      <c r="H319">
        <f>(Table2[[#This Row],[1Y Return vs Nifty]]-AVERAGE(Table2[1Y Return vs Nifty]))/_xlfn.STDEV.P(Table2[1Y Return vs Nifty])</f>
        <v>0.56465668393846358</v>
      </c>
      <c r="I319">
        <v>-2.4921335267620499</v>
      </c>
      <c r="J319">
        <f>(Table2[[#This Row],[1M Return vs Nifty]]-AVERAGE(Table2[1M Return vs Nifty]))/_xlfn.STDEV.P(Table2[1M Return vs Nifty])</f>
        <v>-0.34816674858402968</v>
      </c>
      <c r="K319">
        <v>0.81238316439251401</v>
      </c>
      <c r="L319">
        <f>(Table2[[#This Row],[6M Return vs Nifty]]-AVERAGE(Table2[6M Return vs Nifty]))/_xlfn.STDEV.P(Table2[6M Return vs Nifty])</f>
        <v>-0.46862872603873079</v>
      </c>
      <c r="M319">
        <v>-4.1648444659080797</v>
      </c>
      <c r="N319">
        <f>(Table2[[#This Row],[1W Return vs Nifty]]-AVERAGE(Table2[1W Return vs Nifty]))/_xlfn.STDEV.P(Table2[1W Return vs Nifty])</f>
        <v>-0.96845961321626461</v>
      </c>
      <c r="O319">
        <v>345.48</v>
      </c>
      <c r="P319">
        <v>337.136487802592</v>
      </c>
      <c r="Q319">
        <v>295.66282552264897</v>
      </c>
      <c r="R319">
        <v>32.804105297132402</v>
      </c>
      <c r="S319" s="1">
        <f>(Table2[[#This Row],[Close Price]]-Table2[[#This Row],[20D EMA]])/Table2[[#This Row],[20D EMA]]</f>
        <v>-2.0493226814866389E-2</v>
      </c>
      <c r="T319" s="1">
        <f>(Table2[[#This Row],[Close Price]]-Table2[[#This Row],[50D EMA]])/Table2[[#This Row],[50D EMA]]</f>
        <v>3.7477764736868757E-3</v>
      </c>
      <c r="U319" s="1">
        <f>(Table2[[#This Row],[Close Price]]-Table2[[#This Row],[200D EMA]])/Table2[[#This Row],[200D EMA]]</f>
        <v>0.14454700012354837</v>
      </c>
      <c r="V319">
        <v>0.81669512377361597</v>
      </c>
      <c r="W319">
        <v>335.05</v>
      </c>
      <c r="X319">
        <v>340.85</v>
      </c>
      <c r="Y319">
        <v>335.05</v>
      </c>
      <c r="Z319">
        <v>344.9</v>
      </c>
      <c r="AA319">
        <v>335.05</v>
      </c>
      <c r="AB319">
        <v>367.2</v>
      </c>
      <c r="AC319" s="1">
        <f>(Table2[[#This Row],[Close Price]]/Table2[[#This Row],[Day Low]])-1</f>
        <v>9.9985076854198773E-3</v>
      </c>
      <c r="AD319" s="1">
        <f>(Table2[[#This Row],[Day High]]/Table2[[#This Row],[Close Price]])-1</f>
        <v>7.2399527186761681E-3</v>
      </c>
      <c r="AE319" s="1">
        <f>(Table2[[#This Row],[Close Price]]/Table2[[#This Row],[Current Week Low]])-1</f>
        <v>9.9985076854198773E-3</v>
      </c>
      <c r="AF319" s="1">
        <f>(Table2[[#This Row],[Current Week High]]/Table2[[#This Row],[Close Price]])-1</f>
        <v>1.9208037825059199E-2</v>
      </c>
      <c r="AG319" s="1">
        <f>(Table2[[#This Row],[Close Price]]/Table2[[#This Row],[Current Month Low]])-1</f>
        <v>9.9985076854198773E-3</v>
      </c>
      <c r="AH319" s="1">
        <f>(Table2[[#This Row],[Current Month High]]/Table2[[#This Row],[Close Price]])-1</f>
        <v>8.5106382978723527E-2</v>
      </c>
      <c r="AI319">
        <v>8.5106382978723492</v>
      </c>
      <c r="AJ319">
        <v>104.193694373208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0.09</v>
      </c>
      <c r="AM319" t="s">
        <v>3225</v>
      </c>
      <c r="AN319">
        <v>-5.38</v>
      </c>
      <c r="AO319" t="s">
        <v>3224</v>
      </c>
      <c r="AP319">
        <v>4.6422095924502998E-2</v>
      </c>
      <c r="AQ319">
        <f>(Table2[[#This Row],[Sharpe Ratio]]-AVERAGE(Table2[Sharpe Ratio]))/_xlfn.STDEV.P(Table2[Sharpe Ratio])</f>
        <v>-0.22023743389608696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-1.4408358377966484</v>
      </c>
      <c r="AS319">
        <f>_xlfn.RANK.AVG(Table2[[#This Row],[1Y Return vs Nifty Z-Score]],Table2[1Y Return vs Nifty Z-Score])</f>
        <v>150</v>
      </c>
      <c r="AT319">
        <f>_xlfn.RANK.AVG(Table2[[#This Row],[6M Return vs Nifty Z-Score]],Table2[6M Return vs Nifty Z-Score])</f>
        <v>474</v>
      </c>
      <c r="AU319">
        <f>_xlfn.RANK.AVG(Table2[[#This Row],[Sharpe Ratio Z-Score]],Table2[Sharpe Ratio Z-Score])</f>
        <v>391</v>
      </c>
      <c r="AV319">
        <f>(Table2[[#This Row],[Rank 1Y]]+Table2[[#This Row],[Rank 6M]]+Table2[[#This Row],[Rank Sharpe]])/3</f>
        <v>338.33333333333331</v>
      </c>
    </row>
    <row r="320" spans="1:48" x14ac:dyDescent="0.3">
      <c r="A320" t="s">
        <v>739</v>
      </c>
      <c r="B320" t="s">
        <v>740</v>
      </c>
      <c r="C320" t="s">
        <v>3186</v>
      </c>
      <c r="D320" t="s">
        <v>206</v>
      </c>
      <c r="E320">
        <v>23441.31144768</v>
      </c>
      <c r="F320">
        <v>1982.4</v>
      </c>
      <c r="G320">
        <v>7.4019495373284796</v>
      </c>
      <c r="H320">
        <f>(Table2[[#This Row],[1Y Return vs Nifty]]-AVERAGE(Table2[1Y Return vs Nifty]))/_xlfn.STDEV.P(Table2[1Y Return vs Nifty])</f>
        <v>-0.33879856053406704</v>
      </c>
      <c r="I320">
        <v>1.0553426470406899</v>
      </c>
      <c r="J320">
        <f>(Table2[[#This Row],[1M Return vs Nifty]]-AVERAGE(Table2[1M Return vs Nifty]))/_xlfn.STDEV.P(Table2[1M Return vs Nifty])</f>
        <v>-1.3139210773843758E-2</v>
      </c>
      <c r="K320">
        <v>-9.7278219596460804</v>
      </c>
      <c r="L320">
        <f>(Table2[[#This Row],[6M Return vs Nifty]]-AVERAGE(Table2[6M Return vs Nifty]))/_xlfn.STDEV.P(Table2[6M Return vs Nifty])</f>
        <v>-0.77963962134448894</v>
      </c>
      <c r="M320">
        <v>4.3286237008385298</v>
      </c>
      <c r="N320">
        <f>(Table2[[#This Row],[1W Return vs Nifty]]-AVERAGE(Table2[1W Return vs Nifty]))/_xlfn.STDEV.P(Table2[1W Return vs Nifty])</f>
        <v>0.96277378173732542</v>
      </c>
      <c r="O320">
        <v>1951.53</v>
      </c>
      <c r="P320">
        <v>1960.56193915115</v>
      </c>
      <c r="Q320">
        <v>1824.47552140739</v>
      </c>
      <c r="R320">
        <v>56.022693184494798</v>
      </c>
      <c r="S320" s="1">
        <f>(Table2[[#This Row],[Close Price]]-Table2[[#This Row],[20D EMA]])/Table2[[#This Row],[20D EMA]]</f>
        <v>1.5818357903798617E-2</v>
      </c>
      <c r="T320" s="1">
        <f>(Table2[[#This Row],[Close Price]]-Table2[[#This Row],[50D EMA]])/Table2[[#This Row],[50D EMA]]</f>
        <v>1.1138674281469096E-2</v>
      </c>
      <c r="U320" s="1">
        <f>(Table2[[#This Row],[Close Price]]-Table2[[#This Row],[200D EMA]])/Table2[[#This Row],[200D EMA]]</f>
        <v>8.6558836629821168E-2</v>
      </c>
      <c r="V320">
        <v>1.1710396211565901</v>
      </c>
      <c r="W320">
        <v>1977.95</v>
      </c>
      <c r="X320">
        <v>2065</v>
      </c>
      <c r="Y320">
        <v>1977.95</v>
      </c>
      <c r="Z320">
        <v>2065</v>
      </c>
      <c r="AA320">
        <v>1878.05</v>
      </c>
      <c r="AB320">
        <v>2095</v>
      </c>
      <c r="AC320" s="1">
        <f>(Table2[[#This Row],[Close Price]]/Table2[[#This Row],[Day Low]])-1</f>
        <v>2.2498040900933436E-3</v>
      </c>
      <c r="AD320" s="1">
        <f>(Table2[[#This Row],[Day High]]/Table2[[#This Row],[Close Price]])-1</f>
        <v>4.1666666666666519E-2</v>
      </c>
      <c r="AE320" s="1">
        <f>(Table2[[#This Row],[Close Price]]/Table2[[#This Row],[Current Week Low]])-1</f>
        <v>2.2498040900933436E-3</v>
      </c>
      <c r="AF320" s="1">
        <f>(Table2[[#This Row],[Current Week High]]/Table2[[#This Row],[Close Price]])-1</f>
        <v>4.1666666666666519E-2</v>
      </c>
      <c r="AG320" s="1">
        <f>(Table2[[#This Row],[Close Price]]/Table2[[#This Row],[Current Month Low]])-1</f>
        <v>5.556295093314878E-2</v>
      </c>
      <c r="AH320" s="1">
        <f>(Table2[[#This Row],[Current Month High]]/Table2[[#This Row],[Close Price]])-1</f>
        <v>5.679983857949944E-2</v>
      </c>
      <c r="AI320">
        <v>22.4954600484261</v>
      </c>
      <c r="AJ320">
        <v>78.057214712354593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-0.06</v>
      </c>
      <c r="AM320" t="s">
        <v>3224</v>
      </c>
      <c r="AN320">
        <v>3.44</v>
      </c>
      <c r="AO320" t="s">
        <v>3225</v>
      </c>
      <c r="AP320">
        <v>0.21686369698375599</v>
      </c>
      <c r="AQ320">
        <f>(Table2[[#This Row],[Sharpe Ratio]]-AVERAGE(Table2[Sharpe Ratio]))/_xlfn.STDEV.P(Table2[Sharpe Ratio])</f>
        <v>1.7593099986303724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406</v>
      </c>
      <c r="AT320">
        <f>_xlfn.RANK.AVG(Table2[[#This Row],[6M Return vs Nifty Z-Score]],Table2[6M Return vs Nifty Z-Score])</f>
        <v>583</v>
      </c>
      <c r="AU320">
        <f>_xlfn.RANK.AVG(Table2[[#This Row],[Sharpe Ratio Z-Score]],Table2[Sharpe Ratio Z-Score])</f>
        <v>26</v>
      </c>
      <c r="AV320">
        <f>(Table2[[#This Row],[Rank 1Y]]+Table2[[#This Row],[Rank 6M]]+Table2[[#This Row],[Rank Sharpe]])/3</f>
        <v>338.33333333333331</v>
      </c>
    </row>
    <row r="321" spans="1:48" x14ac:dyDescent="0.3">
      <c r="A321" t="s">
        <v>803</v>
      </c>
      <c r="B321" t="s">
        <v>804</v>
      </c>
      <c r="C321" t="s">
        <v>3193</v>
      </c>
      <c r="D321" t="s">
        <v>132</v>
      </c>
      <c r="E321">
        <v>20889.021877514999</v>
      </c>
      <c r="F321">
        <v>1486.65</v>
      </c>
      <c r="G321">
        <v>198.324659528431</v>
      </c>
      <c r="H321">
        <f>(Table2[[#This Row],[1Y Return vs Nifty]]-AVERAGE(Table2[1Y Return vs Nifty]))/_xlfn.STDEV.P(Table2[1Y Return vs Nifty])</f>
        <v>2.8242210753977091</v>
      </c>
      <c r="I321">
        <v>-7.2341121812968296</v>
      </c>
      <c r="J321">
        <f>(Table2[[#This Row],[1M Return vs Nifty]]-AVERAGE(Table2[1M Return vs Nifty]))/_xlfn.STDEV.P(Table2[1M Return vs Nifty])</f>
        <v>-0.79600440982312837</v>
      </c>
      <c r="K321">
        <v>3.47283498442664</v>
      </c>
      <c r="L321">
        <f>(Table2[[#This Row],[6M Return vs Nifty]]-AVERAGE(Table2[6M Return vs Nifty]))/_xlfn.STDEV.P(Table2[6M Return vs Nifty])</f>
        <v>-0.39012650594629977</v>
      </c>
      <c r="M321">
        <v>-3.4824525043867897E-2</v>
      </c>
      <c r="N321">
        <f>(Table2[[#This Row],[1W Return vs Nifty]]-AVERAGE(Table2[1W Return vs Nifty]))/_xlfn.STDEV.P(Table2[1W Return vs Nifty])</f>
        <v>-2.9381220852499976E-2</v>
      </c>
      <c r="O321">
        <v>1472.94</v>
      </c>
      <c r="P321">
        <v>1456.36826833894</v>
      </c>
      <c r="Q321">
        <v>1219.8434965325901</v>
      </c>
      <c r="R321">
        <v>57.609576917792602</v>
      </c>
      <c r="S321" s="1">
        <f>(Table2[[#This Row],[Close Price]]-Table2[[#This Row],[20D EMA]])/Table2[[#This Row],[20D EMA]]</f>
        <v>9.307914782679564E-3</v>
      </c>
      <c r="T321" s="1">
        <f>(Table2[[#This Row],[Close Price]]-Table2[[#This Row],[50D EMA]])/Table2[[#This Row],[50D EMA]]</f>
        <v>2.0792633511301322E-2</v>
      </c>
      <c r="U321" s="1">
        <f>(Table2[[#This Row],[Close Price]]-Table2[[#This Row],[200D EMA]])/Table2[[#This Row],[200D EMA]]</f>
        <v>0.21872191328298143</v>
      </c>
      <c r="V321">
        <v>1.56930534868468</v>
      </c>
      <c r="W321">
        <v>1469</v>
      </c>
      <c r="X321">
        <v>1499.85</v>
      </c>
      <c r="Y321">
        <v>1469</v>
      </c>
      <c r="Z321">
        <v>1499.85</v>
      </c>
      <c r="AA321">
        <v>1387.35</v>
      </c>
      <c r="AB321">
        <v>1524</v>
      </c>
      <c r="AC321" s="1">
        <f>(Table2[[#This Row],[Close Price]]/Table2[[#This Row],[Day Low]])-1</f>
        <v>1.2014976174268277E-2</v>
      </c>
      <c r="AD321" s="1">
        <f>(Table2[[#This Row],[Day High]]/Table2[[#This Row],[Close Price]])-1</f>
        <v>8.8790233074360625E-3</v>
      </c>
      <c r="AE321" s="1">
        <f>(Table2[[#This Row],[Close Price]]/Table2[[#This Row],[Current Week Low]])-1</f>
        <v>1.2014976174268277E-2</v>
      </c>
      <c r="AF321" s="1">
        <f>(Table2[[#This Row],[Current Week High]]/Table2[[#This Row],[Close Price]])-1</f>
        <v>8.8790233074360625E-3</v>
      </c>
      <c r="AG321" s="1">
        <f>(Table2[[#This Row],[Close Price]]/Table2[[#This Row],[Current Month Low]])-1</f>
        <v>7.1575305438425829E-2</v>
      </c>
      <c r="AH321" s="1">
        <f>(Table2[[#This Row],[Current Month High]]/Table2[[#This Row],[Close Price]])-1</f>
        <v>2.5123600040359184E-2</v>
      </c>
      <c r="AI321">
        <v>5.9428917364544303</v>
      </c>
      <c r="AJ321">
        <v>234.83108108108101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0.11</v>
      </c>
      <c r="AM321" t="s">
        <v>3225</v>
      </c>
      <c r="AN321">
        <v>-1.1499999999999999</v>
      </c>
      <c r="AO321" t="s">
        <v>3224</v>
      </c>
      <c r="AQ321">
        <f>(Table2[[#This Row],[Sharpe Ratio]]-AVERAGE(Table2[Sharpe Ratio]))/_xlfn.STDEV.P(Table2[Sharpe Ratio])</f>
        <v>-0.7593941903965159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0.84931474837926535</v>
      </c>
      <c r="AS321">
        <f>_xlfn.RANK.AVG(Table2[[#This Row],[1Y Return vs Nifty Z-Score]],Table2[1Y Return vs Nifty Z-Score])</f>
        <v>15</v>
      </c>
      <c r="AT321">
        <f>_xlfn.RANK.AVG(Table2[[#This Row],[6M Return vs Nifty Z-Score]],Table2[6M Return vs Nifty Z-Score])</f>
        <v>440</v>
      </c>
      <c r="AU321">
        <f>_xlfn.RANK.AVG(Table2[[#This Row],[Sharpe Ratio Z-Score]],Table2[Sharpe Ratio Z-Score])</f>
        <v>560.5</v>
      </c>
      <c r="AV321">
        <f>(Table2[[#This Row],[Rank 1Y]]+Table2[[#This Row],[Rank 6M]]+Table2[[#This Row],[Rank Sharpe]])/3</f>
        <v>338.5</v>
      </c>
    </row>
    <row r="322" spans="1:48" x14ac:dyDescent="0.3">
      <c r="A322" t="s">
        <v>605</v>
      </c>
      <c r="B322" t="s">
        <v>606</v>
      </c>
      <c r="C322" t="s">
        <v>3178</v>
      </c>
      <c r="D322" t="s">
        <v>18</v>
      </c>
      <c r="E322">
        <v>32754.318543353002</v>
      </c>
      <c r="F322">
        <v>186.89</v>
      </c>
      <c r="G322">
        <v>71.571697969213105</v>
      </c>
      <c r="H322">
        <f>(Table2[[#This Row],[1Y Return vs Nifty]]-AVERAGE(Table2[1Y Return vs Nifty]))/_xlfn.STDEV.P(Table2[1Y Return vs Nifty])</f>
        <v>0.72430270349215731</v>
      </c>
      <c r="I322">
        <v>-11.5227541927564</v>
      </c>
      <c r="J322">
        <f>(Table2[[#This Row],[1M Return vs Nifty]]-AVERAGE(Table2[1M Return vs Nifty]))/_xlfn.STDEV.P(Table2[1M Return vs Nifty])</f>
        <v>-1.2010284616431641</v>
      </c>
      <c r="K322">
        <v>-27.2191020437741</v>
      </c>
      <c r="L322">
        <f>(Table2[[#This Row],[6M Return vs Nifty]]-AVERAGE(Table2[6M Return vs Nifty]))/_xlfn.STDEV.P(Table2[6M Return vs Nifty])</f>
        <v>-1.2957565863361575</v>
      </c>
      <c r="M322">
        <v>-2.7580385190537302</v>
      </c>
      <c r="N322">
        <f>(Table2[[#This Row],[1W Return vs Nifty]]-AVERAGE(Table2[1W Return vs Nifty]))/_xlfn.STDEV.P(Table2[1W Return vs Nifty])</f>
        <v>-0.64858196471674567</v>
      </c>
      <c r="O322">
        <v>198.1</v>
      </c>
      <c r="P322">
        <v>205.94737314833301</v>
      </c>
      <c r="Q322">
        <v>191.795759806794</v>
      </c>
      <c r="R322">
        <v>28.8882292636006</v>
      </c>
      <c r="S322" s="1">
        <f>(Table2[[#This Row],[Close Price]]-Table2[[#This Row],[20D EMA]])/Table2[[#This Row],[20D EMA]]</f>
        <v>-5.6587582029278181E-2</v>
      </c>
      <c r="T322" s="1">
        <f>(Table2[[#This Row],[Close Price]]-Table2[[#This Row],[50D EMA]])/Table2[[#This Row],[50D EMA]]</f>
        <v>-9.2535160109116846E-2</v>
      </c>
      <c r="U322" s="1">
        <f>(Table2[[#This Row],[Close Price]]-Table2[[#This Row],[200D EMA]])/Table2[[#This Row],[200D EMA]]</f>
        <v>-2.5578040993898092E-2</v>
      </c>
      <c r="V322">
        <v>0.25279737578828199</v>
      </c>
      <c r="W322">
        <v>186.4</v>
      </c>
      <c r="X322">
        <v>191.2</v>
      </c>
      <c r="Y322">
        <v>186.4</v>
      </c>
      <c r="Z322">
        <v>192.63</v>
      </c>
      <c r="AA322">
        <v>185.06</v>
      </c>
      <c r="AB322">
        <v>210.35</v>
      </c>
      <c r="AC322" s="1">
        <f>(Table2[[#This Row],[Close Price]]/Table2[[#This Row],[Day Low]])-1</f>
        <v>2.6287553648067785E-3</v>
      </c>
      <c r="AD322" s="1">
        <f>(Table2[[#This Row],[Day High]]/Table2[[#This Row],[Close Price]])-1</f>
        <v>2.3061694044625103E-2</v>
      </c>
      <c r="AE322" s="1">
        <f>(Table2[[#This Row],[Close Price]]/Table2[[#This Row],[Current Week Low]])-1</f>
        <v>2.6287553648067785E-3</v>
      </c>
      <c r="AF322" s="1">
        <f>(Table2[[#This Row],[Current Week High]]/Table2[[#This Row],[Close Price]])-1</f>
        <v>3.0713253785649375E-2</v>
      </c>
      <c r="AG322" s="1">
        <f>(Table2[[#This Row],[Close Price]]/Table2[[#This Row],[Current Month Low]])-1</f>
        <v>9.8886847508914411E-3</v>
      </c>
      <c r="AH322" s="1">
        <f>(Table2[[#This Row],[Current Month High]]/Table2[[#This Row],[Close Price]])-1</f>
        <v>0.12552838568141689</v>
      </c>
      <c r="AI322">
        <v>54.770185670715399</v>
      </c>
      <c r="AJ322">
        <v>106.508287292817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-0.15</v>
      </c>
      <c r="AM322" t="s">
        <v>3224</v>
      </c>
      <c r="AN322">
        <v>-9.8800000000000008</v>
      </c>
      <c r="AO322" t="s">
        <v>3224</v>
      </c>
      <c r="AP322">
        <v>0.12468163691215101</v>
      </c>
      <c r="AQ322">
        <f>(Table2[[#This Row],[Sharpe Ratio]]-AVERAGE(Table2[Sharpe Ratio]))/_xlfn.STDEV.P(Table2[Sharpe Ratio])</f>
        <v>0.68868663434791733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125</v>
      </c>
      <c r="AT322">
        <f>_xlfn.RANK.AVG(Table2[[#This Row],[6M Return vs Nifty Z-Score]],Table2[6M Return vs Nifty Z-Score])</f>
        <v>715</v>
      </c>
      <c r="AU322">
        <f>_xlfn.RANK.AVG(Table2[[#This Row],[Sharpe Ratio Z-Score]],Table2[Sharpe Ratio Z-Score])</f>
        <v>177</v>
      </c>
      <c r="AV322">
        <f>(Table2[[#This Row],[Rank 1Y]]+Table2[[#This Row],[Rank 6M]]+Table2[[#This Row],[Rank Sharpe]])/3</f>
        <v>339</v>
      </c>
    </row>
    <row r="323" spans="1:48" x14ac:dyDescent="0.3">
      <c r="A323" t="s">
        <v>609</v>
      </c>
      <c r="B323" t="s">
        <v>610</v>
      </c>
      <c r="C323" t="s">
        <v>3196</v>
      </c>
      <c r="D323" t="s">
        <v>611</v>
      </c>
      <c r="E323">
        <v>32446.957187700002</v>
      </c>
      <c r="F323">
        <v>823.35</v>
      </c>
      <c r="G323">
        <v>12.8224357205826</v>
      </c>
      <c r="H323">
        <f>(Table2[[#This Row],[1Y Return vs Nifty]]-AVERAGE(Table2[1Y Return vs Nifty]))/_xlfn.STDEV.P(Table2[1Y Return vs Nifty])</f>
        <v>-0.2489972779379386</v>
      </c>
      <c r="I323">
        <v>-0.86675944627311396</v>
      </c>
      <c r="J323">
        <f>(Table2[[#This Row],[1M Return vs Nifty]]-AVERAGE(Table2[1M Return vs Nifty]))/_xlfn.STDEV.P(Table2[1M Return vs Nifty])</f>
        <v>-0.19466463904823128</v>
      </c>
      <c r="K323">
        <v>23.8630058144781</v>
      </c>
      <c r="L323">
        <f>(Table2[[#This Row],[6M Return vs Nifty]]-AVERAGE(Table2[6M Return vs Nifty]))/_xlfn.STDEV.P(Table2[6M Return vs Nifty])</f>
        <v>0.21152832056449766</v>
      </c>
      <c r="M323">
        <v>3.6918551459657301</v>
      </c>
      <c r="N323">
        <f>(Table2[[#This Row],[1W Return vs Nifty]]-AVERAGE(Table2[1W Return vs Nifty]))/_xlfn.STDEV.P(Table2[1W Return vs Nifty])</f>
        <v>0.81798620216631268</v>
      </c>
      <c r="O323">
        <v>815.97</v>
      </c>
      <c r="P323">
        <v>805.68983318840799</v>
      </c>
      <c r="Q323">
        <v>716.17867962562605</v>
      </c>
      <c r="R323">
        <v>54.755316852425103</v>
      </c>
      <c r="S323" s="1">
        <f>(Table2[[#This Row],[Close Price]]-Table2[[#This Row],[20D EMA]])/Table2[[#This Row],[20D EMA]]</f>
        <v>9.0444501636089501E-3</v>
      </c>
      <c r="T323" s="1">
        <f>(Table2[[#This Row],[Close Price]]-Table2[[#This Row],[50D EMA]])/Table2[[#This Row],[50D EMA]]</f>
        <v>2.191931197853686E-2</v>
      </c>
      <c r="U323" s="1">
        <f>(Table2[[#This Row],[Close Price]]-Table2[[#This Row],[200D EMA]])/Table2[[#This Row],[200D EMA]]</f>
        <v>0.14964327118812937</v>
      </c>
      <c r="V323">
        <v>0.53208827342585996</v>
      </c>
      <c r="W323">
        <v>819.15</v>
      </c>
      <c r="X323">
        <v>847.3</v>
      </c>
      <c r="Y323">
        <v>819.15</v>
      </c>
      <c r="Z323">
        <v>847.3</v>
      </c>
      <c r="AA323">
        <v>782.35</v>
      </c>
      <c r="AB323">
        <v>847.3</v>
      </c>
      <c r="AC323" s="1">
        <f>(Table2[[#This Row],[Close Price]]/Table2[[#This Row],[Day Low]])-1</f>
        <v>5.1272660684857918E-3</v>
      </c>
      <c r="AD323" s="1">
        <f>(Table2[[#This Row],[Day High]]/Table2[[#This Row],[Close Price]])-1</f>
        <v>2.9088479990283522E-2</v>
      </c>
      <c r="AE323" s="1">
        <f>(Table2[[#This Row],[Close Price]]/Table2[[#This Row],[Current Week Low]])-1</f>
        <v>5.1272660684857918E-3</v>
      </c>
      <c r="AF323" s="1">
        <f>(Table2[[#This Row],[Current Week High]]/Table2[[#This Row],[Close Price]])-1</f>
        <v>2.9088479990283522E-2</v>
      </c>
      <c r="AG323" s="1">
        <f>(Table2[[#This Row],[Close Price]]/Table2[[#This Row],[Current Month Low]])-1</f>
        <v>5.2406212053428769E-2</v>
      </c>
      <c r="AH323" s="1">
        <f>(Table2[[#This Row],[Current Month High]]/Table2[[#This Row],[Close Price]])-1</f>
        <v>2.9088479990283522E-2</v>
      </c>
      <c r="AI323">
        <v>11.8600838039715</v>
      </c>
      <c r="AJ323">
        <v>45.058139534883701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0.03</v>
      </c>
      <c r="AM323" t="s">
        <v>3225</v>
      </c>
      <c r="AN323">
        <v>0.18</v>
      </c>
      <c r="AO323" t="s">
        <v>3225</v>
      </c>
      <c r="AP323">
        <v>4.5138433897532998E-2</v>
      </c>
      <c r="AQ323">
        <f>(Table2[[#This Row],[Sharpe Ratio]]-AVERAGE(Table2[Sharpe Ratio]))/_xlfn.STDEV.P(Table2[Sharpe Ratio])</f>
        <v>-0.23514617597506327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0.35070642976957722</v>
      </c>
      <c r="AS323">
        <f>_xlfn.RANK.AVG(Table2[[#This Row],[1Y Return vs Nifty Z-Score]],Table2[1Y Return vs Nifty Z-Score])</f>
        <v>376</v>
      </c>
      <c r="AT323">
        <f>_xlfn.RANK.AVG(Table2[[#This Row],[6M Return vs Nifty Z-Score]],Table2[6M Return vs Nifty Z-Score])</f>
        <v>250</v>
      </c>
      <c r="AU323">
        <f>_xlfn.RANK.AVG(Table2[[#This Row],[Sharpe Ratio Z-Score]],Table2[Sharpe Ratio Z-Score])</f>
        <v>397</v>
      </c>
      <c r="AV323">
        <f>(Table2[[#This Row],[Rank 1Y]]+Table2[[#This Row],[Rank 6M]]+Table2[[#This Row],[Rank Sharpe]])/3</f>
        <v>341</v>
      </c>
    </row>
    <row r="324" spans="1:48" x14ac:dyDescent="0.3">
      <c r="A324" t="s">
        <v>368</v>
      </c>
      <c r="B324" t="s">
        <v>369</v>
      </c>
      <c r="C324" t="s">
        <v>3194</v>
      </c>
      <c r="D324" t="s">
        <v>295</v>
      </c>
      <c r="E324">
        <v>68923.29765968</v>
      </c>
      <c r="F324">
        <v>8081.6</v>
      </c>
      <c r="G324">
        <v>9.1578567310954107</v>
      </c>
      <c r="H324">
        <f>(Table2[[#This Row],[1Y Return vs Nifty]]-AVERAGE(Table2[1Y Return vs Nifty]))/_xlfn.STDEV.P(Table2[1Y Return vs Nifty])</f>
        <v>-0.30970841754888995</v>
      </c>
      <c r="I324">
        <v>11.880019836896899</v>
      </c>
      <c r="J324">
        <f>(Table2[[#This Row],[1M Return vs Nifty]]-AVERAGE(Table2[1M Return vs Nifty]))/_xlfn.STDEV.P(Table2[1M Return vs Nifty])</f>
        <v>1.0091551666454945</v>
      </c>
      <c r="K324">
        <v>3.81292900922455</v>
      </c>
      <c r="L324">
        <f>(Table2[[#This Row],[6M Return vs Nifty]]-AVERAGE(Table2[6M Return vs Nifty]))/_xlfn.STDEV.P(Table2[6M Return vs Nifty])</f>
        <v>-0.38009131726678297</v>
      </c>
      <c r="M324">
        <v>10.122597923510099</v>
      </c>
      <c r="N324">
        <f>(Table2[[#This Row],[1W Return vs Nifty]]-AVERAGE(Table2[1W Return vs Nifty]))/_xlfn.STDEV.P(Table2[1W Return vs Nifty])</f>
        <v>2.2801998659525449</v>
      </c>
      <c r="O324">
        <v>7667.31</v>
      </c>
      <c r="P324">
        <v>7767.8890647746503</v>
      </c>
      <c r="Q324">
        <v>7218.2615185039504</v>
      </c>
      <c r="R324">
        <v>65.763921777703004</v>
      </c>
      <c r="S324" s="1">
        <f>(Table2[[#This Row],[Close Price]]-Table2[[#This Row],[20D EMA]])/Table2[[#This Row],[20D EMA]]</f>
        <v>5.4033291988976571E-2</v>
      </c>
      <c r="T324" s="1">
        <f>(Table2[[#This Row],[Close Price]]-Table2[[#This Row],[50D EMA]])/Table2[[#This Row],[50D EMA]]</f>
        <v>4.0385609605053108E-2</v>
      </c>
      <c r="U324" s="1">
        <f>(Table2[[#This Row],[Close Price]]-Table2[[#This Row],[200D EMA]])/Table2[[#This Row],[200D EMA]]</f>
        <v>0.11960476622839022</v>
      </c>
      <c r="V324">
        <v>1.3526885997371301</v>
      </c>
      <c r="W324">
        <v>8060</v>
      </c>
      <c r="X324">
        <v>8288.2000000000007</v>
      </c>
      <c r="Y324">
        <v>8060</v>
      </c>
      <c r="Z324">
        <v>8399</v>
      </c>
      <c r="AA324">
        <v>7160.15</v>
      </c>
      <c r="AB324">
        <v>8399</v>
      </c>
      <c r="AC324" s="1">
        <f>(Table2[[#This Row],[Close Price]]/Table2[[#This Row],[Day Low]])-1</f>
        <v>2.6799007444169298E-3</v>
      </c>
      <c r="AD324" s="1">
        <f>(Table2[[#This Row],[Day High]]/Table2[[#This Row],[Close Price]])-1</f>
        <v>2.5564244704018968E-2</v>
      </c>
      <c r="AE324" s="1">
        <f>(Table2[[#This Row],[Close Price]]/Table2[[#This Row],[Current Week Low]])-1</f>
        <v>2.6799007444169298E-3</v>
      </c>
      <c r="AF324" s="1">
        <f>(Table2[[#This Row],[Current Week High]]/Table2[[#This Row],[Close Price]])-1</f>
        <v>3.9274401108691404E-2</v>
      </c>
      <c r="AG324" s="1">
        <f>(Table2[[#This Row],[Close Price]]/Table2[[#This Row],[Current Month Low]])-1</f>
        <v>0.12869143802853311</v>
      </c>
      <c r="AH324" s="1">
        <f>(Table2[[#This Row],[Current Month High]]/Table2[[#This Row],[Close Price]])-1</f>
        <v>3.9274401108691404E-2</v>
      </c>
      <c r="AI324">
        <v>22.934196198772501</v>
      </c>
      <c r="AJ324">
        <v>51.767136150234698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-0.05</v>
      </c>
      <c r="AM324" t="s">
        <v>3224</v>
      </c>
      <c r="AN324">
        <v>11.85</v>
      </c>
      <c r="AO324" t="s">
        <v>3225</v>
      </c>
      <c r="AP324">
        <v>0.118375947021241</v>
      </c>
      <c r="AQ324">
        <f>(Table2[[#This Row],[Sharpe Ratio]]-AVERAGE(Table2[Sharpe Ratio]))/_xlfn.STDEV.P(Table2[Sharpe Ratio])</f>
        <v>0.61545092102274446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394</v>
      </c>
      <c r="AT324">
        <f>_xlfn.RANK.AVG(Table2[[#This Row],[6M Return vs Nifty Z-Score]],Table2[6M Return vs Nifty Z-Score])</f>
        <v>436</v>
      </c>
      <c r="AU324">
        <f>_xlfn.RANK.AVG(Table2[[#This Row],[Sharpe Ratio Z-Score]],Table2[Sharpe Ratio Z-Score])</f>
        <v>195</v>
      </c>
      <c r="AV324">
        <f>(Table2[[#This Row],[Rank 1Y]]+Table2[[#This Row],[Rank 6M]]+Table2[[#This Row],[Rank Sharpe]])/3</f>
        <v>341.66666666666669</v>
      </c>
    </row>
    <row r="325" spans="1:48" x14ac:dyDescent="0.3">
      <c r="A325" t="s">
        <v>1971</v>
      </c>
      <c r="B325" t="s">
        <v>1972</v>
      </c>
      <c r="C325" t="s">
        <v>3188</v>
      </c>
      <c r="D325" t="s">
        <v>127</v>
      </c>
      <c r="E325">
        <v>3577.6967688599998</v>
      </c>
      <c r="F325">
        <v>663.1</v>
      </c>
      <c r="G325">
        <v>45.528028172507</v>
      </c>
      <c r="H325">
        <f>(Table2[[#This Row],[1Y Return vs Nifty]]-AVERAGE(Table2[1Y Return vs Nifty]))/_xlfn.STDEV.P(Table2[1Y Return vs Nifty])</f>
        <v>0.29283680316765592</v>
      </c>
      <c r="I325">
        <v>-4.7562057035875602</v>
      </c>
      <c r="J325">
        <f>(Table2[[#This Row],[1M Return vs Nifty]]-AVERAGE(Table2[1M Return vs Nifty]))/_xlfn.STDEV.P(Table2[1M Return vs Nifty])</f>
        <v>-0.56198820633699065</v>
      </c>
      <c r="K325">
        <v>1.37799881281081</v>
      </c>
      <c r="L325">
        <f>(Table2[[#This Row],[6M Return vs Nifty]]-AVERAGE(Table2[6M Return vs Nifty]))/_xlfn.STDEV.P(Table2[6M Return vs Nifty])</f>
        <v>-0.45193904807294577</v>
      </c>
      <c r="M325">
        <v>5.2550384838776303</v>
      </c>
      <c r="N325">
        <f>(Table2[[#This Row],[1W Return vs Nifty]]-AVERAGE(Table2[1W Return vs Nifty]))/_xlfn.STDEV.P(Table2[1W Return vs Nifty])</f>
        <v>1.1734207320124228</v>
      </c>
      <c r="O325">
        <v>659.15</v>
      </c>
      <c r="P325">
        <v>681.05997849077403</v>
      </c>
      <c r="Q325">
        <v>635.10120968040906</v>
      </c>
      <c r="R325">
        <v>56.394369266216401</v>
      </c>
      <c r="S325" s="1">
        <f>(Table2[[#This Row],[Close Price]]-Table2[[#This Row],[20D EMA]])/Table2[[#This Row],[20D EMA]]</f>
        <v>5.9925661837215288E-3</v>
      </c>
      <c r="T325" s="1">
        <f>(Table2[[#This Row],[Close Price]]-Table2[[#This Row],[50D EMA]])/Table2[[#This Row],[50D EMA]]</f>
        <v>-2.6370626755331066E-2</v>
      </c>
      <c r="U325" s="1">
        <f>(Table2[[#This Row],[Close Price]]-Table2[[#This Row],[200D EMA]])/Table2[[#This Row],[200D EMA]]</f>
        <v>4.4085556589760412E-2</v>
      </c>
      <c r="V325">
        <v>0.78253030726195705</v>
      </c>
      <c r="W325">
        <v>654.79999999999995</v>
      </c>
      <c r="X325">
        <v>676</v>
      </c>
      <c r="Y325">
        <v>638</v>
      </c>
      <c r="Z325">
        <v>676</v>
      </c>
      <c r="AA325">
        <v>618</v>
      </c>
      <c r="AB325">
        <v>676</v>
      </c>
      <c r="AC325" s="1">
        <f>(Table2[[#This Row],[Close Price]]/Table2[[#This Row],[Day Low]])-1</f>
        <v>1.2675626145387975E-2</v>
      </c>
      <c r="AD325" s="1">
        <f>(Table2[[#This Row],[Day High]]/Table2[[#This Row],[Close Price]])-1</f>
        <v>1.9454079324385365E-2</v>
      </c>
      <c r="AE325" s="1">
        <f>(Table2[[#This Row],[Close Price]]/Table2[[#This Row],[Current Week Low]])-1</f>
        <v>3.9341692789968796E-2</v>
      </c>
      <c r="AF325" s="1">
        <f>(Table2[[#This Row],[Current Week High]]/Table2[[#This Row],[Close Price]])-1</f>
        <v>1.9454079324385365E-2</v>
      </c>
      <c r="AG325" s="1">
        <f>(Table2[[#This Row],[Close Price]]/Table2[[#This Row],[Current Month Low]])-1</f>
        <v>7.2977346278317201E-2</v>
      </c>
      <c r="AH325" s="1">
        <f>(Table2[[#This Row],[Current Month High]]/Table2[[#This Row],[Close Price]])-1</f>
        <v>1.9454079324385365E-2</v>
      </c>
      <c r="AI325">
        <v>32.709998491931799</v>
      </c>
      <c r="AJ325">
        <v>75.214691504822298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-7.0000000000000007E-2</v>
      </c>
      <c r="AM325" t="s">
        <v>3224</v>
      </c>
      <c r="AN325">
        <v>-0.87</v>
      </c>
      <c r="AO325" t="s">
        <v>3224</v>
      </c>
      <c r="AP325">
        <v>6.5465670539301996E-2</v>
      </c>
      <c r="AQ325">
        <f>(Table2[[#This Row],[Sharpe Ratio]]-AVERAGE(Table2[Sharpe Ratio]))/_xlfn.STDEV.P(Table2[Sharpe Ratio])</f>
        <v>9.3896318402524395E-4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211</v>
      </c>
      <c r="AT325">
        <f>_xlfn.RANK.AVG(Table2[[#This Row],[6M Return vs Nifty Z-Score]],Table2[6M Return vs Nifty Z-Score])</f>
        <v>464</v>
      </c>
      <c r="AU325">
        <f>_xlfn.RANK.AVG(Table2[[#This Row],[Sharpe Ratio Z-Score]],Table2[Sharpe Ratio Z-Score])</f>
        <v>353</v>
      </c>
      <c r="AV325">
        <f>(Table2[[#This Row],[Rank 1Y]]+Table2[[#This Row],[Rank 6M]]+Table2[[#This Row],[Rank Sharpe]])/3</f>
        <v>342.66666666666669</v>
      </c>
    </row>
    <row r="326" spans="1:48" x14ac:dyDescent="0.3">
      <c r="A326" t="s">
        <v>398</v>
      </c>
      <c r="B326" t="s">
        <v>399</v>
      </c>
      <c r="C326" t="s">
        <v>3186</v>
      </c>
      <c r="D326" t="s">
        <v>206</v>
      </c>
      <c r="E326">
        <v>60200.358500499999</v>
      </c>
      <c r="F326">
        <v>3851.5</v>
      </c>
      <c r="G326">
        <v>-6.5056940251010396</v>
      </c>
      <c r="H326">
        <f>(Table2[[#This Row],[1Y Return vs Nifty]]-AVERAGE(Table2[1Y Return vs Nifty]))/_xlfn.STDEV.P(Table2[1Y Return vs Nifty])</f>
        <v>-0.5692067172146148</v>
      </c>
      <c r="I326">
        <v>-6.8070720074547397</v>
      </c>
      <c r="J326">
        <f>(Table2[[#This Row],[1M Return vs Nifty]]-AVERAGE(Table2[1M Return vs Nifty]))/_xlfn.STDEV.P(Table2[1M Return vs Nifty])</f>
        <v>-0.75567426777879598</v>
      </c>
      <c r="K326">
        <v>17.729139296614498</v>
      </c>
      <c r="L326">
        <f>(Table2[[#This Row],[6M Return vs Nifty]]-AVERAGE(Table2[6M Return vs Nifty]))/_xlfn.STDEV.P(Table2[6M Return vs Nifty])</f>
        <v>3.053570277796485E-2</v>
      </c>
      <c r="M326">
        <v>-9.2282483738009097E-2</v>
      </c>
      <c r="N326">
        <f>(Table2[[#This Row],[1W Return vs Nifty]]-AVERAGE(Table2[1W Return vs Nifty]))/_xlfn.STDEV.P(Table2[1W Return vs Nifty])</f>
        <v>-4.2445934401487591E-2</v>
      </c>
      <c r="O326">
        <v>3914.09</v>
      </c>
      <c r="P326">
        <v>3994.6858748356799</v>
      </c>
      <c r="Q326">
        <v>3714.0021765286301</v>
      </c>
      <c r="R326">
        <v>44.2061474945424</v>
      </c>
      <c r="S326" s="1">
        <f>(Table2[[#This Row],[Close Price]]-Table2[[#This Row],[20D EMA]])/Table2[[#This Row],[20D EMA]]</f>
        <v>-1.599094553267813E-2</v>
      </c>
      <c r="T326" s="1">
        <f>(Table2[[#This Row],[Close Price]]-Table2[[#This Row],[50D EMA]])/Table2[[#This Row],[50D EMA]]</f>
        <v>-3.5844088702361311E-2</v>
      </c>
      <c r="U326" s="1">
        <f>(Table2[[#This Row],[Close Price]]-Table2[[#This Row],[200D EMA]])/Table2[[#This Row],[200D EMA]]</f>
        <v>3.7021470892051309E-2</v>
      </c>
      <c r="V326">
        <v>0.38449610924389999</v>
      </c>
      <c r="W326">
        <v>3836.4</v>
      </c>
      <c r="X326">
        <v>3949</v>
      </c>
      <c r="Y326">
        <v>3836.4</v>
      </c>
      <c r="Z326">
        <v>4040</v>
      </c>
      <c r="AA326">
        <v>3784.05</v>
      </c>
      <c r="AB326">
        <v>4049</v>
      </c>
      <c r="AC326" s="1">
        <f>(Table2[[#This Row],[Close Price]]/Table2[[#This Row],[Day Low]])-1</f>
        <v>3.9359816494630717E-3</v>
      </c>
      <c r="AD326" s="1">
        <f>(Table2[[#This Row],[Day High]]/Table2[[#This Row],[Close Price]])-1</f>
        <v>2.5314812410748955E-2</v>
      </c>
      <c r="AE326" s="1">
        <f>(Table2[[#This Row],[Close Price]]/Table2[[#This Row],[Current Week Low]])-1</f>
        <v>3.9359816494630717E-3</v>
      </c>
      <c r="AF326" s="1">
        <f>(Table2[[#This Row],[Current Week High]]/Table2[[#This Row],[Close Price]])-1</f>
        <v>4.8941970660781431E-2</v>
      </c>
      <c r="AG326" s="1">
        <f>(Table2[[#This Row],[Close Price]]/Table2[[#This Row],[Current Month Low]])-1</f>
        <v>1.7824817325352349E-2</v>
      </c>
      <c r="AH326" s="1">
        <f>(Table2[[#This Row],[Current Month High]]/Table2[[#This Row],[Close Price]])-1</f>
        <v>5.1278722575619939E-2</v>
      </c>
      <c r="AI326">
        <v>28.547319226275398</v>
      </c>
      <c r="AJ326">
        <v>47.4427685475844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-0.21</v>
      </c>
      <c r="AM326" t="s">
        <v>3224</v>
      </c>
      <c r="AN326">
        <v>-2.29</v>
      </c>
      <c r="AO326" t="s">
        <v>3224</v>
      </c>
      <c r="AP326">
        <v>0.108340813470559</v>
      </c>
      <c r="AQ326">
        <f>(Table2[[#This Row],[Sharpe Ratio]]-AVERAGE(Table2[Sharpe Ratio]))/_xlfn.STDEV.P(Table2[Sharpe Ratio])</f>
        <v>0.49890060272101283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512</v>
      </c>
      <c r="AT326">
        <f>_xlfn.RANK.AVG(Table2[[#This Row],[6M Return vs Nifty Z-Score]],Table2[6M Return vs Nifty Z-Score])</f>
        <v>300</v>
      </c>
      <c r="AU326">
        <f>_xlfn.RANK.AVG(Table2[[#This Row],[Sharpe Ratio Z-Score]],Table2[Sharpe Ratio Z-Score])</f>
        <v>219</v>
      </c>
      <c r="AV326">
        <f>(Table2[[#This Row],[Rank 1Y]]+Table2[[#This Row],[Rank 6M]]+Table2[[#This Row],[Rank Sharpe]])/3</f>
        <v>343.66666666666669</v>
      </c>
    </row>
    <row r="327" spans="1:48" x14ac:dyDescent="0.3">
      <c r="A327" t="s">
        <v>246</v>
      </c>
      <c r="B327" t="s">
        <v>247</v>
      </c>
      <c r="C327" t="s">
        <v>3184</v>
      </c>
      <c r="D327" t="s">
        <v>54</v>
      </c>
      <c r="E327">
        <v>111787.56511905001</v>
      </c>
      <c r="F327">
        <v>1110.95</v>
      </c>
      <c r="G327">
        <v>47.967781013907199</v>
      </c>
      <c r="H327">
        <f>(Table2[[#This Row],[1Y Return vs Nifty]]-AVERAGE(Table2[1Y Return vs Nifty]))/_xlfn.STDEV.P(Table2[1Y Return vs Nifty])</f>
        <v>0.33325622809897398</v>
      </c>
      <c r="I327">
        <v>-10.1986505425176</v>
      </c>
      <c r="J327">
        <f>(Table2[[#This Row],[1M Return vs Nifty]]-AVERAGE(Table2[1M Return vs Nifty]))/_xlfn.STDEV.P(Table2[1M Return vs Nifty])</f>
        <v>-1.0759786617259872</v>
      </c>
      <c r="K327">
        <v>-3.3407028607384999</v>
      </c>
      <c r="L327">
        <f>(Table2[[#This Row],[6M Return vs Nifty]]-AVERAGE(Table2[6M Return vs Nifty]))/_xlfn.STDEV.P(Table2[6M Return vs Nifty])</f>
        <v>-0.59117425411503044</v>
      </c>
      <c r="M327">
        <v>-1.06625800841997</v>
      </c>
      <c r="N327">
        <f>(Table2[[#This Row],[1W Return vs Nifty]]-AVERAGE(Table2[1W Return vs Nifty]))/_xlfn.STDEV.P(Table2[1W Return vs Nifty])</f>
        <v>-0.26390718229284776</v>
      </c>
      <c r="O327">
        <v>1131.6199999999999</v>
      </c>
      <c r="P327">
        <v>1140.2902029450599</v>
      </c>
      <c r="Q327">
        <v>984.25994526386603</v>
      </c>
      <c r="R327">
        <v>38.855775523477703</v>
      </c>
      <c r="S327" s="1">
        <f>(Table2[[#This Row],[Close Price]]-Table2[[#This Row],[20D EMA]])/Table2[[#This Row],[20D EMA]]</f>
        <v>-1.8265848959898065E-2</v>
      </c>
      <c r="T327" s="1">
        <f>(Table2[[#This Row],[Close Price]]-Table2[[#This Row],[50D EMA]])/Table2[[#This Row],[50D EMA]]</f>
        <v>-2.5730470076198254E-2</v>
      </c>
      <c r="U327" s="1">
        <f>(Table2[[#This Row],[Close Price]]-Table2[[#This Row],[200D EMA]])/Table2[[#This Row],[200D EMA]]</f>
        <v>0.12871605244706999</v>
      </c>
      <c r="V327">
        <v>0.52795360570553695</v>
      </c>
      <c r="W327">
        <v>1108</v>
      </c>
      <c r="X327">
        <v>1125</v>
      </c>
      <c r="Y327">
        <v>1108</v>
      </c>
      <c r="Z327">
        <v>1133</v>
      </c>
      <c r="AA327">
        <v>1088.95</v>
      </c>
      <c r="AB327">
        <v>1139.95</v>
      </c>
      <c r="AC327" s="1">
        <f>(Table2[[#This Row],[Close Price]]/Table2[[#This Row],[Day Low]])-1</f>
        <v>2.6624548736462472E-3</v>
      </c>
      <c r="AD327" s="1">
        <f>(Table2[[#This Row],[Day High]]/Table2[[#This Row],[Close Price]])-1</f>
        <v>1.2646833790899592E-2</v>
      </c>
      <c r="AE327" s="1">
        <f>(Table2[[#This Row],[Close Price]]/Table2[[#This Row],[Current Week Low]])-1</f>
        <v>2.6624548736462472E-3</v>
      </c>
      <c r="AF327" s="1">
        <f>(Table2[[#This Row],[Current Week High]]/Table2[[#This Row],[Close Price]])-1</f>
        <v>1.9847877942301695E-2</v>
      </c>
      <c r="AG327" s="1">
        <f>(Table2[[#This Row],[Close Price]]/Table2[[#This Row],[Current Month Low]])-1</f>
        <v>2.0202947793746207E-2</v>
      </c>
      <c r="AH327" s="1">
        <f>(Table2[[#This Row],[Current Month High]]/Table2[[#This Row],[Close Price]])-1</f>
        <v>2.6103785048832151E-2</v>
      </c>
      <c r="AI327">
        <v>19.204284621269998</v>
      </c>
      <c r="AJ327">
        <v>95.675913694407697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-0.13</v>
      </c>
      <c r="AM327" t="s">
        <v>3224</v>
      </c>
      <c r="AN327">
        <v>-1.5</v>
      </c>
      <c r="AO327" t="s">
        <v>3224</v>
      </c>
      <c r="AP327">
        <v>7.7108412724873995E-2</v>
      </c>
      <c r="AQ327">
        <f>(Table2[[#This Row],[Sharpe Ratio]]-AVERAGE(Table2[Sharpe Ratio]))/_xlfn.STDEV.P(Table2[Sharpe Ratio])</f>
        <v>0.13616041298139175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196</v>
      </c>
      <c r="AT327">
        <f>_xlfn.RANK.AVG(Table2[[#This Row],[6M Return vs Nifty Z-Score]],Table2[6M Return vs Nifty Z-Score])</f>
        <v>524</v>
      </c>
      <c r="AU327">
        <f>_xlfn.RANK.AVG(Table2[[#This Row],[Sharpe Ratio Z-Score]],Table2[Sharpe Ratio Z-Score])</f>
        <v>312</v>
      </c>
      <c r="AV327">
        <f>(Table2[[#This Row],[Rank 1Y]]+Table2[[#This Row],[Rank 6M]]+Table2[[#This Row],[Rank Sharpe]])/3</f>
        <v>344</v>
      </c>
    </row>
    <row r="328" spans="1:48" x14ac:dyDescent="0.3">
      <c r="A328" t="s">
        <v>905</v>
      </c>
      <c r="B328" t="s">
        <v>906</v>
      </c>
      <c r="C328" t="s">
        <v>3179</v>
      </c>
      <c r="D328" t="s">
        <v>21</v>
      </c>
      <c r="E328">
        <v>17446.258737119999</v>
      </c>
      <c r="F328">
        <v>769.2</v>
      </c>
      <c r="G328">
        <v>27.755345521344001</v>
      </c>
      <c r="H328">
        <f>(Table2[[#This Row],[1Y Return vs Nifty]]-AVERAGE(Table2[1Y Return vs Nifty]))/_xlfn.STDEV.P(Table2[1Y Return vs Nifty])</f>
        <v>-1.6035188423990864E-3</v>
      </c>
      <c r="I328">
        <v>-7.0138116920067697</v>
      </c>
      <c r="J328">
        <f>(Table2[[#This Row],[1M Return vs Nifty]]-AVERAGE(Table2[1M Return vs Nifty]))/_xlfn.STDEV.P(Table2[1M Return vs Nifty])</f>
        <v>-0.77519899017005978</v>
      </c>
      <c r="K328">
        <v>16.3975327915281</v>
      </c>
      <c r="L328">
        <f>(Table2[[#This Row],[6M Return vs Nifty]]-AVERAGE(Table2[6M Return vs Nifty]))/_xlfn.STDEV.P(Table2[6M Return vs Nifty])</f>
        <v>-8.7561446261593401E-3</v>
      </c>
      <c r="M328">
        <v>-1.7973077856086499</v>
      </c>
      <c r="N328">
        <f>(Table2[[#This Row],[1W Return vs Nifty]]-AVERAGE(Table2[1W Return vs Nifty]))/_xlfn.STDEV.P(Table2[1W Return vs Nifty])</f>
        <v>-0.43013229968455219</v>
      </c>
      <c r="O328">
        <v>777.2</v>
      </c>
      <c r="P328">
        <v>760.98901790736102</v>
      </c>
      <c r="Q328">
        <v>652.37362461417899</v>
      </c>
      <c r="R328">
        <v>45.104554746284798</v>
      </c>
      <c r="S328" s="1">
        <f>(Table2[[#This Row],[Close Price]]-Table2[[#This Row],[20D EMA]])/Table2[[#This Row],[20D EMA]]</f>
        <v>-1.0293360782295419E-2</v>
      </c>
      <c r="T328" s="1">
        <f>(Table2[[#This Row],[Close Price]]-Table2[[#This Row],[50D EMA]])/Table2[[#This Row],[50D EMA]]</f>
        <v>1.0789882507395911E-2</v>
      </c>
      <c r="U328" s="1">
        <f>(Table2[[#This Row],[Close Price]]-Table2[[#This Row],[200D EMA]])/Table2[[#This Row],[200D EMA]]</f>
        <v>0.17907893724997462</v>
      </c>
      <c r="V328">
        <v>0.47514000143323298</v>
      </c>
      <c r="W328">
        <v>767.4</v>
      </c>
      <c r="X328">
        <v>784.55</v>
      </c>
      <c r="Y328">
        <v>767.4</v>
      </c>
      <c r="Z328">
        <v>797.7</v>
      </c>
      <c r="AA328">
        <v>755.3</v>
      </c>
      <c r="AB328">
        <v>814.8</v>
      </c>
      <c r="AC328" s="1">
        <f>(Table2[[#This Row],[Close Price]]/Table2[[#This Row],[Day Low]])-1</f>
        <v>2.3455824863174435E-3</v>
      </c>
      <c r="AD328" s="1">
        <f>(Table2[[#This Row],[Day High]]/Table2[[#This Row],[Close Price]])-1</f>
        <v>1.9955798231929167E-2</v>
      </c>
      <c r="AE328" s="1">
        <f>(Table2[[#This Row],[Close Price]]/Table2[[#This Row],[Current Week Low]])-1</f>
        <v>2.3455824863174435E-3</v>
      </c>
      <c r="AF328" s="1">
        <f>(Table2[[#This Row],[Current Week High]]/Table2[[#This Row],[Close Price]])-1</f>
        <v>3.7051482059282437E-2</v>
      </c>
      <c r="AG328" s="1">
        <f>(Table2[[#This Row],[Close Price]]/Table2[[#This Row],[Current Month Low]])-1</f>
        <v>1.84032834635246E-2</v>
      </c>
      <c r="AH328" s="1">
        <f>(Table2[[#This Row],[Current Month High]]/Table2[[#This Row],[Close Price]])-1</f>
        <v>5.9282371294851588E-2</v>
      </c>
      <c r="AI328">
        <v>9.13936557462298</v>
      </c>
      <c r="AJ328">
        <v>68.573307034845499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-0.14000000000000001</v>
      </c>
      <c r="AM328" t="s">
        <v>3224</v>
      </c>
      <c r="AN328">
        <v>0.17</v>
      </c>
      <c r="AO328" t="s">
        <v>3225</v>
      </c>
      <c r="AP328">
        <v>3.5324647941044E-2</v>
      </c>
      <c r="AQ328">
        <f>(Table2[[#This Row],[Sharpe Ratio]]-AVERAGE(Table2[Sharpe Ratio]))/_xlfn.STDEV.P(Table2[Sharpe Ratio])</f>
        <v>-0.34912571308806178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-1.5648166664112322</v>
      </c>
      <c r="AS328">
        <f>_xlfn.RANK.AVG(Table2[[#This Row],[1Y Return vs Nifty Z-Score]],Table2[1Y Return vs Nifty Z-Score])</f>
        <v>289</v>
      </c>
      <c r="AT328">
        <f>_xlfn.RANK.AVG(Table2[[#This Row],[6M Return vs Nifty Z-Score]],Table2[6M Return vs Nifty Z-Score])</f>
        <v>314</v>
      </c>
      <c r="AU328">
        <f>_xlfn.RANK.AVG(Table2[[#This Row],[Sharpe Ratio Z-Score]],Table2[Sharpe Ratio Z-Score])</f>
        <v>429</v>
      </c>
      <c r="AV328">
        <f>(Table2[[#This Row],[Rank 1Y]]+Table2[[#This Row],[Rank 6M]]+Table2[[#This Row],[Rank Sharpe]])/3</f>
        <v>344</v>
      </c>
    </row>
    <row r="329" spans="1:48" x14ac:dyDescent="0.3">
      <c r="A329" t="s">
        <v>1180</v>
      </c>
      <c r="B329" t="s">
        <v>1181</v>
      </c>
      <c r="C329" t="s">
        <v>3189</v>
      </c>
      <c r="D329" t="s">
        <v>78</v>
      </c>
      <c r="E329">
        <v>10622.83726432</v>
      </c>
      <c r="F329">
        <v>211.04</v>
      </c>
      <c r="G329">
        <v>36.706518738619899</v>
      </c>
      <c r="H329">
        <f>(Table2[[#This Row],[1Y Return vs Nifty]]-AVERAGE(Table2[1Y Return vs Nifty]))/_xlfn.STDEV.P(Table2[1Y Return vs Nifty])</f>
        <v>0.1466907131648342</v>
      </c>
      <c r="I329">
        <v>31.4060109345547</v>
      </c>
      <c r="J329">
        <f>(Table2[[#This Row],[1M Return vs Nifty]]-AVERAGE(Table2[1M Return vs Nifty]))/_xlfn.STDEV.P(Table2[1M Return vs Nifty])</f>
        <v>2.8532111659672426</v>
      </c>
      <c r="K329">
        <v>8.3607611960930601</v>
      </c>
      <c r="L329">
        <f>(Table2[[#This Row],[6M Return vs Nifty]]-AVERAGE(Table2[6M Return vs Nifty]))/_xlfn.STDEV.P(Table2[6M Return vs Nifty])</f>
        <v>-0.24589797439601666</v>
      </c>
      <c r="M329">
        <v>16.157680810462502</v>
      </c>
      <c r="N329">
        <f>(Table2[[#This Row],[1W Return vs Nifty]]-AVERAGE(Table2[1W Return vs Nifty]))/_xlfn.STDEV.P(Table2[1W Return vs Nifty])</f>
        <v>3.6524489147247925</v>
      </c>
      <c r="O329">
        <v>190.13</v>
      </c>
      <c r="P329">
        <v>176.51871436725699</v>
      </c>
      <c r="Q329">
        <v>164.47705969859899</v>
      </c>
      <c r="R329">
        <v>64.470587635992601</v>
      </c>
      <c r="S329" s="1">
        <f>(Table2[[#This Row],[Close Price]]-Table2[[#This Row],[20D EMA]])/Table2[[#This Row],[20D EMA]]</f>
        <v>0.10997738389522957</v>
      </c>
      <c r="T329" s="1">
        <f>(Table2[[#This Row],[Close Price]]-Table2[[#This Row],[50D EMA]])/Table2[[#This Row],[50D EMA]]</f>
        <v>0.19556728450287458</v>
      </c>
      <c r="U329" s="1">
        <f>(Table2[[#This Row],[Close Price]]-Table2[[#This Row],[200D EMA]])/Table2[[#This Row],[200D EMA]]</f>
        <v>0.28309686704472148</v>
      </c>
      <c r="V329">
        <v>4.9458553806283403</v>
      </c>
      <c r="W329">
        <v>207.5</v>
      </c>
      <c r="X329">
        <v>215.9</v>
      </c>
      <c r="Y329">
        <v>206.1</v>
      </c>
      <c r="Z329">
        <v>219.65</v>
      </c>
      <c r="AA329">
        <v>163.15</v>
      </c>
      <c r="AB329">
        <v>246</v>
      </c>
      <c r="AC329" s="1">
        <f>(Table2[[#This Row],[Close Price]]/Table2[[#This Row],[Day Low]])-1</f>
        <v>1.7060240963855389E-2</v>
      </c>
      <c r="AD329" s="1">
        <f>(Table2[[#This Row],[Day High]]/Table2[[#This Row],[Close Price]])-1</f>
        <v>2.3028809704321418E-2</v>
      </c>
      <c r="AE329" s="1">
        <f>(Table2[[#This Row],[Close Price]]/Table2[[#This Row],[Current Week Low]])-1</f>
        <v>2.3968947113051975E-2</v>
      </c>
      <c r="AF329" s="1">
        <f>(Table2[[#This Row],[Current Week High]]/Table2[[#This Row],[Close Price]])-1</f>
        <v>4.079795299469291E-2</v>
      </c>
      <c r="AG329" s="1">
        <f>(Table2[[#This Row],[Close Price]]/Table2[[#This Row],[Current Month Low]])-1</f>
        <v>0.29353355807539061</v>
      </c>
      <c r="AH329" s="1">
        <f>(Table2[[#This Row],[Current Month High]]/Table2[[#This Row],[Close Price]])-1</f>
        <v>0.16565579984837009</v>
      </c>
      <c r="AI329">
        <v>16.565579984837001</v>
      </c>
      <c r="AJ329">
        <v>75.866666666666603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0.17</v>
      </c>
      <c r="AM329" t="s">
        <v>3225</v>
      </c>
      <c r="AN329">
        <v>28.05</v>
      </c>
      <c r="AO329" t="s">
        <v>3225</v>
      </c>
      <c r="AP329">
        <v>5.4744043687556997E-2</v>
      </c>
      <c r="AQ329">
        <f>(Table2[[#This Row],[Sharpe Ratio]]-AVERAGE(Table2[Sharpe Ratio]))/_xlfn.STDEV.P(Table2[Sharpe Ratio])</f>
        <v>-0.12358444410021034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6.2828683753606427</v>
      </c>
      <c r="AS329">
        <f>_xlfn.RANK.AVG(Table2[[#This Row],[1Y Return vs Nifty Z-Score]],Table2[1Y Return vs Nifty Z-Score])</f>
        <v>260</v>
      </c>
      <c r="AT329">
        <f>_xlfn.RANK.AVG(Table2[[#This Row],[6M Return vs Nifty Z-Score]],Table2[6M Return vs Nifty Z-Score])</f>
        <v>395</v>
      </c>
      <c r="AU329">
        <f>_xlfn.RANK.AVG(Table2[[#This Row],[Sharpe Ratio Z-Score]],Table2[Sharpe Ratio Z-Score])</f>
        <v>377</v>
      </c>
      <c r="AV329">
        <f>(Table2[[#This Row],[Rank 1Y]]+Table2[[#This Row],[Rank 6M]]+Table2[[#This Row],[Rank Sharpe]])/3</f>
        <v>344</v>
      </c>
    </row>
    <row r="330" spans="1:48" x14ac:dyDescent="0.3">
      <c r="A330" t="s">
        <v>346</v>
      </c>
      <c r="B330" t="s">
        <v>347</v>
      </c>
      <c r="C330" t="s">
        <v>3184</v>
      </c>
      <c r="D330" t="s">
        <v>54</v>
      </c>
      <c r="E330">
        <v>74331.767024999994</v>
      </c>
      <c r="F330">
        <v>6216.85</v>
      </c>
      <c r="G330">
        <v>43.981851604273999</v>
      </c>
      <c r="H330">
        <f>(Table2[[#This Row],[1Y Return vs Nifty]]-AVERAGE(Table2[1Y Return vs Nifty]))/_xlfn.STDEV.P(Table2[1Y Return vs Nifty])</f>
        <v>0.26722127086054326</v>
      </c>
      <c r="I330">
        <v>8.1893828898294299</v>
      </c>
      <c r="J330">
        <f>(Table2[[#This Row],[1M Return vs Nifty]]-AVERAGE(Table2[1M Return vs Nifty]))/_xlfn.STDEV.P(Table2[1M Return vs Nifty])</f>
        <v>0.66060736850711288</v>
      </c>
      <c r="K330">
        <v>9.5291196059479102</v>
      </c>
      <c r="L330">
        <f>(Table2[[#This Row],[6M Return vs Nifty]]-AVERAGE(Table2[6M Return vs Nifty]))/_xlfn.STDEV.P(Table2[6M Return vs Nifty])</f>
        <v>-0.21142310499729486</v>
      </c>
      <c r="M330">
        <v>-0.38755991212908503</v>
      </c>
      <c r="N330">
        <f>(Table2[[#This Row],[1W Return vs Nifty]]-AVERAGE(Table2[1W Return vs Nifty]))/_xlfn.STDEV.P(Table2[1W Return vs Nifty])</f>
        <v>-0.10958571985656101</v>
      </c>
      <c r="O330">
        <v>6117.43</v>
      </c>
      <c r="P330">
        <v>5783.4357906632104</v>
      </c>
      <c r="Q330">
        <v>5118.99540938467</v>
      </c>
      <c r="R330">
        <v>51.808542597791202</v>
      </c>
      <c r="S330" s="1">
        <f>(Table2[[#This Row],[Close Price]]-Table2[[#This Row],[20D EMA]])/Table2[[#This Row],[20D EMA]]</f>
        <v>1.6251922784568041E-2</v>
      </c>
      <c r="T330" s="1">
        <f>(Table2[[#This Row],[Close Price]]-Table2[[#This Row],[50D EMA]])/Table2[[#This Row],[50D EMA]]</f>
        <v>7.4940610568633742E-2</v>
      </c>
      <c r="U330" s="1">
        <f>(Table2[[#This Row],[Close Price]]-Table2[[#This Row],[200D EMA]])/Table2[[#This Row],[200D EMA]]</f>
        <v>0.21446680506933649</v>
      </c>
      <c r="V330">
        <v>0.72977499682289704</v>
      </c>
      <c r="W330">
        <v>6182.65</v>
      </c>
      <c r="X330">
        <v>6357.95</v>
      </c>
      <c r="Y330">
        <v>6182.65</v>
      </c>
      <c r="Z330">
        <v>6411.25</v>
      </c>
      <c r="AA330">
        <v>6040.05</v>
      </c>
      <c r="AB330">
        <v>6439.9</v>
      </c>
      <c r="AC330" s="1">
        <f>(Table2[[#This Row],[Close Price]]/Table2[[#This Row],[Day Low]])-1</f>
        <v>5.5316086144292509E-3</v>
      </c>
      <c r="AD330" s="1">
        <f>(Table2[[#This Row],[Day High]]/Table2[[#This Row],[Close Price]])-1</f>
        <v>2.2696381608048988E-2</v>
      </c>
      <c r="AE330" s="1">
        <f>(Table2[[#This Row],[Close Price]]/Table2[[#This Row],[Current Week Low]])-1</f>
        <v>5.5316086144292509E-3</v>
      </c>
      <c r="AF330" s="1">
        <f>(Table2[[#This Row],[Current Week High]]/Table2[[#This Row],[Close Price]])-1</f>
        <v>3.1269855312577866E-2</v>
      </c>
      <c r="AG330" s="1">
        <f>(Table2[[#This Row],[Close Price]]/Table2[[#This Row],[Current Month Low]])-1</f>
        <v>2.9271280866880245E-2</v>
      </c>
      <c r="AH330" s="1">
        <f>(Table2[[#This Row],[Current Month High]]/Table2[[#This Row],[Close Price]])-1</f>
        <v>3.5878298495218619E-2</v>
      </c>
      <c r="AI330">
        <v>3.5878298495218601</v>
      </c>
      <c r="AJ330">
        <v>80.355381491151704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0.05</v>
      </c>
      <c r="AM330" t="s">
        <v>3225</v>
      </c>
      <c r="AN330">
        <v>0.75</v>
      </c>
      <c r="AO330" t="s">
        <v>3225</v>
      </c>
      <c r="AP330">
        <v>3.5232977327048998E-2</v>
      </c>
      <c r="AQ330">
        <f>(Table2[[#This Row],[Sharpe Ratio]]-AVERAGE(Table2[Sharpe Ratio]))/_xlfn.STDEV.P(Table2[Sharpe Ratio])</f>
        <v>-0.35019039640154959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0.25662941811225065</v>
      </c>
      <c r="AS330">
        <f>_xlfn.RANK.AVG(Table2[[#This Row],[1Y Return vs Nifty Z-Score]],Table2[1Y Return vs Nifty Z-Score])</f>
        <v>220</v>
      </c>
      <c r="AT330">
        <f>_xlfn.RANK.AVG(Table2[[#This Row],[6M Return vs Nifty Z-Score]],Table2[6M Return vs Nifty Z-Score])</f>
        <v>383</v>
      </c>
      <c r="AU330">
        <f>_xlfn.RANK.AVG(Table2[[#This Row],[Sharpe Ratio Z-Score]],Table2[Sharpe Ratio Z-Score])</f>
        <v>430</v>
      </c>
      <c r="AV330">
        <f>(Table2[[#This Row],[Rank 1Y]]+Table2[[#This Row],[Rank 6M]]+Table2[[#This Row],[Rank Sharpe]])/3</f>
        <v>344.33333333333331</v>
      </c>
    </row>
    <row r="331" spans="1:48" x14ac:dyDescent="0.3">
      <c r="A331" t="s">
        <v>375</v>
      </c>
      <c r="B331" t="s">
        <v>376</v>
      </c>
      <c r="C331" t="s">
        <v>3182</v>
      </c>
      <c r="D331" t="s">
        <v>377</v>
      </c>
      <c r="E331">
        <v>67016.107135889994</v>
      </c>
      <c r="F331">
        <v>1851.3</v>
      </c>
      <c r="G331">
        <v>18.609628212857899</v>
      </c>
      <c r="H331">
        <f>(Table2[[#This Row],[1Y Return vs Nifty]]-AVERAGE(Table2[1Y Return vs Nifty]))/_xlfn.STDEV.P(Table2[1Y Return vs Nifty])</f>
        <v>-0.15312076596701182</v>
      </c>
      <c r="I331">
        <v>-2.1764841902530701</v>
      </c>
      <c r="J331">
        <f>(Table2[[#This Row],[1M Return vs Nifty]]-AVERAGE(Table2[1M Return vs Nifty]))/_xlfn.STDEV.P(Table2[1M Return vs Nifty])</f>
        <v>-0.31835647929935629</v>
      </c>
      <c r="K331">
        <v>15.3990675440968</v>
      </c>
      <c r="L331">
        <f>(Table2[[#This Row],[6M Return vs Nifty]]-AVERAGE(Table2[6M Return vs Nifty]))/_xlfn.STDEV.P(Table2[6M Return vs Nifty])</f>
        <v>-3.8217959351858871E-2</v>
      </c>
      <c r="M331">
        <v>-5.47123454403261</v>
      </c>
      <c r="N331">
        <f>(Table2[[#This Row],[1W Return vs Nifty]]-AVERAGE(Table2[1W Return vs Nifty]))/_xlfn.STDEV.P(Table2[1W Return vs Nifty])</f>
        <v>-1.2655048362251509</v>
      </c>
      <c r="O331">
        <v>1883.68</v>
      </c>
      <c r="P331">
        <v>1794.2503087761399</v>
      </c>
      <c r="Q331">
        <v>1575.18721896133</v>
      </c>
      <c r="R331">
        <v>33.143471418399599</v>
      </c>
      <c r="S331" s="1">
        <f>(Table2[[#This Row],[Close Price]]-Table2[[#This Row],[20D EMA]])/Table2[[#This Row],[20D EMA]]</f>
        <v>-1.7189756221863643E-2</v>
      </c>
      <c r="T331" s="1">
        <f>(Table2[[#This Row],[Close Price]]-Table2[[#This Row],[50D EMA]])/Table2[[#This Row],[50D EMA]]</f>
        <v>3.1795837484221288E-2</v>
      </c>
      <c r="U331" s="1">
        <f>(Table2[[#This Row],[Close Price]]-Table2[[#This Row],[200D EMA]])/Table2[[#This Row],[200D EMA]]</f>
        <v>0.17528886580271849</v>
      </c>
      <c r="V331">
        <v>1.84877878904363</v>
      </c>
      <c r="W331">
        <v>1827</v>
      </c>
      <c r="X331">
        <v>1859</v>
      </c>
      <c r="Y331">
        <v>1827</v>
      </c>
      <c r="Z331">
        <v>1874.4</v>
      </c>
      <c r="AA331">
        <v>1827</v>
      </c>
      <c r="AB331">
        <v>1992.2</v>
      </c>
      <c r="AC331" s="1">
        <f>(Table2[[#This Row],[Close Price]]/Table2[[#This Row],[Day Low]])-1</f>
        <v>1.3300492610837322E-2</v>
      </c>
      <c r="AD331" s="1">
        <f>(Table2[[#This Row],[Day High]]/Table2[[#This Row],[Close Price]])-1</f>
        <v>4.1592394533571664E-3</v>
      </c>
      <c r="AE331" s="1">
        <f>(Table2[[#This Row],[Close Price]]/Table2[[#This Row],[Current Week Low]])-1</f>
        <v>1.3300492610837322E-2</v>
      </c>
      <c r="AF331" s="1">
        <f>(Table2[[#This Row],[Current Week High]]/Table2[[#This Row],[Close Price]])-1</f>
        <v>1.2477718360071277E-2</v>
      </c>
      <c r="AG331" s="1">
        <f>(Table2[[#This Row],[Close Price]]/Table2[[#This Row],[Current Month Low]])-1</f>
        <v>1.3300492610837322E-2</v>
      </c>
      <c r="AH331" s="1">
        <f>(Table2[[#This Row],[Current Month High]]/Table2[[#This Row],[Close Price]])-1</f>
        <v>7.6108680386755223E-2</v>
      </c>
      <c r="AI331">
        <v>7.6108680386755196</v>
      </c>
      <c r="AJ331">
        <v>58.237531518440903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0.02</v>
      </c>
      <c r="AM331" t="s">
        <v>3225</v>
      </c>
      <c r="AN331">
        <v>-4.68</v>
      </c>
      <c r="AO331" t="s">
        <v>3224</v>
      </c>
      <c r="AP331">
        <v>5.8009039626352003E-2</v>
      </c>
      <c r="AQ331">
        <f>(Table2[[#This Row],[Sharpe Ratio]]-AVERAGE(Table2[Sharpe Ratio]))/_xlfn.STDEV.P(Table2[Sharpe Ratio])</f>
        <v>-8.5664040350869386E-2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-1.8608640811942472</v>
      </c>
      <c r="AS331">
        <f>_xlfn.RANK.AVG(Table2[[#This Row],[1Y Return vs Nifty Z-Score]],Table2[1Y Return vs Nifty Z-Score])</f>
        <v>335</v>
      </c>
      <c r="AT331">
        <f>_xlfn.RANK.AVG(Table2[[#This Row],[6M Return vs Nifty Z-Score]],Table2[6M Return vs Nifty Z-Score])</f>
        <v>329</v>
      </c>
      <c r="AU331">
        <f>_xlfn.RANK.AVG(Table2[[#This Row],[Sharpe Ratio Z-Score]],Table2[Sharpe Ratio Z-Score])</f>
        <v>370</v>
      </c>
      <c r="AV331">
        <f>(Table2[[#This Row],[Rank 1Y]]+Table2[[#This Row],[Rank 6M]]+Table2[[#This Row],[Rank Sharpe]])/3</f>
        <v>344.66666666666669</v>
      </c>
    </row>
    <row r="332" spans="1:48" x14ac:dyDescent="0.3">
      <c r="A332" t="s">
        <v>1524</v>
      </c>
      <c r="B332" t="s">
        <v>1525</v>
      </c>
      <c r="C332" t="s">
        <v>626</v>
      </c>
      <c r="D332" t="s">
        <v>460</v>
      </c>
      <c r="E332">
        <v>6824.3169277349998</v>
      </c>
      <c r="F332">
        <v>2269.35</v>
      </c>
      <c r="G332">
        <v>24.2965986801802</v>
      </c>
      <c r="H332">
        <f>(Table2[[#This Row],[1Y Return vs Nifty]]-AVERAGE(Table2[1Y Return vs Nifty]))/_xlfn.STDEV.P(Table2[1Y Return vs Nifty])</f>
        <v>-5.8904633910522426E-2</v>
      </c>
      <c r="I332">
        <v>-3.9165463787041701</v>
      </c>
      <c r="J332">
        <f>(Table2[[#This Row],[1M Return vs Nifty]]-AVERAGE(Table2[1M Return vs Nifty]))/_xlfn.STDEV.P(Table2[1M Return vs Nifty])</f>
        <v>-0.48268985944675802</v>
      </c>
      <c r="K332">
        <v>85.482183255026499</v>
      </c>
      <c r="L332">
        <f>(Table2[[#This Row],[6M Return vs Nifty]]-AVERAGE(Table2[6M Return vs Nifty]))/_xlfn.STDEV.P(Table2[6M Return vs Nifty])</f>
        <v>2.029731602024579</v>
      </c>
      <c r="M332">
        <v>-2.97402901067499</v>
      </c>
      <c r="N332">
        <f>(Table2[[#This Row],[1W Return vs Nifty]]-AVERAGE(Table2[1W Return vs Nifty]))/_xlfn.STDEV.P(Table2[1W Return vs Nifty])</f>
        <v>-0.69769359287879007</v>
      </c>
      <c r="O332">
        <v>2289</v>
      </c>
      <c r="P332">
        <v>2132.68654069371</v>
      </c>
      <c r="Q332">
        <v>1695.2180595380501</v>
      </c>
      <c r="R332">
        <v>41.901263839197398</v>
      </c>
      <c r="S332" s="1">
        <f>(Table2[[#This Row],[Close Price]]-Table2[[#This Row],[20D EMA]])/Table2[[#This Row],[20D EMA]]</f>
        <v>-8.5845347313237615E-3</v>
      </c>
      <c r="T332" s="1">
        <f>(Table2[[#This Row],[Close Price]]-Table2[[#This Row],[50D EMA]])/Table2[[#This Row],[50D EMA]]</f>
        <v>6.4080424712502151E-2</v>
      </c>
      <c r="U332" s="1">
        <f>(Table2[[#This Row],[Close Price]]-Table2[[#This Row],[200D EMA]])/Table2[[#This Row],[200D EMA]]</f>
        <v>0.33867733842948905</v>
      </c>
      <c r="V332">
        <v>0.50619325136267601</v>
      </c>
      <c r="W332">
        <v>2250</v>
      </c>
      <c r="X332">
        <v>2289.5</v>
      </c>
      <c r="Y332">
        <v>2243.1</v>
      </c>
      <c r="Z332">
        <v>2320.4499999999998</v>
      </c>
      <c r="AA332">
        <v>2235</v>
      </c>
      <c r="AB332">
        <v>2469.9499999999998</v>
      </c>
      <c r="AC332" s="1">
        <f>(Table2[[#This Row],[Close Price]]/Table2[[#This Row],[Day Low]])-1</f>
        <v>8.599999999999941E-3</v>
      </c>
      <c r="AD332" s="1">
        <f>(Table2[[#This Row],[Day High]]/Table2[[#This Row],[Close Price]])-1</f>
        <v>8.8791944830017844E-3</v>
      </c>
      <c r="AE332" s="1">
        <f>(Table2[[#This Row],[Close Price]]/Table2[[#This Row],[Current Week Low]])-1</f>
        <v>1.1702554500468088E-2</v>
      </c>
      <c r="AF332" s="1">
        <f>(Table2[[#This Row],[Current Week High]]/Table2[[#This Row],[Close Price]])-1</f>
        <v>2.251746094696716E-2</v>
      </c>
      <c r="AG332" s="1">
        <f>(Table2[[#This Row],[Close Price]]/Table2[[#This Row],[Current Month Low]])-1</f>
        <v>1.5369127516778436E-2</v>
      </c>
      <c r="AH332" s="1">
        <f>(Table2[[#This Row],[Current Month High]]/Table2[[#This Row],[Close Price]])-1</f>
        <v>8.8395355498270378E-2</v>
      </c>
      <c r="AI332">
        <v>9.85524489391236</v>
      </c>
      <c r="AJ332">
        <v>111.742477256822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0.43</v>
      </c>
      <c r="AM332" t="s">
        <v>3225</v>
      </c>
      <c r="AN332">
        <v>-4.51</v>
      </c>
      <c r="AO332" t="s">
        <v>3224</v>
      </c>
      <c r="AP332">
        <v>-7.2605319900171994E-2</v>
      </c>
      <c r="AQ332">
        <f>(Table2[[#This Row],[Sharpe Ratio]]-AVERAGE(Table2[Sharpe Ratio]))/_xlfn.STDEV.P(Table2[Sharpe Ratio])</f>
        <v>-1.6026488518343791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-0.81220533604587064</v>
      </c>
      <c r="AS332">
        <f>_xlfn.RANK.AVG(Table2[[#This Row],[1Y Return vs Nifty Z-Score]],Table2[1Y Return vs Nifty Z-Score])</f>
        <v>308</v>
      </c>
      <c r="AT332">
        <f>_xlfn.RANK.AVG(Table2[[#This Row],[6M Return vs Nifty Z-Score]],Table2[6M Return vs Nifty Z-Score])</f>
        <v>29</v>
      </c>
      <c r="AU332">
        <f>_xlfn.RANK.AVG(Table2[[#This Row],[Sharpe Ratio Z-Score]],Table2[Sharpe Ratio Z-Score])</f>
        <v>700</v>
      </c>
      <c r="AV332">
        <f>(Table2[[#This Row],[Rank 1Y]]+Table2[[#This Row],[Rank 6M]]+Table2[[#This Row],[Rank Sharpe]])/3</f>
        <v>345.66666666666669</v>
      </c>
    </row>
    <row r="333" spans="1:48" x14ac:dyDescent="0.3">
      <c r="A333" t="s">
        <v>1100</v>
      </c>
      <c r="B333" t="s">
        <v>1101</v>
      </c>
      <c r="C333" t="s">
        <v>3183</v>
      </c>
      <c r="D333" t="s">
        <v>46</v>
      </c>
      <c r="E333">
        <v>12020.400231350999</v>
      </c>
      <c r="F333">
        <v>213.87</v>
      </c>
      <c r="G333">
        <v>15.566333594197401</v>
      </c>
      <c r="H333">
        <f>(Table2[[#This Row],[1Y Return vs Nifty]]-AVERAGE(Table2[1Y Return vs Nifty]))/_xlfn.STDEV.P(Table2[1Y Return vs Nifty])</f>
        <v>-0.20353907732031945</v>
      </c>
      <c r="I333">
        <v>-4.4077862775066201</v>
      </c>
      <c r="J333">
        <f>(Table2[[#This Row],[1M Return vs Nifty]]-AVERAGE(Table2[1M Return vs Nifty]))/_xlfn.STDEV.P(Table2[1M Return vs Nifty])</f>
        <v>-0.52908309387784047</v>
      </c>
      <c r="K333">
        <v>1.8757871580472501E-3</v>
      </c>
      <c r="L333">
        <f>(Table2[[#This Row],[6M Return vs Nifty]]-AVERAGE(Table2[6M Return vs Nifty]))/_xlfn.STDEV.P(Table2[6M Return vs Nifty])</f>
        <v>-0.49254444893777699</v>
      </c>
      <c r="M333">
        <v>2.6424364914129401</v>
      </c>
      <c r="N333">
        <f>(Table2[[#This Row],[1W Return vs Nifty]]-AVERAGE(Table2[1W Return vs Nifty]))/_xlfn.STDEV.P(Table2[1W Return vs Nifty])</f>
        <v>0.57937079663687485</v>
      </c>
      <c r="O333">
        <v>219.73</v>
      </c>
      <c r="P333">
        <v>229.83129606893999</v>
      </c>
      <c r="Q333">
        <v>216.77166485078899</v>
      </c>
      <c r="R333">
        <v>44.410935986509998</v>
      </c>
      <c r="S333" s="1">
        <f>(Table2[[#This Row],[Close Price]]-Table2[[#This Row],[20D EMA]])/Table2[[#This Row],[20D EMA]]</f>
        <v>-2.666909388795333E-2</v>
      </c>
      <c r="T333" s="1">
        <f>(Table2[[#This Row],[Close Price]]-Table2[[#This Row],[50D EMA]])/Table2[[#This Row],[50D EMA]]</f>
        <v>-6.9447879126749781E-2</v>
      </c>
      <c r="U333" s="1">
        <f>(Table2[[#This Row],[Close Price]]-Table2[[#This Row],[200D EMA]])/Table2[[#This Row],[200D EMA]]</f>
        <v>-1.3385812452869706E-2</v>
      </c>
      <c r="V333">
        <v>0.76674162390794198</v>
      </c>
      <c r="W333">
        <v>212.69</v>
      </c>
      <c r="X333">
        <v>218.64</v>
      </c>
      <c r="Y333">
        <v>212.69</v>
      </c>
      <c r="Z333">
        <v>224</v>
      </c>
      <c r="AA333">
        <v>204.15</v>
      </c>
      <c r="AB333">
        <v>228.7</v>
      </c>
      <c r="AC333" s="1">
        <f>(Table2[[#This Row],[Close Price]]/Table2[[#This Row],[Day Low]])-1</f>
        <v>5.5479806290845701E-3</v>
      </c>
      <c r="AD333" s="1">
        <f>(Table2[[#This Row],[Day High]]/Table2[[#This Row],[Close Price]])-1</f>
        <v>2.2303268340580606E-2</v>
      </c>
      <c r="AE333" s="1">
        <f>(Table2[[#This Row],[Close Price]]/Table2[[#This Row],[Current Week Low]])-1</f>
        <v>5.5479806290845701E-3</v>
      </c>
      <c r="AF333" s="1">
        <f>(Table2[[#This Row],[Current Week High]]/Table2[[#This Row],[Close Price]])-1</f>
        <v>4.736522186374903E-2</v>
      </c>
      <c r="AG333" s="1">
        <f>(Table2[[#This Row],[Close Price]]/Table2[[#This Row],[Current Month Low]])-1</f>
        <v>4.7612049963262404E-2</v>
      </c>
      <c r="AH333" s="1">
        <f>(Table2[[#This Row],[Current Month High]]/Table2[[#This Row],[Close Price]])-1</f>
        <v>6.934118857249727E-2</v>
      </c>
      <c r="AI333">
        <v>42.095665591246998</v>
      </c>
      <c r="AJ333">
        <v>83.658222413052798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-0.17</v>
      </c>
      <c r="AM333" t="s">
        <v>3224</v>
      </c>
      <c r="AN333">
        <v>-1.67</v>
      </c>
      <c r="AO333" t="s">
        <v>3224</v>
      </c>
      <c r="AP333">
        <v>0.114002110888852</v>
      </c>
      <c r="AQ333">
        <f>(Table2[[#This Row],[Sharpe Ratio]]-AVERAGE(Table2[Sharpe Ratio]))/_xlfn.STDEV.P(Table2[Sharpe Ratio])</f>
        <v>0.56465219563907387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356</v>
      </c>
      <c r="AT333">
        <f>_xlfn.RANK.AVG(Table2[[#This Row],[6M Return vs Nifty Z-Score]],Table2[6M Return vs Nifty Z-Score])</f>
        <v>482</v>
      </c>
      <c r="AU333">
        <f>_xlfn.RANK.AVG(Table2[[#This Row],[Sharpe Ratio Z-Score]],Table2[Sharpe Ratio Z-Score])</f>
        <v>203</v>
      </c>
      <c r="AV333">
        <f>(Table2[[#This Row],[Rank 1Y]]+Table2[[#This Row],[Rank 6M]]+Table2[[#This Row],[Rank Sharpe]])/3</f>
        <v>347</v>
      </c>
    </row>
    <row r="334" spans="1:48" x14ac:dyDescent="0.3">
      <c r="A334" t="s">
        <v>63</v>
      </c>
      <c r="B334" t="s">
        <v>64</v>
      </c>
      <c r="C334" t="s">
        <v>3178</v>
      </c>
      <c r="D334" t="s">
        <v>65</v>
      </c>
      <c r="E334">
        <v>370677.92680478998</v>
      </c>
      <c r="F334">
        <v>294.64999999999998</v>
      </c>
      <c r="G334">
        <v>31.895698673562499</v>
      </c>
      <c r="H334">
        <f>(Table2[[#This Row],[1Y Return vs Nifty]]-AVERAGE(Table2[1Y Return vs Nifty]))/_xlfn.STDEV.P(Table2[1Y Return vs Nifty])</f>
        <v>6.6989779046413844E-2</v>
      </c>
      <c r="I334">
        <v>-16.013477326020901</v>
      </c>
      <c r="J334">
        <f>(Table2[[#This Row],[1M Return vs Nifty]]-AVERAGE(Table2[1M Return vs Nifty]))/_xlfn.STDEV.P(Table2[1M Return vs Nifty])</f>
        <v>-1.6251372760829448</v>
      </c>
      <c r="K334">
        <v>-2.78257285468402</v>
      </c>
      <c r="L334">
        <f>(Table2[[#This Row],[6M Return vs Nifty]]-AVERAGE(Table2[6M Return vs Nifty]))/_xlfn.STDEV.P(Table2[6M Return vs Nifty])</f>
        <v>-0.57470545575321064</v>
      </c>
      <c r="M334">
        <v>-3.4845337589399699</v>
      </c>
      <c r="N334">
        <f>(Table2[[#This Row],[1W Return vs Nifty]]-AVERAGE(Table2[1W Return vs Nifty]))/_xlfn.STDEV.P(Table2[1W Return vs Nifty])</f>
        <v>-0.81377147752804191</v>
      </c>
      <c r="O334">
        <v>307.60000000000002</v>
      </c>
      <c r="P334">
        <v>309.38019948840002</v>
      </c>
      <c r="Q334">
        <v>272.38061131517702</v>
      </c>
      <c r="R334">
        <v>34.915023344565398</v>
      </c>
      <c r="S334" s="1">
        <f>(Table2[[#This Row],[Close Price]]-Table2[[#This Row],[20D EMA]])/Table2[[#This Row],[20D EMA]]</f>
        <v>-4.2100130039011849E-2</v>
      </c>
      <c r="T334" s="1">
        <f>(Table2[[#This Row],[Close Price]]-Table2[[#This Row],[50D EMA]])/Table2[[#This Row],[50D EMA]]</f>
        <v>-4.7611965836075895E-2</v>
      </c>
      <c r="U334" s="1">
        <f>(Table2[[#This Row],[Close Price]]-Table2[[#This Row],[200D EMA]])/Table2[[#This Row],[200D EMA]]</f>
        <v>8.1758347546458082E-2</v>
      </c>
      <c r="V334">
        <v>0.88164121220751202</v>
      </c>
      <c r="W334">
        <v>292.14999999999998</v>
      </c>
      <c r="X334">
        <v>296.60000000000002</v>
      </c>
      <c r="Y334">
        <v>291.35000000000002</v>
      </c>
      <c r="Z334">
        <v>296.60000000000002</v>
      </c>
      <c r="AA334">
        <v>283.25</v>
      </c>
      <c r="AB334">
        <v>331.95</v>
      </c>
      <c r="AC334" s="1">
        <f>(Table2[[#This Row],[Close Price]]/Table2[[#This Row],[Day Low]])-1</f>
        <v>8.557247989046779E-3</v>
      </c>
      <c r="AD334" s="1">
        <f>(Table2[[#This Row],[Day High]]/Table2[[#This Row],[Close Price]])-1</f>
        <v>6.6180213813000766E-3</v>
      </c>
      <c r="AE334" s="1">
        <f>(Table2[[#This Row],[Close Price]]/Table2[[#This Row],[Current Week Low]])-1</f>
        <v>1.1326583147416969E-2</v>
      </c>
      <c r="AF334" s="1">
        <f>(Table2[[#This Row],[Current Week High]]/Table2[[#This Row],[Close Price]])-1</f>
        <v>6.6180213813000766E-3</v>
      </c>
      <c r="AG334" s="1">
        <f>(Table2[[#This Row],[Close Price]]/Table2[[#This Row],[Current Month Low]])-1</f>
        <v>4.0247131509267398E-2</v>
      </c>
      <c r="AH334" s="1">
        <f>(Table2[[#This Row],[Current Month High]]/Table2[[#This Row],[Close Price]])-1</f>
        <v>0.12659087052435103</v>
      </c>
      <c r="AI334">
        <v>17.088070592228</v>
      </c>
      <c r="AJ334">
        <v>63.785436353529697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0.05</v>
      </c>
      <c r="AM334" t="s">
        <v>3225</v>
      </c>
      <c r="AN334">
        <v>-10.91</v>
      </c>
      <c r="AO334" t="s">
        <v>3224</v>
      </c>
      <c r="AP334">
        <v>9.2085575819197005E-2</v>
      </c>
      <c r="AQ334">
        <f>(Table2[[#This Row],[Sharpe Ratio]]-AVERAGE(Table2[Sharpe Ratio]))/_xlfn.STDEV.P(Table2[Sharpe Ratio])</f>
        <v>0.31010858388357782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276</v>
      </c>
      <c r="AT334">
        <f>_xlfn.RANK.AVG(Table2[[#This Row],[6M Return vs Nifty Z-Score]],Table2[6M Return vs Nifty Z-Score])</f>
        <v>508</v>
      </c>
      <c r="AU334">
        <f>_xlfn.RANK.AVG(Table2[[#This Row],[Sharpe Ratio Z-Score]],Table2[Sharpe Ratio Z-Score])</f>
        <v>258</v>
      </c>
      <c r="AV334">
        <f>(Table2[[#This Row],[Rank 1Y]]+Table2[[#This Row],[Rank 6M]]+Table2[[#This Row],[Rank Sharpe]])/3</f>
        <v>347.33333333333331</v>
      </c>
    </row>
    <row r="335" spans="1:48" x14ac:dyDescent="0.3">
      <c r="A335" t="s">
        <v>995</v>
      </c>
      <c r="B335" t="s">
        <v>996</v>
      </c>
      <c r="C335" t="s">
        <v>3190</v>
      </c>
      <c r="D335" t="s">
        <v>327</v>
      </c>
      <c r="E335">
        <v>15214.741899029999</v>
      </c>
      <c r="F335">
        <v>4507.55</v>
      </c>
      <c r="G335">
        <v>25.785148352043201</v>
      </c>
      <c r="H335">
        <f>(Table2[[#This Row],[1Y Return vs Nifty]]-AVERAGE(Table2[1Y Return vs Nifty]))/_xlfn.STDEV.P(Table2[1Y Return vs Nifty])</f>
        <v>-3.424380733110767E-2</v>
      </c>
      <c r="I335">
        <v>6.9399319349770003</v>
      </c>
      <c r="J335">
        <f>(Table2[[#This Row],[1M Return vs Nifty]]-AVERAGE(Table2[1M Return vs Nifty]))/_xlfn.STDEV.P(Table2[1M Return vs Nifty])</f>
        <v>0.54260785095994524</v>
      </c>
      <c r="K335">
        <v>19.223777277188901</v>
      </c>
      <c r="L335">
        <f>(Table2[[#This Row],[6M Return vs Nifty]]-AVERAGE(Table2[6M Return vs Nifty]))/_xlfn.STDEV.P(Table2[6M Return vs Nifty])</f>
        <v>7.4638136366878119E-2</v>
      </c>
      <c r="M335">
        <v>-0.200640777346827</v>
      </c>
      <c r="N335">
        <f>(Table2[[#This Row],[1W Return vs Nifty]]-AVERAGE(Table2[1W Return vs Nifty]))/_xlfn.STDEV.P(Table2[1W Return vs Nifty])</f>
        <v>-6.7084297803712903E-2</v>
      </c>
      <c r="O335">
        <v>4458.5200000000004</v>
      </c>
      <c r="P335">
        <v>4348.5103508742004</v>
      </c>
      <c r="Q335">
        <v>3870.5927493014201</v>
      </c>
      <c r="R335">
        <v>51.749492172658101</v>
      </c>
      <c r="S335" s="1">
        <f>(Table2[[#This Row],[Close Price]]-Table2[[#This Row],[20D EMA]])/Table2[[#This Row],[20D EMA]]</f>
        <v>1.0996922745664422E-2</v>
      </c>
      <c r="T335" s="1">
        <f>(Table2[[#This Row],[Close Price]]-Table2[[#This Row],[50D EMA]])/Table2[[#This Row],[50D EMA]]</f>
        <v>3.6573363357368417E-2</v>
      </c>
      <c r="U335" s="1">
        <f>(Table2[[#This Row],[Close Price]]-Table2[[#This Row],[200D EMA]])/Table2[[#This Row],[200D EMA]]</f>
        <v>0.16456323151371083</v>
      </c>
      <c r="V335">
        <v>0.564657893670658</v>
      </c>
      <c r="W335">
        <v>4481</v>
      </c>
      <c r="X335">
        <v>4575</v>
      </c>
      <c r="Y335">
        <v>4481</v>
      </c>
      <c r="Z335">
        <v>4654</v>
      </c>
      <c r="AA335">
        <v>4378.05</v>
      </c>
      <c r="AB335">
        <v>4727</v>
      </c>
      <c r="AC335" s="1">
        <f>(Table2[[#This Row],[Close Price]]/Table2[[#This Row],[Day Low]])-1</f>
        <v>5.9250167373354756E-3</v>
      </c>
      <c r="AD335" s="1">
        <f>(Table2[[#This Row],[Day High]]/Table2[[#This Row],[Close Price]])-1</f>
        <v>1.4963782986322949E-2</v>
      </c>
      <c r="AE335" s="1">
        <f>(Table2[[#This Row],[Close Price]]/Table2[[#This Row],[Current Week Low]])-1</f>
        <v>5.9250167373354756E-3</v>
      </c>
      <c r="AF335" s="1">
        <f>(Table2[[#This Row],[Current Week High]]/Table2[[#This Row],[Close Price]])-1</f>
        <v>3.2489933555922779E-2</v>
      </c>
      <c r="AG335" s="1">
        <f>(Table2[[#This Row],[Close Price]]/Table2[[#This Row],[Current Month Low]])-1</f>
        <v>2.9579378947248269E-2</v>
      </c>
      <c r="AH335" s="1">
        <f>(Table2[[#This Row],[Current Month High]]/Table2[[#This Row],[Close Price]])-1</f>
        <v>4.8684984082261851E-2</v>
      </c>
      <c r="AI335">
        <v>8.4402835243092103</v>
      </c>
      <c r="AJ335">
        <v>65.654802374083502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-0.11</v>
      </c>
      <c r="AM335" t="s">
        <v>3224</v>
      </c>
      <c r="AN335">
        <v>0.9</v>
      </c>
      <c r="AO335" t="s">
        <v>3225</v>
      </c>
      <c r="AP335">
        <v>2.834496481627E-2</v>
      </c>
      <c r="AQ335">
        <f>(Table2[[#This Row],[Sharpe Ratio]]-AVERAGE(Table2[Sharpe Ratio]))/_xlfn.STDEV.P(Table2[Sharpe Ratio])</f>
        <v>-0.43018933677868515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8.5728545413317633E-2</v>
      </c>
      <c r="AS335">
        <f>_xlfn.RANK.AVG(Table2[[#This Row],[1Y Return vs Nifty Z-Score]],Table2[1Y Return vs Nifty Z-Score])</f>
        <v>303</v>
      </c>
      <c r="AT335">
        <f>_xlfn.RANK.AVG(Table2[[#This Row],[6M Return vs Nifty Z-Score]],Table2[6M Return vs Nifty Z-Score])</f>
        <v>283</v>
      </c>
      <c r="AU335">
        <f>_xlfn.RANK.AVG(Table2[[#This Row],[Sharpe Ratio Z-Score]],Table2[Sharpe Ratio Z-Score])</f>
        <v>456</v>
      </c>
      <c r="AV335">
        <f>(Table2[[#This Row],[Rank 1Y]]+Table2[[#This Row],[Rank 6M]]+Table2[[#This Row],[Rank Sharpe]])/3</f>
        <v>347.33333333333331</v>
      </c>
    </row>
    <row r="336" spans="1:48" x14ac:dyDescent="0.3">
      <c r="A336" t="s">
        <v>1476</v>
      </c>
      <c r="B336" t="s">
        <v>1477</v>
      </c>
      <c r="C336" t="s">
        <v>3192</v>
      </c>
      <c r="D336" t="s">
        <v>127</v>
      </c>
      <c r="E336">
        <v>7283.4959808800004</v>
      </c>
      <c r="F336">
        <v>671.3</v>
      </c>
      <c r="G336">
        <v>11.6793963056208</v>
      </c>
      <c r="H336">
        <f>(Table2[[#This Row],[1Y Return vs Nifty]]-AVERAGE(Table2[1Y Return vs Nifty]))/_xlfn.STDEV.P(Table2[1Y Return vs Nifty])</f>
        <v>-0.26793403048213116</v>
      </c>
      <c r="I336">
        <v>0.65901465405972603</v>
      </c>
      <c r="J336">
        <f>(Table2[[#This Row],[1M Return vs Nifty]]-AVERAGE(Table2[1M Return vs Nifty]))/_xlfn.STDEV.P(Table2[1M Return vs Nifty])</f>
        <v>-5.0568860797773237E-2</v>
      </c>
      <c r="K336">
        <v>18.589024855843299</v>
      </c>
      <c r="L336">
        <f>(Table2[[#This Row],[6M Return vs Nifty]]-AVERAGE(Table2[6M Return vs Nifty]))/_xlfn.STDEV.P(Table2[6M Return vs Nifty])</f>
        <v>5.5908432671647565E-2</v>
      </c>
      <c r="M336">
        <v>6.8429199602034902</v>
      </c>
      <c r="N336">
        <f>(Table2[[#This Row],[1W Return vs Nifty]]-AVERAGE(Table2[1W Return vs Nifty]))/_xlfn.STDEV.P(Table2[1W Return vs Nifty])</f>
        <v>1.5344710914303645</v>
      </c>
      <c r="O336">
        <v>658.45</v>
      </c>
      <c r="P336">
        <v>643.21822259721</v>
      </c>
      <c r="Q336">
        <v>597.88573145451699</v>
      </c>
      <c r="R336">
        <v>54.895593201736098</v>
      </c>
      <c r="S336" s="1">
        <f>(Table2[[#This Row],[Close Price]]-Table2[[#This Row],[20D EMA]])/Table2[[#This Row],[20D EMA]]</f>
        <v>1.9515528893613649E-2</v>
      </c>
      <c r="T336" s="1">
        <f>(Table2[[#This Row],[Close Price]]-Table2[[#This Row],[50D EMA]])/Table2[[#This Row],[50D EMA]]</f>
        <v>4.3658242904562508E-2</v>
      </c>
      <c r="U336" s="1">
        <f>(Table2[[#This Row],[Close Price]]-Table2[[#This Row],[200D EMA]])/Table2[[#This Row],[200D EMA]]</f>
        <v>0.12278979859058205</v>
      </c>
      <c r="V336">
        <v>0.74017014048944196</v>
      </c>
      <c r="W336">
        <v>669.5</v>
      </c>
      <c r="X336">
        <v>695.3</v>
      </c>
      <c r="Y336">
        <v>651.35</v>
      </c>
      <c r="Z336">
        <v>698.5</v>
      </c>
      <c r="AA336">
        <v>630.1</v>
      </c>
      <c r="AB336">
        <v>698.5</v>
      </c>
      <c r="AC336" s="1">
        <f>(Table2[[#This Row],[Close Price]]/Table2[[#This Row],[Day Low]])-1</f>
        <v>2.6885735623598528E-3</v>
      </c>
      <c r="AD336" s="1">
        <f>(Table2[[#This Row],[Day High]]/Table2[[#This Row],[Close Price]])-1</f>
        <v>3.5751526888127438E-2</v>
      </c>
      <c r="AE336" s="1">
        <f>(Table2[[#This Row],[Close Price]]/Table2[[#This Row],[Current Week Low]])-1</f>
        <v>3.0628694250402821E-2</v>
      </c>
      <c r="AF336" s="1">
        <f>(Table2[[#This Row],[Current Week High]]/Table2[[#This Row],[Close Price]])-1</f>
        <v>4.0518397139877926E-2</v>
      </c>
      <c r="AG336" s="1">
        <f>(Table2[[#This Row],[Close Price]]/Table2[[#This Row],[Current Month Low]])-1</f>
        <v>6.5386446595778303E-2</v>
      </c>
      <c r="AH336" s="1">
        <f>(Table2[[#This Row],[Current Month High]]/Table2[[#This Row],[Close Price]])-1</f>
        <v>4.0518397139877926E-2</v>
      </c>
      <c r="AI336">
        <v>25.376135855802101</v>
      </c>
      <c r="AJ336">
        <v>48.913043478260803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</v>
      </c>
      <c r="AM336">
        <v>0</v>
      </c>
      <c r="AN336">
        <v>-0.67</v>
      </c>
      <c r="AO336" t="s">
        <v>3224</v>
      </c>
      <c r="AP336">
        <v>5.6688453096551003E-2</v>
      </c>
      <c r="AQ336">
        <f>(Table2[[#This Row],[Sharpe Ratio]]-AVERAGE(Table2[Sharpe Ratio]))/_xlfn.STDEV.P(Table2[Sharpe Ratio])</f>
        <v>-0.10100163198489656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1.1708750008372113</v>
      </c>
      <c r="AS336">
        <f>_xlfn.RANK.AVG(Table2[[#This Row],[1Y Return vs Nifty Z-Score]],Table2[1Y Return vs Nifty Z-Score])</f>
        <v>382</v>
      </c>
      <c r="AT336">
        <f>_xlfn.RANK.AVG(Table2[[#This Row],[6M Return vs Nifty Z-Score]],Table2[6M Return vs Nifty Z-Score])</f>
        <v>288</v>
      </c>
      <c r="AU336">
        <f>_xlfn.RANK.AVG(Table2[[#This Row],[Sharpe Ratio Z-Score]],Table2[Sharpe Ratio Z-Score])</f>
        <v>373</v>
      </c>
      <c r="AV336">
        <f>(Table2[[#This Row],[Rank 1Y]]+Table2[[#This Row],[Rank 6M]]+Table2[[#This Row],[Rank Sharpe]])/3</f>
        <v>347.66666666666669</v>
      </c>
    </row>
    <row r="337" spans="1:48" x14ac:dyDescent="0.3">
      <c r="A337" t="s">
        <v>595</v>
      </c>
      <c r="B337" t="s">
        <v>596</v>
      </c>
      <c r="C337" t="s">
        <v>3186</v>
      </c>
      <c r="D337" t="s">
        <v>206</v>
      </c>
      <c r="E337">
        <v>33868.800541440003</v>
      </c>
      <c r="F337">
        <v>2407.8000000000002</v>
      </c>
      <c r="G337">
        <v>20.0761544604803</v>
      </c>
      <c r="H337">
        <f>(Table2[[#This Row],[1Y Return vs Nifty]]-AVERAGE(Table2[1Y Return vs Nifty]))/_xlfn.STDEV.P(Table2[1Y Return vs Nifty])</f>
        <v>-0.12882480181452743</v>
      </c>
      <c r="I337">
        <v>-7.1966756702663801</v>
      </c>
      <c r="J337">
        <f>(Table2[[#This Row],[1M Return vs Nifty]]-AVERAGE(Table2[1M Return vs Nifty]))/_xlfn.STDEV.P(Table2[1M Return vs Nifty])</f>
        <v>-0.79246886469181588</v>
      </c>
      <c r="K337">
        <v>18.387469494830299</v>
      </c>
      <c r="L337">
        <f>(Table2[[#This Row],[6M Return vs Nifty]]-AVERAGE(Table2[6M Return vs Nifty]))/_xlfn.STDEV.P(Table2[6M Return vs Nifty])</f>
        <v>4.9961118312521542E-2</v>
      </c>
      <c r="M337">
        <v>-4.9647424538963998</v>
      </c>
      <c r="N337">
        <f>(Table2[[#This Row],[1W Return vs Nifty]]-AVERAGE(Table2[1W Return vs Nifty]))/_xlfn.STDEV.P(Table2[1W Return vs Nifty])</f>
        <v>-1.1503393443969085</v>
      </c>
      <c r="O337">
        <v>2487.1</v>
      </c>
      <c r="P337">
        <v>2495.5539624295702</v>
      </c>
      <c r="Q337">
        <v>2201.7780308623501</v>
      </c>
      <c r="R337">
        <v>28.811735226109899</v>
      </c>
      <c r="S337" s="1">
        <f>(Table2[[#This Row],[Close Price]]-Table2[[#This Row],[20D EMA]])/Table2[[#This Row],[20D EMA]]</f>
        <v>-3.1884524144585959E-2</v>
      </c>
      <c r="T337" s="1">
        <f>(Table2[[#This Row],[Close Price]]-Table2[[#This Row],[50D EMA]])/Table2[[#This Row],[50D EMA]]</f>
        <v>-3.5164121373731518E-2</v>
      </c>
      <c r="U337" s="1">
        <f>(Table2[[#This Row],[Close Price]]-Table2[[#This Row],[200D EMA]])/Table2[[#This Row],[200D EMA]]</f>
        <v>9.3570726135803695E-2</v>
      </c>
      <c r="V337">
        <v>0.69419685892831995</v>
      </c>
      <c r="W337">
        <v>2378</v>
      </c>
      <c r="X337">
        <v>2451.9</v>
      </c>
      <c r="Y337">
        <v>2378</v>
      </c>
      <c r="Z337">
        <v>2507.5500000000002</v>
      </c>
      <c r="AA337">
        <v>2378</v>
      </c>
      <c r="AB337">
        <v>2568.65</v>
      </c>
      <c r="AC337" s="1">
        <f>(Table2[[#This Row],[Close Price]]/Table2[[#This Row],[Day Low]])-1</f>
        <v>1.2531539108494583E-2</v>
      </c>
      <c r="AD337" s="1">
        <f>(Table2[[#This Row],[Day High]]/Table2[[#This Row],[Close Price]])-1</f>
        <v>1.8315474707201629E-2</v>
      </c>
      <c r="AE337" s="1">
        <f>(Table2[[#This Row],[Close Price]]/Table2[[#This Row],[Current Week Low]])-1</f>
        <v>1.2531539108494583E-2</v>
      </c>
      <c r="AF337" s="1">
        <f>(Table2[[#This Row],[Current Week High]]/Table2[[#This Row],[Close Price]])-1</f>
        <v>4.1427859456765415E-2</v>
      </c>
      <c r="AG337" s="1">
        <f>(Table2[[#This Row],[Close Price]]/Table2[[#This Row],[Current Month Low]])-1</f>
        <v>1.2531539108494583E-2</v>
      </c>
      <c r="AH337" s="1">
        <f>(Table2[[#This Row],[Current Month High]]/Table2[[#This Row],[Close Price]])-1</f>
        <v>6.6803721239305558E-2</v>
      </c>
      <c r="AI337">
        <v>27.140958551374698</v>
      </c>
      <c r="AJ337">
        <v>56.345573195675399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-0.13</v>
      </c>
      <c r="AM337" t="s">
        <v>3224</v>
      </c>
      <c r="AN337">
        <v>-2.68</v>
      </c>
      <c r="AO337" t="s">
        <v>3224</v>
      </c>
      <c r="AP337">
        <v>3.5995936880681E-2</v>
      </c>
      <c r="AQ337">
        <f>(Table2[[#This Row],[Sharpe Ratio]]-AVERAGE(Table2[Sharpe Ratio]))/_xlfn.STDEV.P(Table2[Sharpe Ratio])</f>
        <v>-0.34132921100944152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328</v>
      </c>
      <c r="AT337">
        <f>_xlfn.RANK.AVG(Table2[[#This Row],[6M Return vs Nifty Z-Score]],Table2[6M Return vs Nifty Z-Score])</f>
        <v>291</v>
      </c>
      <c r="AU337">
        <f>_xlfn.RANK.AVG(Table2[[#This Row],[Sharpe Ratio Z-Score]],Table2[Sharpe Ratio Z-Score])</f>
        <v>427</v>
      </c>
      <c r="AV337">
        <f>(Table2[[#This Row],[Rank 1Y]]+Table2[[#This Row],[Rank 6M]]+Table2[[#This Row],[Rank Sharpe]])/3</f>
        <v>348.66666666666669</v>
      </c>
    </row>
    <row r="338" spans="1:48" x14ac:dyDescent="0.3">
      <c r="A338" t="s">
        <v>1291</v>
      </c>
      <c r="B338" t="s">
        <v>1292</v>
      </c>
      <c r="C338" t="s">
        <v>3184</v>
      </c>
      <c r="D338" t="s">
        <v>54</v>
      </c>
      <c r="E338">
        <v>9152.3688720600003</v>
      </c>
      <c r="F338">
        <v>562.15</v>
      </c>
      <c r="G338">
        <v>26.793097430276902</v>
      </c>
      <c r="H338">
        <f>(Table2[[#This Row],[1Y Return vs Nifty]]-AVERAGE(Table2[1Y Return vs Nifty]))/_xlfn.STDEV.P(Table2[1Y Return vs Nifty])</f>
        <v>-1.754509858859556E-2</v>
      </c>
      <c r="I338">
        <v>16.0573155147883</v>
      </c>
      <c r="J338">
        <f>(Table2[[#This Row],[1M Return vs Nifty]]-AVERAGE(Table2[1M Return vs Nifty]))/_xlfn.STDEV.P(Table2[1M Return vs Nifty])</f>
        <v>1.4036635486902074</v>
      </c>
      <c r="K338">
        <v>14.952373500839</v>
      </c>
      <c r="L338">
        <f>(Table2[[#This Row],[6M Return vs Nifty]]-AVERAGE(Table2[6M Return vs Nifty]))/_xlfn.STDEV.P(Table2[6M Return vs Nifty])</f>
        <v>-5.1398605523963553E-2</v>
      </c>
      <c r="M338">
        <v>1.1226257925532801</v>
      </c>
      <c r="N338">
        <f>(Table2[[#This Row],[1W Return vs Nifty]]-AVERAGE(Table2[1W Return vs Nifty]))/_xlfn.STDEV.P(Table2[1W Return vs Nifty])</f>
        <v>0.23379827925969943</v>
      </c>
      <c r="O338">
        <v>557.59</v>
      </c>
      <c r="P338">
        <v>527.40112271678504</v>
      </c>
      <c r="Q338">
        <v>463.37405792873102</v>
      </c>
      <c r="R338">
        <v>47.580163826590997</v>
      </c>
      <c r="S338" s="1">
        <f>(Table2[[#This Row],[Close Price]]-Table2[[#This Row],[20D EMA]])/Table2[[#This Row],[20D EMA]]</f>
        <v>8.1780519736723133E-3</v>
      </c>
      <c r="T338" s="1">
        <f>(Table2[[#This Row],[Close Price]]-Table2[[#This Row],[50D EMA]])/Table2[[#This Row],[50D EMA]]</f>
        <v>6.5886999072383698E-2</v>
      </c>
      <c r="U338" s="1">
        <f>(Table2[[#This Row],[Close Price]]-Table2[[#This Row],[200D EMA]])/Table2[[#This Row],[200D EMA]]</f>
        <v>0.2131667502336981</v>
      </c>
      <c r="V338">
        <v>3.7528090844026698</v>
      </c>
      <c r="W338">
        <v>560.1</v>
      </c>
      <c r="X338">
        <v>582.5</v>
      </c>
      <c r="Y338">
        <v>560.1</v>
      </c>
      <c r="Z338">
        <v>604.15</v>
      </c>
      <c r="AA338">
        <v>535.20000000000005</v>
      </c>
      <c r="AB338">
        <v>658.85</v>
      </c>
      <c r="AC338" s="1">
        <f>(Table2[[#This Row],[Close Price]]/Table2[[#This Row],[Day Low]])-1</f>
        <v>3.6600607034458221E-3</v>
      </c>
      <c r="AD338" s="1">
        <f>(Table2[[#This Row],[Day High]]/Table2[[#This Row],[Close Price]])-1</f>
        <v>3.6200302410388741E-2</v>
      </c>
      <c r="AE338" s="1">
        <f>(Table2[[#This Row],[Close Price]]/Table2[[#This Row],[Current Week Low]])-1</f>
        <v>3.6600607034458221E-3</v>
      </c>
      <c r="AF338" s="1">
        <f>(Table2[[#This Row],[Current Week High]]/Table2[[#This Row],[Close Price]])-1</f>
        <v>7.471315485190777E-2</v>
      </c>
      <c r="AG338" s="1">
        <f>(Table2[[#This Row],[Close Price]]/Table2[[#This Row],[Current Month Low]])-1</f>
        <v>5.0355007473841473E-2</v>
      </c>
      <c r="AH338" s="1">
        <f>(Table2[[#This Row],[Current Month High]]/Table2[[#This Row],[Close Price]])-1</f>
        <v>0.17201814462332132</v>
      </c>
      <c r="AI338">
        <v>17.201814462332099</v>
      </c>
      <c r="AJ338">
        <v>63.748907660937903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0.03</v>
      </c>
      <c r="AM338" t="s">
        <v>3225</v>
      </c>
      <c r="AN338">
        <v>3.5</v>
      </c>
      <c r="AO338" t="s">
        <v>3225</v>
      </c>
      <c r="AP338">
        <v>3.8559489410767998E-2</v>
      </c>
      <c r="AQ338">
        <f>(Table2[[#This Row],[Sharpe Ratio]]-AVERAGE(Table2[Sharpe Ratio]))/_xlfn.STDEV.P(Table2[Sharpe Ratio])</f>
        <v>-0.31155553018537885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1.2569625936519691</v>
      </c>
      <c r="AS338">
        <f>_xlfn.RANK.AVG(Table2[[#This Row],[1Y Return vs Nifty Z-Score]],Table2[1Y Return vs Nifty Z-Score])</f>
        <v>294</v>
      </c>
      <c r="AT338">
        <f>_xlfn.RANK.AVG(Table2[[#This Row],[6M Return vs Nifty Z-Score]],Table2[6M Return vs Nifty Z-Score])</f>
        <v>333</v>
      </c>
      <c r="AU338">
        <f>_xlfn.RANK.AVG(Table2[[#This Row],[Sharpe Ratio Z-Score]],Table2[Sharpe Ratio Z-Score])</f>
        <v>419</v>
      </c>
      <c r="AV338">
        <f>(Table2[[#This Row],[Rank 1Y]]+Table2[[#This Row],[Rank 6M]]+Table2[[#This Row],[Rank Sharpe]])/3</f>
        <v>348.66666666666669</v>
      </c>
    </row>
    <row r="339" spans="1:48" x14ac:dyDescent="0.3">
      <c r="A339" t="s">
        <v>488</v>
      </c>
      <c r="B339" t="s">
        <v>489</v>
      </c>
      <c r="C339" t="s">
        <v>3180</v>
      </c>
      <c r="D339" t="s">
        <v>24</v>
      </c>
      <c r="E339">
        <v>45177.157269573901</v>
      </c>
      <c r="F339">
        <v>184.33</v>
      </c>
      <c r="G339">
        <v>0.284929793799857</v>
      </c>
      <c r="H339">
        <f>(Table2[[#This Row],[1Y Return vs Nifty]]-AVERAGE(Table2[1Y Return vs Nifty]))/_xlfn.STDEV.P(Table2[1Y Return vs Nifty])</f>
        <v>-0.45670634216541012</v>
      </c>
      <c r="I339">
        <v>-13.005388273779801</v>
      </c>
      <c r="J339">
        <f>(Table2[[#This Row],[1M Return vs Nifty]]-AVERAGE(Table2[1M Return vs Nifty]))/_xlfn.STDEV.P(Table2[1M Return vs Nifty])</f>
        <v>-1.3410500491895216</v>
      </c>
      <c r="K339">
        <v>9.6803436135224104</v>
      </c>
      <c r="L339">
        <f>(Table2[[#This Row],[6M Return vs Nifty]]-AVERAGE(Table2[6M Return vs Nifty]))/_xlfn.STDEV.P(Table2[6M Return vs Nifty])</f>
        <v>-0.20696092295871144</v>
      </c>
      <c r="M339">
        <v>-1.9922618840252999</v>
      </c>
      <c r="N339">
        <f>(Table2[[#This Row],[1W Return vs Nifty]]-AVERAGE(Table2[1W Return vs Nifty]))/_xlfn.STDEV.P(Table2[1W Return vs Nifty])</f>
        <v>-0.47446070098702281</v>
      </c>
      <c r="O339">
        <v>189.62</v>
      </c>
      <c r="P339">
        <v>189.723777665933</v>
      </c>
      <c r="Q339">
        <v>170.45097239872001</v>
      </c>
      <c r="R339">
        <v>33.926872952794596</v>
      </c>
      <c r="S339" s="1">
        <f>(Table2[[#This Row],[Close Price]]-Table2[[#This Row],[20D EMA]])/Table2[[#This Row],[20D EMA]]</f>
        <v>-2.789790106528843E-2</v>
      </c>
      <c r="T339" s="1">
        <f>(Table2[[#This Row],[Close Price]]-Table2[[#This Row],[50D EMA]])/Table2[[#This Row],[50D EMA]]</f>
        <v>-2.8429634557616653E-2</v>
      </c>
      <c r="U339" s="1">
        <f>(Table2[[#This Row],[Close Price]]-Table2[[#This Row],[200D EMA]])/Table2[[#This Row],[200D EMA]]</f>
        <v>8.1425335426154627E-2</v>
      </c>
      <c r="V339">
        <v>0.596254350610535</v>
      </c>
      <c r="W339">
        <v>183.1</v>
      </c>
      <c r="X339">
        <v>185.29</v>
      </c>
      <c r="Y339">
        <v>183.1</v>
      </c>
      <c r="Z339">
        <v>188.09</v>
      </c>
      <c r="AA339">
        <v>181.73</v>
      </c>
      <c r="AB339">
        <v>197.5</v>
      </c>
      <c r="AC339" s="1">
        <f>(Table2[[#This Row],[Close Price]]/Table2[[#This Row],[Day Low]])-1</f>
        <v>6.7176406335336392E-3</v>
      </c>
      <c r="AD339" s="1">
        <f>(Table2[[#This Row],[Day High]]/Table2[[#This Row],[Close Price]])-1</f>
        <v>5.2080507784950658E-3</v>
      </c>
      <c r="AE339" s="1">
        <f>(Table2[[#This Row],[Close Price]]/Table2[[#This Row],[Current Week Low]])-1</f>
        <v>6.7176406335336392E-3</v>
      </c>
      <c r="AF339" s="1">
        <f>(Table2[[#This Row],[Current Week High]]/Table2[[#This Row],[Close Price]])-1</f>
        <v>2.03981988824391E-2</v>
      </c>
      <c r="AG339" s="1">
        <f>(Table2[[#This Row],[Close Price]]/Table2[[#This Row],[Current Month Low]])-1</f>
        <v>1.4306938865349839E-2</v>
      </c>
      <c r="AH339" s="1">
        <f>(Table2[[#This Row],[Current Month High]]/Table2[[#This Row],[Close Price]])-1</f>
        <v>7.1447946617479552E-2</v>
      </c>
      <c r="AI339">
        <v>12.0761677426354</v>
      </c>
      <c r="AJ339">
        <v>34.302367941712198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0.04</v>
      </c>
      <c r="AM339" t="s">
        <v>3225</v>
      </c>
      <c r="AN339">
        <v>-5.33</v>
      </c>
      <c r="AO339" t="s">
        <v>3224</v>
      </c>
      <c r="AP339">
        <v>0.112707654974772</v>
      </c>
      <c r="AQ339">
        <f>(Table2[[#This Row],[Sharpe Ratio]]-AVERAGE(Table2[Sharpe Ratio]))/_xlfn.STDEV.P(Table2[Sharpe Ratio])</f>
        <v>0.54961809090577629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461</v>
      </c>
      <c r="AT339">
        <f>_xlfn.RANK.AVG(Table2[[#This Row],[6M Return vs Nifty Z-Score]],Table2[6M Return vs Nifty Z-Score])</f>
        <v>380</v>
      </c>
      <c r="AU339">
        <f>_xlfn.RANK.AVG(Table2[[#This Row],[Sharpe Ratio Z-Score]],Table2[Sharpe Ratio Z-Score])</f>
        <v>209</v>
      </c>
      <c r="AV339">
        <f>(Table2[[#This Row],[Rank 1Y]]+Table2[[#This Row],[Rank 6M]]+Table2[[#This Row],[Rank Sharpe]])/3</f>
        <v>350</v>
      </c>
    </row>
    <row r="340" spans="1:48" x14ac:dyDescent="0.3">
      <c r="A340" t="s">
        <v>96</v>
      </c>
      <c r="B340" t="s">
        <v>97</v>
      </c>
      <c r="C340" t="s">
        <v>3191</v>
      </c>
      <c r="D340" t="s">
        <v>98</v>
      </c>
      <c r="E340">
        <v>308165.42189370003</v>
      </c>
      <c r="F340">
        <v>1426.6</v>
      </c>
      <c r="G340">
        <v>45.738973527363697</v>
      </c>
      <c r="H340">
        <f>(Table2[[#This Row],[1Y Return vs Nifty]]-AVERAGE(Table2[1Y Return vs Nifty]))/_xlfn.STDEV.P(Table2[1Y Return vs Nifty])</f>
        <v>0.29633153828613096</v>
      </c>
      <c r="I340">
        <v>-7.7744415770491901</v>
      </c>
      <c r="J340">
        <f>(Table2[[#This Row],[1M Return vs Nifty]]-AVERAGE(Table2[1M Return vs Nifty]))/_xlfn.STDEV.P(Table2[1M Return vs Nifty])</f>
        <v>-0.84703371014717477</v>
      </c>
      <c r="K340">
        <v>-2.7841211013082798</v>
      </c>
      <c r="L340">
        <f>(Table2[[#This Row],[6M Return vs Nifty]]-AVERAGE(Table2[6M Return vs Nifty]))/_xlfn.STDEV.P(Table2[6M Return vs Nifty])</f>
        <v>-0.57475114002245387</v>
      </c>
      <c r="M340">
        <v>-1.5732186782623001</v>
      </c>
      <c r="N340">
        <f>(Table2[[#This Row],[1W Return vs Nifty]]-AVERAGE(Table2[1W Return vs Nifty]))/_xlfn.STDEV.P(Table2[1W Return vs Nifty])</f>
        <v>-0.37917921914591274</v>
      </c>
      <c r="O340">
        <v>1463.43</v>
      </c>
      <c r="P340">
        <v>1469.7825401989901</v>
      </c>
      <c r="Q340">
        <v>1312.77536278453</v>
      </c>
      <c r="R340">
        <v>36.2389174448342</v>
      </c>
      <c r="S340" s="1">
        <f>(Table2[[#This Row],[Close Price]]-Table2[[#This Row],[20D EMA]])/Table2[[#This Row],[20D EMA]]</f>
        <v>-2.5166902414191422E-2</v>
      </c>
      <c r="T340" s="1">
        <f>(Table2[[#This Row],[Close Price]]-Table2[[#This Row],[50D EMA]])/Table2[[#This Row],[50D EMA]]</f>
        <v>-2.9380223956901683E-2</v>
      </c>
      <c r="U340" s="1">
        <f>(Table2[[#This Row],[Close Price]]-Table2[[#This Row],[200D EMA]])/Table2[[#This Row],[200D EMA]]</f>
        <v>8.6705342316934025E-2</v>
      </c>
      <c r="V340">
        <v>0.533411051619883</v>
      </c>
      <c r="W340">
        <v>1420.1</v>
      </c>
      <c r="X340">
        <v>1445</v>
      </c>
      <c r="Y340">
        <v>1420.1</v>
      </c>
      <c r="Z340">
        <v>1461.15</v>
      </c>
      <c r="AA340">
        <v>1411</v>
      </c>
      <c r="AB340">
        <v>1499.5</v>
      </c>
      <c r="AC340" s="1">
        <f>(Table2[[#This Row],[Close Price]]/Table2[[#This Row],[Day Low]])-1</f>
        <v>4.5771424547567108E-3</v>
      </c>
      <c r="AD340" s="1">
        <f>(Table2[[#This Row],[Day High]]/Table2[[#This Row],[Close Price]])-1</f>
        <v>1.2897798962568485E-2</v>
      </c>
      <c r="AE340" s="1">
        <f>(Table2[[#This Row],[Close Price]]/Table2[[#This Row],[Current Week Low]])-1</f>
        <v>4.5771424547567108E-3</v>
      </c>
      <c r="AF340" s="1">
        <f>(Table2[[#This Row],[Current Week High]]/Table2[[#This Row],[Close Price]])-1</f>
        <v>2.4218421421561942E-2</v>
      </c>
      <c r="AG340" s="1">
        <f>(Table2[[#This Row],[Close Price]]/Table2[[#This Row],[Current Month Low]])-1</f>
        <v>1.1055988660524374E-2</v>
      </c>
      <c r="AH340" s="1">
        <f>(Table2[[#This Row],[Current Month High]]/Table2[[#This Row],[Close Price]])-1</f>
        <v>5.1100518715827992E-2</v>
      </c>
      <c r="AI340">
        <v>13.6548436842843</v>
      </c>
      <c r="AJ340">
        <v>89.0788601722995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-0.06</v>
      </c>
      <c r="AM340" t="s">
        <v>3224</v>
      </c>
      <c r="AN340">
        <v>-3.73</v>
      </c>
      <c r="AO340" t="s">
        <v>3224</v>
      </c>
      <c r="AP340">
        <v>6.9982201275310005E-2</v>
      </c>
      <c r="AQ340">
        <f>(Table2[[#This Row],[Sharpe Ratio]]-AVERAGE(Table2[Sharpe Ratio]))/_xlfn.STDEV.P(Table2[Sharpe Ratio])</f>
        <v>5.3394976075404499E-2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210</v>
      </c>
      <c r="AT340">
        <f>_xlfn.RANK.AVG(Table2[[#This Row],[6M Return vs Nifty Z-Score]],Table2[6M Return vs Nifty Z-Score])</f>
        <v>509</v>
      </c>
      <c r="AU340">
        <f>_xlfn.RANK.AVG(Table2[[#This Row],[Sharpe Ratio Z-Score]],Table2[Sharpe Ratio Z-Score])</f>
        <v>335</v>
      </c>
      <c r="AV340">
        <f>(Table2[[#This Row],[Rank 1Y]]+Table2[[#This Row],[Rank 6M]]+Table2[[#This Row],[Rank Sharpe]])/3</f>
        <v>351.33333333333331</v>
      </c>
    </row>
    <row r="341" spans="1:48" x14ac:dyDescent="0.3">
      <c r="A341" t="s">
        <v>1002</v>
      </c>
      <c r="B341" t="s">
        <v>1003</v>
      </c>
      <c r="C341" t="s">
        <v>3192</v>
      </c>
      <c r="D341" t="s">
        <v>104</v>
      </c>
      <c r="E341">
        <v>15100.276038525</v>
      </c>
      <c r="F341">
        <v>2697.25</v>
      </c>
      <c r="G341">
        <v>4.1622774841845702</v>
      </c>
      <c r="H341">
        <f>(Table2[[#This Row],[1Y Return vs Nifty]]-AVERAGE(Table2[1Y Return vs Nifty]))/_xlfn.STDEV.P(Table2[1Y Return vs Nifty])</f>
        <v>-0.3924702600325245</v>
      </c>
      <c r="I341">
        <v>-8.7577994912120491</v>
      </c>
      <c r="J341">
        <f>(Table2[[#This Row],[1M Return vs Nifty]]-AVERAGE(Table2[1M Return vs Nifty]))/_xlfn.STDEV.P(Table2[1M Return vs Nifty])</f>
        <v>-0.93990310929946974</v>
      </c>
      <c r="K341">
        <v>-7.0401851954418504E-2</v>
      </c>
      <c r="L341">
        <f>(Table2[[#This Row],[6M Return vs Nifty]]-AVERAGE(Table2[6M Return vs Nifty]))/_xlfn.STDEV.P(Table2[6M Return vs Nifty])</f>
        <v>-0.49467715252242422</v>
      </c>
      <c r="M341">
        <v>-2.05705071495372</v>
      </c>
      <c r="N341">
        <f>(Table2[[#This Row],[1W Return vs Nifty]]-AVERAGE(Table2[1W Return vs Nifty]))/_xlfn.STDEV.P(Table2[1W Return vs Nifty])</f>
        <v>-0.48919229842784717</v>
      </c>
      <c r="O341">
        <v>2783.4</v>
      </c>
      <c r="P341">
        <v>2882.6345108823002</v>
      </c>
      <c r="Q341">
        <v>2641.4797760501801</v>
      </c>
      <c r="R341">
        <v>37.514750276506298</v>
      </c>
      <c r="S341" s="1">
        <f>(Table2[[#This Row],[Close Price]]-Table2[[#This Row],[20D EMA]])/Table2[[#This Row],[20D EMA]]</f>
        <v>-3.0951354458575876E-2</v>
      </c>
      <c r="T341" s="1">
        <f>(Table2[[#This Row],[Close Price]]-Table2[[#This Row],[50D EMA]])/Table2[[#This Row],[50D EMA]]</f>
        <v>-6.4310792846769466E-2</v>
      </c>
      <c r="U341" s="1">
        <f>(Table2[[#This Row],[Close Price]]-Table2[[#This Row],[200D EMA]])/Table2[[#This Row],[200D EMA]]</f>
        <v>2.1113250404367435E-2</v>
      </c>
      <c r="V341">
        <v>0.28151195651067801</v>
      </c>
      <c r="W341">
        <v>2680.05</v>
      </c>
      <c r="X341">
        <v>2749.75</v>
      </c>
      <c r="Y341">
        <v>2656.15</v>
      </c>
      <c r="Z341">
        <v>2775</v>
      </c>
      <c r="AA341">
        <v>2647.5</v>
      </c>
      <c r="AB341">
        <v>2834</v>
      </c>
      <c r="AC341" s="1">
        <f>(Table2[[#This Row],[Close Price]]/Table2[[#This Row],[Day Low]])-1</f>
        <v>6.41779071285975E-3</v>
      </c>
      <c r="AD341" s="1">
        <f>(Table2[[#This Row],[Day High]]/Table2[[#This Row],[Close Price]])-1</f>
        <v>1.9464269163036452E-2</v>
      </c>
      <c r="AE341" s="1">
        <f>(Table2[[#This Row],[Close Price]]/Table2[[#This Row],[Current Week Low]])-1</f>
        <v>1.5473523709127912E-2</v>
      </c>
      <c r="AF341" s="1">
        <f>(Table2[[#This Row],[Current Week High]]/Table2[[#This Row],[Close Price]])-1</f>
        <v>2.8825655760496893E-2</v>
      </c>
      <c r="AG341" s="1">
        <f>(Table2[[#This Row],[Close Price]]/Table2[[#This Row],[Current Month Low]])-1</f>
        <v>1.8791312559018003E-2</v>
      </c>
      <c r="AH341" s="1">
        <f>(Table2[[#This Row],[Current Month High]]/Table2[[#This Row],[Close Price]])-1</f>
        <v>5.0699786819909276E-2</v>
      </c>
      <c r="AI341">
        <v>35.508388173139302</v>
      </c>
      <c r="AJ341">
        <v>55.461095100864497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0</v>
      </c>
      <c r="AM341">
        <v>0</v>
      </c>
      <c r="AN341">
        <v>-3.82</v>
      </c>
      <c r="AO341" t="s">
        <v>3224</v>
      </c>
      <c r="AP341">
        <v>0.13427013846052999</v>
      </c>
      <c r="AQ341">
        <f>(Table2[[#This Row],[Sharpe Ratio]]-AVERAGE(Table2[Sharpe Ratio]))/_xlfn.STDEV.P(Table2[Sharpe Ratio])</f>
        <v>0.80004966722198079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426</v>
      </c>
      <c r="AT341">
        <f>_xlfn.RANK.AVG(Table2[[#This Row],[6M Return vs Nifty Z-Score]],Table2[6M Return vs Nifty Z-Score])</f>
        <v>486</v>
      </c>
      <c r="AU341">
        <f>_xlfn.RANK.AVG(Table2[[#This Row],[Sharpe Ratio Z-Score]],Table2[Sharpe Ratio Z-Score])</f>
        <v>144</v>
      </c>
      <c r="AV341">
        <f>(Table2[[#This Row],[Rank 1Y]]+Table2[[#This Row],[Rank 6M]]+Table2[[#This Row],[Rank Sharpe]])/3</f>
        <v>352</v>
      </c>
    </row>
    <row r="342" spans="1:48" x14ac:dyDescent="0.3">
      <c r="A342" t="s">
        <v>68</v>
      </c>
      <c r="B342" t="s">
        <v>69</v>
      </c>
      <c r="C342" t="s">
        <v>3186</v>
      </c>
      <c r="D342" t="s">
        <v>60</v>
      </c>
      <c r="E342">
        <v>358867.79727939999</v>
      </c>
      <c r="F342">
        <v>974.95</v>
      </c>
      <c r="G342">
        <v>26.299299183461301</v>
      </c>
      <c r="H342">
        <f>(Table2[[#This Row],[1Y Return vs Nifty]]-AVERAGE(Table2[1Y Return vs Nifty]))/_xlfn.STDEV.P(Table2[1Y Return vs Nifty])</f>
        <v>-2.5725862160091161E-2</v>
      </c>
      <c r="I342">
        <v>-13.9284915406298</v>
      </c>
      <c r="J342">
        <f>(Table2[[#This Row],[1M Return vs Nifty]]-AVERAGE(Table2[1M Return vs Nifty]))/_xlfn.STDEV.P(Table2[1M Return vs Nifty])</f>
        <v>-1.4282289334118152</v>
      </c>
      <c r="K342">
        <v>-15.1592822772575</v>
      </c>
      <c r="L342">
        <f>(Table2[[#This Row],[6M Return vs Nifty]]-AVERAGE(Table2[6M Return vs Nifty]))/_xlfn.STDEV.P(Table2[6M Return vs Nifty])</f>
        <v>-0.93990626856043735</v>
      </c>
      <c r="M342">
        <v>-7.0726972075220802</v>
      </c>
      <c r="N342">
        <f>(Table2[[#This Row],[1W Return vs Nifty]]-AVERAGE(Table2[1W Return vs Nifty]))/_xlfn.STDEV.P(Table2[1W Return vs Nifty])</f>
        <v>-1.6296432677566923</v>
      </c>
      <c r="O342">
        <v>1036.01</v>
      </c>
      <c r="P342">
        <v>1040.7194555477099</v>
      </c>
      <c r="Q342">
        <v>936.46090507570398</v>
      </c>
      <c r="R342">
        <v>23.051898114353801</v>
      </c>
      <c r="S342" s="1">
        <f>(Table2[[#This Row],[Close Price]]-Table2[[#This Row],[20D EMA]])/Table2[[#This Row],[20D EMA]]</f>
        <v>-5.89376550419397E-2</v>
      </c>
      <c r="T342" s="1">
        <f>(Table2[[#This Row],[Close Price]]-Table2[[#This Row],[50D EMA]])/Table2[[#This Row],[50D EMA]]</f>
        <v>-6.3196143011563774E-2</v>
      </c>
      <c r="U342" s="1">
        <f>(Table2[[#This Row],[Close Price]]-Table2[[#This Row],[200D EMA]])/Table2[[#This Row],[200D EMA]]</f>
        <v>4.1100589160403433E-2</v>
      </c>
      <c r="V342">
        <v>1.1599891290251201</v>
      </c>
      <c r="W342">
        <v>960</v>
      </c>
      <c r="X342">
        <v>995</v>
      </c>
      <c r="Y342">
        <v>960</v>
      </c>
      <c r="Z342">
        <v>999.9</v>
      </c>
      <c r="AA342">
        <v>958</v>
      </c>
      <c r="AB342">
        <v>1105</v>
      </c>
      <c r="AC342" s="1">
        <f>(Table2[[#This Row],[Close Price]]/Table2[[#This Row],[Day Low]])-1</f>
        <v>1.5572916666666714E-2</v>
      </c>
      <c r="AD342" s="1">
        <f>(Table2[[#This Row],[Day High]]/Table2[[#This Row],[Close Price]])-1</f>
        <v>2.0565157187548033E-2</v>
      </c>
      <c r="AE342" s="1">
        <f>(Table2[[#This Row],[Close Price]]/Table2[[#This Row],[Current Week Low]])-1</f>
        <v>1.5572916666666714E-2</v>
      </c>
      <c r="AF342" s="1">
        <f>(Table2[[#This Row],[Current Week High]]/Table2[[#This Row],[Close Price]])-1</f>
        <v>2.5591055951587283E-2</v>
      </c>
      <c r="AG342" s="1">
        <f>(Table2[[#This Row],[Close Price]]/Table2[[#This Row],[Current Month Low]])-1</f>
        <v>1.7693110647181598E-2</v>
      </c>
      <c r="AH342" s="1">
        <f>(Table2[[#This Row],[Current Month High]]/Table2[[#This Row],[Close Price]])-1</f>
        <v>0.133391455972101</v>
      </c>
      <c r="AI342">
        <v>20.929278424534498</v>
      </c>
      <c r="AJ342">
        <v>60.274535590991299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-0.04</v>
      </c>
      <c r="AM342" t="s">
        <v>3224</v>
      </c>
      <c r="AN342">
        <v>-12.27</v>
      </c>
      <c r="AO342" t="s">
        <v>3224</v>
      </c>
      <c r="AP342">
        <v>0.15032722242378299</v>
      </c>
      <c r="AQ342">
        <f>(Table2[[#This Row],[Sharpe Ratio]]-AVERAGE(Table2[Sharpe Ratio]))/_xlfn.STDEV.P(Table2[Sharpe Ratio])</f>
        <v>0.98654028415926909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301</v>
      </c>
      <c r="AT342">
        <f>_xlfn.RANK.AVG(Table2[[#This Row],[6M Return vs Nifty Z-Score]],Table2[6M Return vs Nifty Z-Score])</f>
        <v>639</v>
      </c>
      <c r="AU342">
        <f>_xlfn.RANK.AVG(Table2[[#This Row],[Sharpe Ratio Z-Score]],Table2[Sharpe Ratio Z-Score])</f>
        <v>118</v>
      </c>
      <c r="AV342">
        <f>(Table2[[#This Row],[Rank 1Y]]+Table2[[#This Row],[Rank 6M]]+Table2[[#This Row],[Rank Sharpe]])/3</f>
        <v>352.66666666666669</v>
      </c>
    </row>
    <row r="343" spans="1:48" x14ac:dyDescent="0.3">
      <c r="A343" t="s">
        <v>199</v>
      </c>
      <c r="B343" t="s">
        <v>200</v>
      </c>
      <c r="C343" t="s">
        <v>3186</v>
      </c>
      <c r="D343" t="s">
        <v>201</v>
      </c>
      <c r="E343">
        <v>132924.92556420001</v>
      </c>
      <c r="F343">
        <v>4850.2</v>
      </c>
      <c r="G343">
        <v>15.451059964772901</v>
      </c>
      <c r="H343">
        <f>(Table2[[#This Row],[1Y Return vs Nifty]]-AVERAGE(Table2[1Y Return vs Nifty]))/_xlfn.STDEV.P(Table2[1Y Return vs Nifty])</f>
        <v>-0.20544881741038945</v>
      </c>
      <c r="I343">
        <v>-1.7440375220173401</v>
      </c>
      <c r="J343">
        <f>(Table2[[#This Row],[1M Return vs Nifty]]-AVERAGE(Table2[1M Return vs Nifty]))/_xlfn.STDEV.P(Table2[1M Return vs Nifty])</f>
        <v>-0.27751574199908907</v>
      </c>
      <c r="K343">
        <v>15.680751078763199</v>
      </c>
      <c r="L343">
        <f>(Table2[[#This Row],[6M Return vs Nifty]]-AVERAGE(Table2[6M Return vs Nifty]))/_xlfn.STDEV.P(Table2[6M Return vs Nifty])</f>
        <v>-2.9906294893860166E-2</v>
      </c>
      <c r="M343">
        <v>1.7837745775440501</v>
      </c>
      <c r="N343">
        <f>(Table2[[#This Row],[1W Return vs Nifty]]-AVERAGE(Table2[1W Return vs Nifty]))/_xlfn.STDEV.P(Table2[1W Return vs Nifty])</f>
        <v>0.3841294028407809</v>
      </c>
      <c r="O343">
        <v>4836.95</v>
      </c>
      <c r="P343">
        <v>4813.8225055438697</v>
      </c>
      <c r="Q343">
        <v>4414.3751766805399</v>
      </c>
      <c r="R343">
        <v>52.4353039330652</v>
      </c>
      <c r="S343" s="1">
        <f>(Table2[[#This Row],[Close Price]]-Table2[[#This Row],[20D EMA]])/Table2[[#This Row],[20D EMA]]</f>
        <v>2.7393295361746554E-3</v>
      </c>
      <c r="T343" s="1">
        <f>(Table2[[#This Row],[Close Price]]-Table2[[#This Row],[50D EMA]])/Table2[[#This Row],[50D EMA]]</f>
        <v>7.5568832075207804E-3</v>
      </c>
      <c r="U343" s="1">
        <f>(Table2[[#This Row],[Close Price]]-Table2[[#This Row],[200D EMA]])/Table2[[#This Row],[200D EMA]]</f>
        <v>9.8728541611450754E-2</v>
      </c>
      <c r="V343">
        <v>0.693032141832436</v>
      </c>
      <c r="W343">
        <v>4816.6499999999996</v>
      </c>
      <c r="X343">
        <v>4898.5</v>
      </c>
      <c r="Y343">
        <v>4816.6499999999996</v>
      </c>
      <c r="Z343">
        <v>4938.75</v>
      </c>
      <c r="AA343">
        <v>4689.3500000000004</v>
      </c>
      <c r="AB343">
        <v>5011</v>
      </c>
      <c r="AC343" s="1">
        <f>(Table2[[#This Row],[Close Price]]/Table2[[#This Row],[Day Low]])-1</f>
        <v>6.9654220256818444E-3</v>
      </c>
      <c r="AD343" s="1">
        <f>(Table2[[#This Row],[Day High]]/Table2[[#This Row],[Close Price]])-1</f>
        <v>9.9583522328976493E-3</v>
      </c>
      <c r="AE343" s="1">
        <f>(Table2[[#This Row],[Close Price]]/Table2[[#This Row],[Current Week Low]])-1</f>
        <v>6.9654220256818444E-3</v>
      </c>
      <c r="AF343" s="1">
        <f>(Table2[[#This Row],[Current Week High]]/Table2[[#This Row],[Close Price]])-1</f>
        <v>1.8256979093645764E-2</v>
      </c>
      <c r="AG343" s="1">
        <f>(Table2[[#This Row],[Close Price]]/Table2[[#This Row],[Current Month Low]])-1</f>
        <v>3.4301129154360233E-2</v>
      </c>
      <c r="AH343" s="1">
        <f>(Table2[[#This Row],[Current Month High]]/Table2[[#This Row],[Close Price]])-1</f>
        <v>3.3153272030019387E-2</v>
      </c>
      <c r="AI343">
        <v>4.3029153436971503</v>
      </c>
      <c r="AJ343">
        <v>48.097709923664098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0.01</v>
      </c>
      <c r="AM343" t="s">
        <v>3225</v>
      </c>
      <c r="AN343">
        <v>-2.2200000000000002</v>
      </c>
      <c r="AO343" t="s">
        <v>3224</v>
      </c>
      <c r="AP343">
        <v>5.2296860112495E-2</v>
      </c>
      <c r="AQ343">
        <f>(Table2[[#This Row],[Sharpe Ratio]]-AVERAGE(Table2[Sharpe Ratio]))/_xlfn.STDEV.P(Table2[Sharpe Ratio])</f>
        <v>-0.15200658947333906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-0.28074804093589689</v>
      </c>
      <c r="AS343">
        <f>_xlfn.RANK.AVG(Table2[[#This Row],[1Y Return vs Nifty Z-Score]],Table2[1Y Return vs Nifty Z-Score])</f>
        <v>357</v>
      </c>
      <c r="AT343">
        <f>_xlfn.RANK.AVG(Table2[[#This Row],[6M Return vs Nifty Z-Score]],Table2[6M Return vs Nifty Z-Score])</f>
        <v>322</v>
      </c>
      <c r="AU343">
        <f>_xlfn.RANK.AVG(Table2[[#This Row],[Sharpe Ratio Z-Score]],Table2[Sharpe Ratio Z-Score])</f>
        <v>382</v>
      </c>
      <c r="AV343">
        <f>(Table2[[#This Row],[Rank 1Y]]+Table2[[#This Row],[Rank 6M]]+Table2[[#This Row],[Rank Sharpe]])/3</f>
        <v>353.66666666666669</v>
      </c>
    </row>
    <row r="344" spans="1:48" x14ac:dyDescent="0.3">
      <c r="A344" t="s">
        <v>665</v>
      </c>
      <c r="B344" t="s">
        <v>666</v>
      </c>
      <c r="C344" t="s">
        <v>3192</v>
      </c>
      <c r="D344" t="s">
        <v>260</v>
      </c>
      <c r="E344">
        <v>28957.29084288</v>
      </c>
      <c r="F344">
        <v>1521.6</v>
      </c>
      <c r="G344">
        <v>2.9088134430783499</v>
      </c>
      <c r="H344">
        <f>(Table2[[#This Row],[1Y Return vs Nifty]]-AVERAGE(Table2[1Y Return vs Nifty]))/_xlfn.STDEV.P(Table2[1Y Return vs Nifty])</f>
        <v>-0.4132364191507254</v>
      </c>
      <c r="I344">
        <v>-10.443325398942401</v>
      </c>
      <c r="J344">
        <f>(Table2[[#This Row],[1M Return vs Nifty]]-AVERAGE(Table2[1M Return vs Nifty]))/_xlfn.STDEV.P(Table2[1M Return vs Nifty])</f>
        <v>-1.0990860233250337</v>
      </c>
      <c r="K344">
        <v>24.192773549455399</v>
      </c>
      <c r="L344">
        <f>(Table2[[#This Row],[6M Return vs Nifty]]-AVERAGE(Table2[6M Return vs Nifty]))/_xlfn.STDEV.P(Table2[6M Return vs Nifty])</f>
        <v>0.22125881036913481</v>
      </c>
      <c r="M344">
        <v>-3.3592971808666698</v>
      </c>
      <c r="N344">
        <f>(Table2[[#This Row],[1W Return vs Nifty]]-AVERAGE(Table2[1W Return vs Nifty]))/_xlfn.STDEV.P(Table2[1W Return vs Nifty])</f>
        <v>-0.7852953524520927</v>
      </c>
      <c r="O344">
        <v>1530.11</v>
      </c>
      <c r="P344">
        <v>1568.0311281459999</v>
      </c>
      <c r="Q344">
        <v>1434.6793433513301</v>
      </c>
      <c r="R344">
        <v>50.725952325465201</v>
      </c>
      <c r="S344" s="1">
        <f>(Table2[[#This Row],[Close Price]]-Table2[[#This Row],[20D EMA]])/Table2[[#This Row],[20D EMA]]</f>
        <v>-5.5616916430844786E-3</v>
      </c>
      <c r="T344" s="1">
        <f>(Table2[[#This Row],[Close Price]]-Table2[[#This Row],[50D EMA]])/Table2[[#This Row],[50D EMA]]</f>
        <v>-2.9611101025079124E-2</v>
      </c>
      <c r="U344" s="1">
        <f>(Table2[[#This Row],[Close Price]]-Table2[[#This Row],[200D EMA]])/Table2[[#This Row],[200D EMA]]</f>
        <v>6.0585424228404981E-2</v>
      </c>
      <c r="V344">
        <v>0.65544955375678504</v>
      </c>
      <c r="W344">
        <v>1492</v>
      </c>
      <c r="X344">
        <v>1560.5</v>
      </c>
      <c r="Y344">
        <v>1471</v>
      </c>
      <c r="Z344">
        <v>1560.5</v>
      </c>
      <c r="AA344">
        <v>1467.8</v>
      </c>
      <c r="AB344">
        <v>1576.8</v>
      </c>
      <c r="AC344" s="1">
        <f>(Table2[[#This Row],[Close Price]]/Table2[[#This Row],[Day Low]])-1</f>
        <v>1.9839142091152784E-2</v>
      </c>
      <c r="AD344" s="1">
        <f>(Table2[[#This Row],[Day High]]/Table2[[#This Row],[Close Price]])-1</f>
        <v>2.5565194532071622E-2</v>
      </c>
      <c r="AE344" s="1">
        <f>(Table2[[#This Row],[Close Price]]/Table2[[#This Row],[Current Week Low]])-1</f>
        <v>3.4398368456832085E-2</v>
      </c>
      <c r="AF344" s="1">
        <f>(Table2[[#This Row],[Current Week High]]/Table2[[#This Row],[Close Price]])-1</f>
        <v>2.5565194532071622E-2</v>
      </c>
      <c r="AG344" s="1">
        <f>(Table2[[#This Row],[Close Price]]/Table2[[#This Row],[Current Month Low]])-1</f>
        <v>3.6653495026570448E-2</v>
      </c>
      <c r="AH344" s="1">
        <f>(Table2[[#This Row],[Current Month High]]/Table2[[#This Row],[Close Price]])-1</f>
        <v>3.6277602523659302E-2</v>
      </c>
      <c r="AI344">
        <v>21.000920084122001</v>
      </c>
      <c r="AJ344">
        <v>48.361934477379101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-0.11</v>
      </c>
      <c r="AM344" t="s">
        <v>3224</v>
      </c>
      <c r="AN344">
        <v>-0.21</v>
      </c>
      <c r="AO344" t="s">
        <v>3224</v>
      </c>
      <c r="AP344">
        <v>5.4469919722090997E-2</v>
      </c>
      <c r="AQ344">
        <f>(Table2[[#This Row],[Sharpe Ratio]]-AVERAGE(Table2[Sharpe Ratio]))/_xlfn.STDEV.P(Table2[Sharpe Ratio])</f>
        <v>-0.12676818204129872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438</v>
      </c>
      <c r="AT344">
        <f>_xlfn.RANK.AVG(Table2[[#This Row],[6M Return vs Nifty Z-Score]],Table2[6M Return vs Nifty Z-Score])</f>
        <v>247</v>
      </c>
      <c r="AU344">
        <f>_xlfn.RANK.AVG(Table2[[#This Row],[Sharpe Ratio Z-Score]],Table2[Sharpe Ratio Z-Score])</f>
        <v>378</v>
      </c>
      <c r="AV344">
        <f>(Table2[[#This Row],[Rank 1Y]]+Table2[[#This Row],[Rank 6M]]+Table2[[#This Row],[Rank Sharpe]])/3</f>
        <v>354.33333333333331</v>
      </c>
    </row>
    <row r="345" spans="1:48" x14ac:dyDescent="0.3">
      <c r="A345" t="s">
        <v>1319</v>
      </c>
      <c r="B345" t="s">
        <v>1320</v>
      </c>
      <c r="C345" t="s">
        <v>3180</v>
      </c>
      <c r="D345" t="s">
        <v>234</v>
      </c>
      <c r="E345">
        <v>8704.6971822399992</v>
      </c>
      <c r="F345">
        <v>7844.15</v>
      </c>
      <c r="G345">
        <v>40.727593587528702</v>
      </c>
      <c r="H345">
        <f>(Table2[[#This Row],[1Y Return vs Nifty]]-AVERAGE(Table2[1Y Return vs Nifty]))/_xlfn.STDEV.P(Table2[1Y Return vs Nifty])</f>
        <v>0.21330792546630775</v>
      </c>
      <c r="I345">
        <v>14.5240016485534</v>
      </c>
      <c r="J345">
        <f>(Table2[[#This Row],[1M Return vs Nifty]]-AVERAGE(Table2[1M Return vs Nifty]))/_xlfn.STDEV.P(Table2[1M Return vs Nifty])</f>
        <v>1.2588557066845403</v>
      </c>
      <c r="K345">
        <v>4.2603432870049103</v>
      </c>
      <c r="L345">
        <f>(Table2[[#This Row],[6M Return vs Nifty]]-AVERAGE(Table2[6M Return vs Nifty]))/_xlfn.STDEV.P(Table2[6M Return vs Nifty])</f>
        <v>-0.36688941906200384</v>
      </c>
      <c r="M345">
        <v>1.1252637892855499</v>
      </c>
      <c r="N345">
        <f>(Table2[[#This Row],[1W Return vs Nifty]]-AVERAGE(Table2[1W Return vs Nifty]))/_xlfn.STDEV.P(Table2[1W Return vs Nifty])</f>
        <v>0.2343981034169364</v>
      </c>
      <c r="O345">
        <v>7473.03</v>
      </c>
      <c r="P345">
        <v>7198.5891342877403</v>
      </c>
      <c r="Q345">
        <v>6482.6218064067298</v>
      </c>
      <c r="R345">
        <v>73.604205779359305</v>
      </c>
      <c r="S345" s="1">
        <f>(Table2[[#This Row],[Close Price]]-Table2[[#This Row],[20D EMA]])/Table2[[#This Row],[20D EMA]]</f>
        <v>4.9661248516331379E-2</v>
      </c>
      <c r="T345" s="1">
        <f>(Table2[[#This Row],[Close Price]]-Table2[[#This Row],[50D EMA]])/Table2[[#This Row],[50D EMA]]</f>
        <v>8.9678804230870157E-2</v>
      </c>
      <c r="U345" s="1">
        <f>(Table2[[#This Row],[Close Price]]-Table2[[#This Row],[200D EMA]])/Table2[[#This Row],[200D EMA]]</f>
        <v>0.21002739852071597</v>
      </c>
      <c r="V345">
        <v>0.89472996887957101</v>
      </c>
      <c r="W345">
        <v>7699.6</v>
      </c>
      <c r="X345">
        <v>7875.1</v>
      </c>
      <c r="Y345">
        <v>7699.6</v>
      </c>
      <c r="Z345">
        <v>7939.1</v>
      </c>
      <c r="AA345">
        <v>7102</v>
      </c>
      <c r="AB345">
        <v>8250</v>
      </c>
      <c r="AC345" s="1">
        <f>(Table2[[#This Row],[Close Price]]/Table2[[#This Row],[Day Low]])-1</f>
        <v>1.8773702530001435E-2</v>
      </c>
      <c r="AD345" s="1">
        <f>(Table2[[#This Row],[Day High]]/Table2[[#This Row],[Close Price]])-1</f>
        <v>3.9456155223958067E-3</v>
      </c>
      <c r="AE345" s="1">
        <f>(Table2[[#This Row],[Close Price]]/Table2[[#This Row],[Current Week Low]])-1</f>
        <v>1.8773702530001435E-2</v>
      </c>
      <c r="AF345" s="1">
        <f>(Table2[[#This Row],[Current Week High]]/Table2[[#This Row],[Close Price]])-1</f>
        <v>1.2104561998432128E-2</v>
      </c>
      <c r="AG345" s="1">
        <f>(Table2[[#This Row],[Close Price]]/Table2[[#This Row],[Current Month Low]])-1</f>
        <v>0.10449873275133759</v>
      </c>
      <c r="AH345" s="1">
        <f>(Table2[[#This Row],[Current Month High]]/Table2[[#This Row],[Close Price]])-1</f>
        <v>5.1739194176551928E-2</v>
      </c>
      <c r="AI345">
        <v>5.1739194176551901</v>
      </c>
      <c r="AJ345">
        <v>77.871882086167801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7.0000000000000007E-2</v>
      </c>
      <c r="AM345" t="s">
        <v>3225</v>
      </c>
      <c r="AN345">
        <v>8.42</v>
      </c>
      <c r="AO345" t="s">
        <v>3225</v>
      </c>
      <c r="AP345">
        <v>4.5752820565779999E-2</v>
      </c>
      <c r="AQ345">
        <f>(Table2[[#This Row],[Sharpe Ratio]]-AVERAGE(Table2[Sharpe Ratio]))/_xlfn.STDEV.P(Table2[Sharpe Ratio])</f>
        <v>-0.22801054978903587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1.1116617667167448</v>
      </c>
      <c r="AS345">
        <f>_xlfn.RANK.AVG(Table2[[#This Row],[1Y Return vs Nifty Z-Score]],Table2[1Y Return vs Nifty Z-Score])</f>
        <v>241</v>
      </c>
      <c r="AT345">
        <f>_xlfn.RANK.AVG(Table2[[#This Row],[6M Return vs Nifty Z-Score]],Table2[6M Return vs Nifty Z-Score])</f>
        <v>432</v>
      </c>
      <c r="AU345">
        <f>_xlfn.RANK.AVG(Table2[[#This Row],[Sharpe Ratio Z-Score]],Table2[Sharpe Ratio Z-Score])</f>
        <v>394</v>
      </c>
      <c r="AV345">
        <f>(Table2[[#This Row],[Rank 1Y]]+Table2[[#This Row],[Rank 6M]]+Table2[[#This Row],[Rank Sharpe]])/3</f>
        <v>355.66666666666669</v>
      </c>
    </row>
    <row r="346" spans="1:48" x14ac:dyDescent="0.3">
      <c r="A346" t="s">
        <v>1230</v>
      </c>
      <c r="B346" t="s">
        <v>1231</v>
      </c>
      <c r="C346" t="s">
        <v>3196</v>
      </c>
      <c r="D346" t="s">
        <v>1232</v>
      </c>
      <c r="E346">
        <v>9972.1100794499998</v>
      </c>
      <c r="F346">
        <v>518.54999999999995</v>
      </c>
      <c r="G346">
        <v>3.49666341075483</v>
      </c>
      <c r="H346">
        <f>(Table2[[#This Row],[1Y Return vs Nifty]]-AVERAGE(Table2[1Y Return vs Nifty]))/_xlfn.STDEV.P(Table2[1Y Return vs Nifty])</f>
        <v>-0.40349749919285754</v>
      </c>
      <c r="I346">
        <v>-3.0626470463253801</v>
      </c>
      <c r="J346">
        <f>(Table2[[#This Row],[1M Return vs Nifty]]-AVERAGE(Table2[1M Return vs Nifty]))/_xlfn.STDEV.P(Table2[1M Return vs Nifty])</f>
        <v>-0.40204667064192312</v>
      </c>
      <c r="K346">
        <v>30.182399661878399</v>
      </c>
      <c r="L346">
        <f>(Table2[[#This Row],[6M Return vs Nifty]]-AVERAGE(Table2[6M Return vs Nifty]))/_xlfn.STDEV.P(Table2[6M Return vs Nifty])</f>
        <v>0.39799531196936722</v>
      </c>
      <c r="M346">
        <v>0.77591787590522099</v>
      </c>
      <c r="N346">
        <f>(Table2[[#This Row],[1W Return vs Nifty]]-AVERAGE(Table2[1W Return vs Nifty]))/_xlfn.STDEV.P(Table2[1W Return vs Nifty])</f>
        <v>0.15496429839579098</v>
      </c>
      <c r="O346">
        <v>515.1</v>
      </c>
      <c r="P346">
        <v>514.59259106139802</v>
      </c>
      <c r="Q346">
        <v>459.82467002781999</v>
      </c>
      <c r="R346">
        <v>54.957158878163497</v>
      </c>
      <c r="S346" s="1">
        <f>(Table2[[#This Row],[Close Price]]-Table2[[#This Row],[20D EMA]])/Table2[[#This Row],[20D EMA]]</f>
        <v>6.6977285963889183E-3</v>
      </c>
      <c r="T346" s="1">
        <f>(Table2[[#This Row],[Close Price]]-Table2[[#This Row],[50D EMA]])/Table2[[#This Row],[50D EMA]]</f>
        <v>7.6903729422908773E-3</v>
      </c>
      <c r="U346" s="1">
        <f>(Table2[[#This Row],[Close Price]]-Table2[[#This Row],[200D EMA]])/Table2[[#This Row],[200D EMA]]</f>
        <v>0.12771243867499976</v>
      </c>
      <c r="V346">
        <v>0.44365688308394902</v>
      </c>
      <c r="W346">
        <v>515.1</v>
      </c>
      <c r="X346">
        <v>527</v>
      </c>
      <c r="Y346">
        <v>515.1</v>
      </c>
      <c r="Z346">
        <v>540</v>
      </c>
      <c r="AA346">
        <v>488.3</v>
      </c>
      <c r="AB346">
        <v>540</v>
      </c>
      <c r="AC346" s="1">
        <f>(Table2[[#This Row],[Close Price]]/Table2[[#This Row],[Day Low]])-1</f>
        <v>6.6977285963889521E-3</v>
      </c>
      <c r="AD346" s="1">
        <f>(Table2[[#This Row],[Day High]]/Table2[[#This Row],[Close Price]])-1</f>
        <v>1.6295439205476825E-2</v>
      </c>
      <c r="AE346" s="1">
        <f>(Table2[[#This Row],[Close Price]]/Table2[[#This Row],[Current Week Low]])-1</f>
        <v>6.6977285963889521E-3</v>
      </c>
      <c r="AF346" s="1">
        <f>(Table2[[#This Row],[Current Week High]]/Table2[[#This Row],[Close Price]])-1</f>
        <v>4.1365345675441256E-2</v>
      </c>
      <c r="AG346" s="1">
        <f>(Table2[[#This Row],[Close Price]]/Table2[[#This Row],[Current Month Low]])-1</f>
        <v>6.1949621134548272E-2</v>
      </c>
      <c r="AH346" s="1">
        <f>(Table2[[#This Row],[Current Month High]]/Table2[[#This Row],[Close Price]])-1</f>
        <v>4.1365345675441256E-2</v>
      </c>
      <c r="AI346">
        <v>12.120335551055801</v>
      </c>
      <c r="AJ346">
        <v>67.490310077519297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-0.12</v>
      </c>
      <c r="AM346" t="s">
        <v>3224</v>
      </c>
      <c r="AN346">
        <v>1.99</v>
      </c>
      <c r="AO346" t="s">
        <v>3225</v>
      </c>
      <c r="AP346">
        <v>3.2803983197009001E-2</v>
      </c>
      <c r="AQ346">
        <f>(Table2[[#This Row],[Sharpe Ratio]]-AVERAGE(Table2[Sharpe Ratio]))/_xlfn.STDEV.P(Table2[Sharpe Ratio])</f>
        <v>-0.37840128543251417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-0.63098584490213683</v>
      </c>
      <c r="AS346">
        <f>_xlfn.RANK.AVG(Table2[[#This Row],[1Y Return vs Nifty Z-Score]],Table2[1Y Return vs Nifty Z-Score])</f>
        <v>429</v>
      </c>
      <c r="AT346">
        <f>_xlfn.RANK.AVG(Table2[[#This Row],[6M Return vs Nifty Z-Score]],Table2[6M Return vs Nifty Z-Score])</f>
        <v>203</v>
      </c>
      <c r="AU346">
        <f>_xlfn.RANK.AVG(Table2[[#This Row],[Sharpe Ratio Z-Score]],Table2[Sharpe Ratio Z-Score])</f>
        <v>436</v>
      </c>
      <c r="AV346">
        <f>(Table2[[#This Row],[Rank 1Y]]+Table2[[#This Row],[Rank 6M]]+Table2[[#This Row],[Rank Sharpe]])/3</f>
        <v>356</v>
      </c>
    </row>
    <row r="347" spans="1:48" x14ac:dyDescent="0.3">
      <c r="A347" t="s">
        <v>1600</v>
      </c>
      <c r="B347" t="s">
        <v>1601</v>
      </c>
      <c r="C347" t="s">
        <v>3184</v>
      </c>
      <c r="D347" t="s">
        <v>187</v>
      </c>
      <c r="E347">
        <v>6017.5669312</v>
      </c>
      <c r="F347">
        <v>664</v>
      </c>
      <c r="G347">
        <v>19.684072381041801</v>
      </c>
      <c r="H347">
        <f>(Table2[[#This Row],[1Y Return vs Nifty]]-AVERAGE(Table2[1Y Return vs Nifty]))/_xlfn.STDEV.P(Table2[1Y Return vs Nifty])</f>
        <v>-0.13532043198978908</v>
      </c>
      <c r="I347">
        <v>11.9860266852971</v>
      </c>
      <c r="J347">
        <f>(Table2[[#This Row],[1M Return vs Nifty]]-AVERAGE(Table2[1M Return vs Nifty]))/_xlfn.STDEV.P(Table2[1M Return vs Nifty])</f>
        <v>1.0191665695895955</v>
      </c>
      <c r="K347">
        <v>34.2849089099361</v>
      </c>
      <c r="L347">
        <f>(Table2[[#This Row],[6M Return vs Nifty]]-AVERAGE(Table2[6M Return vs Nifty]))/_xlfn.STDEV.P(Table2[6M Return vs Nifty])</f>
        <v>0.51904846598518717</v>
      </c>
      <c r="M347">
        <v>-1.3815916173046701</v>
      </c>
      <c r="N347">
        <f>(Table2[[#This Row],[1W Return vs Nifty]]-AVERAGE(Table2[1W Return vs Nifty]))/_xlfn.STDEV.P(Table2[1W Return vs Nifty])</f>
        <v>-0.33560731515655112</v>
      </c>
      <c r="O347">
        <v>664.11</v>
      </c>
      <c r="P347">
        <v>639.26850327333898</v>
      </c>
      <c r="Q347">
        <v>553.06770856456706</v>
      </c>
      <c r="R347">
        <v>46.124002457076799</v>
      </c>
      <c r="S347" s="1">
        <f>(Table2[[#This Row],[Close Price]]-Table2[[#This Row],[20D EMA]])/Table2[[#This Row],[20D EMA]]</f>
        <v>-1.6563521103433714E-4</v>
      </c>
      <c r="T347" s="1">
        <f>(Table2[[#This Row],[Close Price]]-Table2[[#This Row],[50D EMA]])/Table2[[#This Row],[50D EMA]]</f>
        <v>3.8687181677221329E-2</v>
      </c>
      <c r="U347" s="1">
        <f>(Table2[[#This Row],[Close Price]]-Table2[[#This Row],[200D EMA]])/Table2[[#This Row],[200D EMA]]</f>
        <v>0.20057633037977721</v>
      </c>
      <c r="V347">
        <v>0.75840910989562704</v>
      </c>
      <c r="W347">
        <v>660.35</v>
      </c>
      <c r="X347">
        <v>679.65</v>
      </c>
      <c r="Y347">
        <v>660.35</v>
      </c>
      <c r="Z347">
        <v>680</v>
      </c>
      <c r="AA347">
        <v>655.6</v>
      </c>
      <c r="AB347">
        <v>715.5</v>
      </c>
      <c r="AC347" s="1">
        <f>(Table2[[#This Row],[Close Price]]/Table2[[#This Row],[Day Low]])-1</f>
        <v>5.5273718482622414E-3</v>
      </c>
      <c r="AD347" s="1">
        <f>(Table2[[#This Row],[Day High]]/Table2[[#This Row],[Close Price]])-1</f>
        <v>2.3569277108433706E-2</v>
      </c>
      <c r="AE347" s="1">
        <f>(Table2[[#This Row],[Close Price]]/Table2[[#This Row],[Current Week Low]])-1</f>
        <v>5.5273718482622414E-3</v>
      </c>
      <c r="AF347" s="1">
        <f>(Table2[[#This Row],[Current Week High]]/Table2[[#This Row],[Close Price]])-1</f>
        <v>2.4096385542168752E-2</v>
      </c>
      <c r="AG347" s="1">
        <f>(Table2[[#This Row],[Close Price]]/Table2[[#This Row],[Current Month Low]])-1</f>
        <v>1.281269066503965E-2</v>
      </c>
      <c r="AH347" s="1">
        <f>(Table2[[#This Row],[Current Month High]]/Table2[[#This Row],[Close Price]])-1</f>
        <v>7.7560240963855387E-2</v>
      </c>
      <c r="AI347">
        <v>8.68975903614459</v>
      </c>
      <c r="AJ347">
        <v>78.927512799784395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-0.08</v>
      </c>
      <c r="AM347" t="s">
        <v>3224</v>
      </c>
      <c r="AN347">
        <v>-3.57</v>
      </c>
      <c r="AO347" t="s">
        <v>3224</v>
      </c>
      <c r="AQ347">
        <f>(Table2[[#This Row],[Sharpe Ratio]]-AVERAGE(Table2[Sharpe Ratio]))/_xlfn.STDEV.P(Table2[Sharpe Ratio])</f>
        <v>-0.7593941903965159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0.3078930980319266</v>
      </c>
      <c r="AS347">
        <f>_xlfn.RANK.AVG(Table2[[#This Row],[1Y Return vs Nifty Z-Score]],Table2[1Y Return vs Nifty Z-Score])</f>
        <v>330</v>
      </c>
      <c r="AT347">
        <f>_xlfn.RANK.AVG(Table2[[#This Row],[6M Return vs Nifty Z-Score]],Table2[6M Return vs Nifty Z-Score])</f>
        <v>179</v>
      </c>
      <c r="AU347">
        <f>_xlfn.RANK.AVG(Table2[[#This Row],[Sharpe Ratio Z-Score]],Table2[Sharpe Ratio Z-Score])</f>
        <v>560.5</v>
      </c>
      <c r="AV347">
        <f>(Table2[[#This Row],[Rank 1Y]]+Table2[[#This Row],[Rank 6M]]+Table2[[#This Row],[Rank Sharpe]])/3</f>
        <v>356.5</v>
      </c>
    </row>
    <row r="348" spans="1:48" x14ac:dyDescent="0.3">
      <c r="A348" t="s">
        <v>1786</v>
      </c>
      <c r="B348" t="s">
        <v>1787</v>
      </c>
      <c r="C348" t="s">
        <v>3187</v>
      </c>
      <c r="D348" t="s">
        <v>124</v>
      </c>
      <c r="E348">
        <v>4566.3502059000002</v>
      </c>
      <c r="F348">
        <v>965.4</v>
      </c>
      <c r="G348">
        <v>40.9833603565055</v>
      </c>
      <c r="H348">
        <f>(Table2[[#This Row],[1Y Return vs Nifty]]-AVERAGE(Table2[1Y Return vs Nifty]))/_xlfn.STDEV.P(Table2[1Y Return vs Nifty])</f>
        <v>0.21754521768015775</v>
      </c>
      <c r="I348">
        <v>7.4357233239475002</v>
      </c>
      <c r="J348">
        <f>(Table2[[#This Row],[1M Return vs Nifty]]-AVERAGE(Table2[1M Return vs Nifty]))/_xlfn.STDEV.P(Table2[1M Return vs Nifty])</f>
        <v>0.58943093311083206</v>
      </c>
      <c r="K348">
        <v>32.299953664208203</v>
      </c>
      <c r="L348">
        <f>(Table2[[#This Row],[6M Return vs Nifty]]-AVERAGE(Table2[6M Return vs Nifty]))/_xlfn.STDEV.P(Table2[6M Return vs Nifty])</f>
        <v>0.46047819141740409</v>
      </c>
      <c r="M348">
        <v>9.2211024236882899</v>
      </c>
      <c r="N348">
        <f>(Table2[[#This Row],[1W Return vs Nifty]]-AVERAGE(Table2[1W Return vs Nifty]))/_xlfn.STDEV.P(Table2[1W Return vs Nifty])</f>
        <v>2.0752190288579215</v>
      </c>
      <c r="O348">
        <v>917.75</v>
      </c>
      <c r="P348">
        <v>885.62590765841799</v>
      </c>
      <c r="Q348">
        <v>791.40476192721303</v>
      </c>
      <c r="R348">
        <v>62.6546134775759</v>
      </c>
      <c r="S348" s="1">
        <f>(Table2[[#This Row],[Close Price]]-Table2[[#This Row],[20D EMA]])/Table2[[#This Row],[20D EMA]]</f>
        <v>5.1920457640969739E-2</v>
      </c>
      <c r="T348" s="1">
        <f>(Table2[[#This Row],[Close Price]]-Table2[[#This Row],[50D EMA]])/Table2[[#This Row],[50D EMA]]</f>
        <v>9.0076511596757072E-2</v>
      </c>
      <c r="U348" s="1">
        <f>(Table2[[#This Row],[Close Price]]-Table2[[#This Row],[200D EMA]])/Table2[[#This Row],[200D EMA]]</f>
        <v>0.21985619299165857</v>
      </c>
      <c r="V348">
        <v>0.95785499776584404</v>
      </c>
      <c r="W348">
        <v>960</v>
      </c>
      <c r="X348">
        <v>991.3</v>
      </c>
      <c r="Y348">
        <v>960</v>
      </c>
      <c r="Z348">
        <v>1010.4</v>
      </c>
      <c r="AA348">
        <v>830</v>
      </c>
      <c r="AB348">
        <v>1010.4</v>
      </c>
      <c r="AC348" s="1">
        <f>(Table2[[#This Row],[Close Price]]/Table2[[#This Row],[Day Low]])-1</f>
        <v>5.6249999999999911E-3</v>
      </c>
      <c r="AD348" s="1">
        <f>(Table2[[#This Row],[Day High]]/Table2[[#This Row],[Close Price]])-1</f>
        <v>2.6828257717008475E-2</v>
      </c>
      <c r="AE348" s="1">
        <f>(Table2[[#This Row],[Close Price]]/Table2[[#This Row],[Current Week Low]])-1</f>
        <v>5.6249999999999911E-3</v>
      </c>
      <c r="AF348" s="1">
        <f>(Table2[[#This Row],[Current Week High]]/Table2[[#This Row],[Close Price]])-1</f>
        <v>4.6612802983219348E-2</v>
      </c>
      <c r="AG348" s="1">
        <f>(Table2[[#This Row],[Close Price]]/Table2[[#This Row],[Current Month Low]])-1</f>
        <v>0.16313253012048201</v>
      </c>
      <c r="AH348" s="1">
        <f>(Table2[[#This Row],[Current Month High]]/Table2[[#This Row],[Close Price]])-1</f>
        <v>4.6612802983219348E-2</v>
      </c>
      <c r="AI348">
        <v>4.6612802983219304</v>
      </c>
      <c r="AJ348">
        <v>79.092848529820998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0.03</v>
      </c>
      <c r="AM348" t="s">
        <v>3225</v>
      </c>
      <c r="AN348">
        <v>13.82</v>
      </c>
      <c r="AO348" t="s">
        <v>3225</v>
      </c>
      <c r="AP348">
        <v>-3.1559064490743999E-2</v>
      </c>
      <c r="AQ348">
        <f>(Table2[[#This Row],[Sharpe Ratio]]-AVERAGE(Table2[Sharpe Ratio]))/_xlfn.STDEV.P(Table2[Sharpe Ratio])</f>
        <v>-1.1259283270001201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2.2167450440661955</v>
      </c>
      <c r="AS348">
        <f>_xlfn.RANK.AVG(Table2[[#This Row],[1Y Return vs Nifty Z-Score]],Table2[1Y Return vs Nifty Z-Score])</f>
        <v>238</v>
      </c>
      <c r="AT348">
        <f>_xlfn.RANK.AVG(Table2[[#This Row],[6M Return vs Nifty Z-Score]],Table2[6M Return vs Nifty Z-Score])</f>
        <v>190</v>
      </c>
      <c r="AU348">
        <f>_xlfn.RANK.AVG(Table2[[#This Row],[Sharpe Ratio Z-Score]],Table2[Sharpe Ratio Z-Score])</f>
        <v>644</v>
      </c>
      <c r="AV348">
        <f>(Table2[[#This Row],[Rank 1Y]]+Table2[[#This Row],[Rank 6M]]+Table2[[#This Row],[Rank Sharpe]])/3</f>
        <v>357.33333333333331</v>
      </c>
    </row>
    <row r="349" spans="1:48" x14ac:dyDescent="0.3">
      <c r="A349" t="s">
        <v>1147</v>
      </c>
      <c r="B349" t="s">
        <v>1148</v>
      </c>
      <c r="C349" t="s">
        <v>3186</v>
      </c>
      <c r="D349" t="s">
        <v>406</v>
      </c>
      <c r="E349">
        <v>11274.993336105001</v>
      </c>
      <c r="F349">
        <v>432.45</v>
      </c>
      <c r="G349">
        <v>42.911831902810498</v>
      </c>
      <c r="H349">
        <f>(Table2[[#This Row],[1Y Return vs Nifty]]-AVERAGE(Table2[1Y Return vs Nifty]))/_xlfn.STDEV.P(Table2[1Y Return vs Nifty])</f>
        <v>0.24949423709530583</v>
      </c>
      <c r="I349">
        <v>6.1482084242903303</v>
      </c>
      <c r="J349">
        <f>(Table2[[#This Row],[1M Return vs Nifty]]-AVERAGE(Table2[1M Return vs Nifty]))/_xlfn.STDEV.P(Table2[1M Return vs Nifty])</f>
        <v>0.46783661489905426</v>
      </c>
      <c r="K349">
        <v>-14.7763835212538</v>
      </c>
      <c r="L349">
        <f>(Table2[[#This Row],[6M Return vs Nifty]]-AVERAGE(Table2[6M Return vs Nifty]))/_xlfn.STDEV.P(Table2[6M Return vs Nifty])</f>
        <v>-0.92860803636146638</v>
      </c>
      <c r="M349">
        <v>2.7713201872359501</v>
      </c>
      <c r="N349">
        <f>(Table2[[#This Row],[1W Return vs Nifty]]-AVERAGE(Table2[1W Return vs Nifty]))/_xlfn.STDEV.P(Table2[1W Return vs Nifty])</f>
        <v>0.60867619845293641</v>
      </c>
      <c r="O349">
        <v>421.25</v>
      </c>
      <c r="P349">
        <v>420.40768922461598</v>
      </c>
      <c r="Q349">
        <v>401.21031564119102</v>
      </c>
      <c r="R349">
        <v>60.495441051751797</v>
      </c>
      <c r="S349" s="1">
        <f>(Table2[[#This Row],[Close Price]]-Table2[[#This Row],[20D EMA]])/Table2[[#This Row],[20D EMA]]</f>
        <v>2.6587537091988103E-2</v>
      </c>
      <c r="T349" s="1">
        <f>(Table2[[#This Row],[Close Price]]-Table2[[#This Row],[50D EMA]])/Table2[[#This Row],[50D EMA]]</f>
        <v>2.8644363754607799E-2</v>
      </c>
      <c r="U349" s="1">
        <f>(Table2[[#This Row],[Close Price]]-Table2[[#This Row],[200D EMA]])/Table2[[#This Row],[200D EMA]]</f>
        <v>7.7863612028228946E-2</v>
      </c>
      <c r="V349">
        <v>0.92605378076149603</v>
      </c>
      <c r="W349">
        <v>429.55</v>
      </c>
      <c r="X349">
        <v>452.75</v>
      </c>
      <c r="Y349">
        <v>429.55</v>
      </c>
      <c r="Z349">
        <v>453</v>
      </c>
      <c r="AA349">
        <v>400.2</v>
      </c>
      <c r="AB349">
        <v>453</v>
      </c>
      <c r="AC349" s="1">
        <f>(Table2[[#This Row],[Close Price]]/Table2[[#This Row],[Day Low]])-1</f>
        <v>6.7512513095098203E-3</v>
      </c>
      <c r="AD349" s="1">
        <f>(Table2[[#This Row],[Day High]]/Table2[[#This Row],[Close Price]])-1</f>
        <v>4.6941842987628712E-2</v>
      </c>
      <c r="AE349" s="1">
        <f>(Table2[[#This Row],[Close Price]]/Table2[[#This Row],[Current Week Low]])-1</f>
        <v>6.7512513095098203E-3</v>
      </c>
      <c r="AF349" s="1">
        <f>(Table2[[#This Row],[Current Week High]]/Table2[[#This Row],[Close Price]])-1</f>
        <v>4.7519944502254718E-2</v>
      </c>
      <c r="AG349" s="1">
        <f>(Table2[[#This Row],[Close Price]]/Table2[[#This Row],[Current Month Low]])-1</f>
        <v>8.0584707646176978E-2</v>
      </c>
      <c r="AH349" s="1">
        <f>(Table2[[#This Row],[Current Month High]]/Table2[[#This Row],[Close Price]])-1</f>
        <v>4.7519944502254718E-2</v>
      </c>
      <c r="AI349">
        <v>28.095733610821998</v>
      </c>
      <c r="AJ349">
        <v>69.588235294117595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-0.02</v>
      </c>
      <c r="AM349" t="s">
        <v>3224</v>
      </c>
      <c r="AN349">
        <v>8.0299999999999994</v>
      </c>
      <c r="AO349" t="s">
        <v>3225</v>
      </c>
      <c r="AP349">
        <v>0.110414075304663</v>
      </c>
      <c r="AQ349">
        <f>(Table2[[#This Row],[Sharpe Ratio]]-AVERAGE(Table2[Sharpe Ratio]))/_xlfn.STDEV.P(Table2[Sharpe Ratio])</f>
        <v>0.52297993614166582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0.92037895022749583</v>
      </c>
      <c r="AS349">
        <f>_xlfn.RANK.AVG(Table2[[#This Row],[1Y Return vs Nifty Z-Score]],Table2[1Y Return vs Nifty Z-Score])</f>
        <v>225</v>
      </c>
      <c r="AT349">
        <f>_xlfn.RANK.AVG(Table2[[#This Row],[6M Return vs Nifty Z-Score]],Table2[6M Return vs Nifty Z-Score])</f>
        <v>635</v>
      </c>
      <c r="AU349">
        <f>_xlfn.RANK.AVG(Table2[[#This Row],[Sharpe Ratio Z-Score]],Table2[Sharpe Ratio Z-Score])</f>
        <v>215</v>
      </c>
      <c r="AV349">
        <f>(Table2[[#This Row],[Rank 1Y]]+Table2[[#This Row],[Rank 6M]]+Table2[[#This Row],[Rank Sharpe]])/3</f>
        <v>358.33333333333331</v>
      </c>
    </row>
    <row r="350" spans="1:48" x14ac:dyDescent="0.3">
      <c r="A350" t="s">
        <v>860</v>
      </c>
      <c r="B350" t="s">
        <v>861</v>
      </c>
      <c r="C350" t="s">
        <v>3192</v>
      </c>
      <c r="D350" t="s">
        <v>444</v>
      </c>
      <c r="E350">
        <v>18821.4752682</v>
      </c>
      <c r="F350">
        <v>304.39999999999998</v>
      </c>
      <c r="G350">
        <v>8.1557896760577808</v>
      </c>
      <c r="H350">
        <f>(Table2[[#This Row],[1Y Return vs Nifty]]-AVERAGE(Table2[1Y Return vs Nifty]))/_xlfn.STDEV.P(Table2[1Y Return vs Nifty])</f>
        <v>-0.3263096787176219</v>
      </c>
      <c r="I350">
        <v>2.2846972020723699</v>
      </c>
      <c r="J350">
        <f>(Table2[[#This Row],[1M Return vs Nifty]]-AVERAGE(Table2[1M Return vs Nifty]))/_xlfn.STDEV.P(Table2[1M Return vs Nifty])</f>
        <v>0.10296238074903778</v>
      </c>
      <c r="K350">
        <v>19.035931916174299</v>
      </c>
      <c r="L350">
        <f>(Table2[[#This Row],[6M Return vs Nifty]]-AVERAGE(Table2[6M Return vs Nifty]))/_xlfn.STDEV.P(Table2[6M Return vs Nifty])</f>
        <v>6.9095364360008502E-2</v>
      </c>
      <c r="M350">
        <v>-2.6727476668046801</v>
      </c>
      <c r="N350">
        <f>(Table2[[#This Row],[1W Return vs Nifty]]-AVERAGE(Table2[1W Return vs Nifty]))/_xlfn.STDEV.P(Table2[1W Return vs Nifty])</f>
        <v>-0.6291886451782901</v>
      </c>
      <c r="O350">
        <v>304.97000000000003</v>
      </c>
      <c r="P350">
        <v>305.11295894042001</v>
      </c>
      <c r="Q350">
        <v>274.82441710912298</v>
      </c>
      <c r="R350">
        <v>45.610927885255201</v>
      </c>
      <c r="S350" s="1">
        <f>(Table2[[#This Row],[Close Price]]-Table2[[#This Row],[20D EMA]])/Table2[[#This Row],[20D EMA]]</f>
        <v>-1.8690362986524902E-3</v>
      </c>
      <c r="T350" s="1">
        <f>(Table2[[#This Row],[Close Price]]-Table2[[#This Row],[50D EMA]])/Table2[[#This Row],[50D EMA]]</f>
        <v>-2.3367048810249264E-3</v>
      </c>
      <c r="U350" s="1">
        <f>(Table2[[#This Row],[Close Price]]-Table2[[#This Row],[200D EMA]])/Table2[[#This Row],[200D EMA]]</f>
        <v>0.10761628534313816</v>
      </c>
      <c r="V350">
        <v>0.59056220215170596</v>
      </c>
      <c r="W350">
        <v>304</v>
      </c>
      <c r="X350">
        <v>307.2</v>
      </c>
      <c r="Y350">
        <v>304</v>
      </c>
      <c r="Z350">
        <v>310.95</v>
      </c>
      <c r="AA350">
        <v>303.5</v>
      </c>
      <c r="AB350">
        <v>316.2</v>
      </c>
      <c r="AC350" s="1">
        <f>(Table2[[#This Row],[Close Price]]/Table2[[#This Row],[Day Low]])-1</f>
        <v>1.3157894736841591E-3</v>
      </c>
      <c r="AD350" s="1">
        <f>(Table2[[#This Row],[Day High]]/Table2[[#This Row],[Close Price]])-1</f>
        <v>9.1984231274639949E-3</v>
      </c>
      <c r="AE350" s="1">
        <f>(Table2[[#This Row],[Close Price]]/Table2[[#This Row],[Current Week Low]])-1</f>
        <v>1.3157894736841591E-3</v>
      </c>
      <c r="AF350" s="1">
        <f>(Table2[[#This Row],[Current Week High]]/Table2[[#This Row],[Close Price]])-1</f>
        <v>2.1517739816031556E-2</v>
      </c>
      <c r="AG350" s="1">
        <f>(Table2[[#This Row],[Close Price]]/Table2[[#This Row],[Current Month Low]])-1</f>
        <v>2.9654036243820237E-3</v>
      </c>
      <c r="AH350" s="1">
        <f>(Table2[[#This Row],[Current Month High]]/Table2[[#This Row],[Close Price]])-1</f>
        <v>3.8764783180026408E-2</v>
      </c>
      <c r="AI350">
        <v>16.918528252299598</v>
      </c>
      <c r="AJ350">
        <v>63.832077502691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-0.17</v>
      </c>
      <c r="AM350" t="s">
        <v>3224</v>
      </c>
      <c r="AN350">
        <v>-2.39</v>
      </c>
      <c r="AO350" t="s">
        <v>3224</v>
      </c>
      <c r="AP350">
        <v>4.6401553398465002E-2</v>
      </c>
      <c r="AQ350">
        <f>(Table2[[#This Row],[Sharpe Ratio]]-AVERAGE(Table2[Sharpe Ratio]))/_xlfn.STDEV.P(Table2[Sharpe Ratio])</f>
        <v>-0.22047601945514883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400</v>
      </c>
      <c r="AT350">
        <f>_xlfn.RANK.AVG(Table2[[#This Row],[6M Return vs Nifty Z-Score]],Table2[6M Return vs Nifty Z-Score])</f>
        <v>284</v>
      </c>
      <c r="AU350">
        <f>_xlfn.RANK.AVG(Table2[[#This Row],[Sharpe Ratio Z-Score]],Table2[Sharpe Ratio Z-Score])</f>
        <v>392</v>
      </c>
      <c r="AV350">
        <f>(Table2[[#This Row],[Rank 1Y]]+Table2[[#This Row],[Rank 6M]]+Table2[[#This Row],[Rank Sharpe]])/3</f>
        <v>358.66666666666669</v>
      </c>
    </row>
    <row r="351" spans="1:48" x14ac:dyDescent="0.3">
      <c r="A351" t="s">
        <v>657</v>
      </c>
      <c r="B351" t="s">
        <v>658</v>
      </c>
      <c r="C351" t="s">
        <v>3190</v>
      </c>
      <c r="D351" t="s">
        <v>327</v>
      </c>
      <c r="E351">
        <v>29140.521789074999</v>
      </c>
      <c r="F351">
        <v>452.75</v>
      </c>
      <c r="G351">
        <v>22.463268209022001</v>
      </c>
      <c r="H351">
        <f>(Table2[[#This Row],[1Y Return vs Nifty]]-AVERAGE(Table2[1Y Return vs Nifty]))/_xlfn.STDEV.P(Table2[1Y Return vs Nifty])</f>
        <v>-8.9277449589158439E-2</v>
      </c>
      <c r="I351">
        <v>-2.83297936425009</v>
      </c>
      <c r="J351">
        <f>(Table2[[#This Row],[1M Return vs Nifty]]-AVERAGE(Table2[1M Return vs Nifty]))/_xlfn.STDEV.P(Table2[1M Return vs Nifty])</f>
        <v>-0.38035660303597912</v>
      </c>
      <c r="K351">
        <v>51.188970882954798</v>
      </c>
      <c r="L351">
        <f>(Table2[[#This Row],[6M Return vs Nifty]]-AVERAGE(Table2[6M Return vs Nifty]))/_xlfn.STDEV.P(Table2[6M Return vs Nifty])</f>
        <v>1.0178383269663893</v>
      </c>
      <c r="M351">
        <v>-5.1743829369916403</v>
      </c>
      <c r="N351">
        <f>(Table2[[#This Row],[1W Return vs Nifty]]-AVERAGE(Table2[1W Return vs Nifty]))/_xlfn.STDEV.P(Table2[1W Return vs Nifty])</f>
        <v>-1.1980071161409467</v>
      </c>
      <c r="O351">
        <v>457.27</v>
      </c>
      <c r="P351">
        <v>443.76012301111098</v>
      </c>
      <c r="Q351">
        <v>377.88061734354102</v>
      </c>
      <c r="R351">
        <v>41.899027696168403</v>
      </c>
      <c r="S351" s="1">
        <f>(Table2[[#This Row],[Close Price]]-Table2[[#This Row],[20D EMA]])/Table2[[#This Row],[20D EMA]]</f>
        <v>-9.8847508036826858E-3</v>
      </c>
      <c r="T351" s="1">
        <f>(Table2[[#This Row],[Close Price]]-Table2[[#This Row],[50D EMA]])/Table2[[#This Row],[50D EMA]]</f>
        <v>2.0258415577967405E-2</v>
      </c>
      <c r="U351" s="1">
        <f>(Table2[[#This Row],[Close Price]]-Table2[[#This Row],[200D EMA]])/Table2[[#This Row],[200D EMA]]</f>
        <v>0.19812972462780035</v>
      </c>
      <c r="V351">
        <v>0.63334332627529799</v>
      </c>
      <c r="W351">
        <v>448.1</v>
      </c>
      <c r="X351">
        <v>455</v>
      </c>
      <c r="Y351">
        <v>445.1</v>
      </c>
      <c r="Z351">
        <v>460.25</v>
      </c>
      <c r="AA351">
        <v>445.1</v>
      </c>
      <c r="AB351">
        <v>484</v>
      </c>
      <c r="AC351" s="1">
        <f>(Table2[[#This Row],[Close Price]]/Table2[[#This Row],[Day Low]])-1</f>
        <v>1.0377147958045008E-2</v>
      </c>
      <c r="AD351" s="1">
        <f>(Table2[[#This Row],[Day High]]/Table2[[#This Row],[Close Price]])-1</f>
        <v>4.9696300386525838E-3</v>
      </c>
      <c r="AE351" s="1">
        <f>(Table2[[#This Row],[Close Price]]/Table2[[#This Row],[Current Week Low]])-1</f>
        <v>1.7187148955290832E-2</v>
      </c>
      <c r="AF351" s="1">
        <f>(Table2[[#This Row],[Current Week High]]/Table2[[#This Row],[Close Price]])-1</f>
        <v>1.6565433462175649E-2</v>
      </c>
      <c r="AG351" s="1">
        <f>(Table2[[#This Row],[Close Price]]/Table2[[#This Row],[Current Month Low]])-1</f>
        <v>1.7187148955290832E-2</v>
      </c>
      <c r="AH351" s="1">
        <f>(Table2[[#This Row],[Current Month High]]/Table2[[#This Row],[Close Price]])-1</f>
        <v>6.9022639425731613E-2</v>
      </c>
      <c r="AI351">
        <v>6.9022639425731596</v>
      </c>
      <c r="AJ351">
        <v>73.301435406698502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-0.01</v>
      </c>
      <c r="AM351" t="s">
        <v>3224</v>
      </c>
      <c r="AN351">
        <v>-5.09</v>
      </c>
      <c r="AO351" t="s">
        <v>3224</v>
      </c>
      <c r="AP351">
        <v>-4.5696430538571003E-2</v>
      </c>
      <c r="AQ351">
        <f>(Table2[[#This Row],[Sharpe Ratio]]-AVERAGE(Table2[Sharpe Ratio]))/_xlfn.STDEV.P(Table2[Sharpe Ratio])</f>
        <v>-1.2901229044315634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-1.9399257462312582</v>
      </c>
      <c r="AS351">
        <f>_xlfn.RANK.AVG(Table2[[#This Row],[1Y Return vs Nifty Z-Score]],Table2[1Y Return vs Nifty Z-Score])</f>
        <v>315</v>
      </c>
      <c r="AT351">
        <f>_xlfn.RANK.AVG(Table2[[#This Row],[6M Return vs Nifty Z-Score]],Table2[6M Return vs Nifty Z-Score])</f>
        <v>96</v>
      </c>
      <c r="AU351">
        <f>_xlfn.RANK.AVG(Table2[[#This Row],[Sharpe Ratio Z-Score]],Table2[Sharpe Ratio Z-Score])</f>
        <v>666</v>
      </c>
      <c r="AV351">
        <f>(Table2[[#This Row],[Rank 1Y]]+Table2[[#This Row],[Rank 6M]]+Table2[[#This Row],[Rank Sharpe]])/3</f>
        <v>359</v>
      </c>
    </row>
    <row r="352" spans="1:48" x14ac:dyDescent="0.3">
      <c r="A352" t="s">
        <v>2087</v>
      </c>
      <c r="B352" t="s">
        <v>2088</v>
      </c>
      <c r="C352" t="s">
        <v>3178</v>
      </c>
      <c r="D352" t="s">
        <v>65</v>
      </c>
      <c r="E352">
        <v>3110.3621572799998</v>
      </c>
      <c r="F352">
        <v>235.2</v>
      </c>
      <c r="G352">
        <v>13.2072171701786</v>
      </c>
      <c r="H352">
        <f>(Table2[[#This Row],[1Y Return vs Nifty]]-AVERAGE(Table2[1Y Return vs Nifty]))/_xlfn.STDEV.P(Table2[1Y Return vs Nifty])</f>
        <v>-0.24262259741579872</v>
      </c>
      <c r="I352">
        <v>-7.58395147142277</v>
      </c>
      <c r="J352">
        <f>(Table2[[#This Row],[1M Return vs Nifty]]-AVERAGE(Table2[1M Return vs Nifty]))/_xlfn.STDEV.P(Table2[1M Return vs Nifty])</f>
        <v>-0.82904361579882846</v>
      </c>
      <c r="K352">
        <v>26.3557869951204</v>
      </c>
      <c r="L352">
        <f>(Table2[[#This Row],[6M Return vs Nifty]]-AVERAGE(Table2[6M Return vs Nifty]))/_xlfn.STDEV.P(Table2[6M Return vs Nifty])</f>
        <v>0.28508306619508827</v>
      </c>
      <c r="M352">
        <v>-1.7959222512936299</v>
      </c>
      <c r="N352">
        <f>(Table2[[#This Row],[1W Return vs Nifty]]-AVERAGE(Table2[1W Return vs Nifty]))/_xlfn.STDEV.P(Table2[1W Return vs Nifty])</f>
        <v>-0.42981725875115623</v>
      </c>
      <c r="O352">
        <v>248.93</v>
      </c>
      <c r="P352">
        <v>245.04984564014001</v>
      </c>
      <c r="Q352">
        <v>212.01571356596199</v>
      </c>
      <c r="R352">
        <v>30.6498543063461</v>
      </c>
      <c r="S352" s="1">
        <f>(Table2[[#This Row],[Close Price]]-Table2[[#This Row],[20D EMA]])/Table2[[#This Row],[20D EMA]]</f>
        <v>-5.5156067970915587E-2</v>
      </c>
      <c r="T352" s="1">
        <f>(Table2[[#This Row],[Close Price]]-Table2[[#This Row],[50D EMA]])/Table2[[#This Row],[50D EMA]]</f>
        <v>-4.0195273799946356E-2</v>
      </c>
      <c r="U352" s="1">
        <f>(Table2[[#This Row],[Close Price]]-Table2[[#This Row],[200D EMA]])/Table2[[#This Row],[200D EMA]]</f>
        <v>0.10935173645431211</v>
      </c>
      <c r="V352">
        <v>0.27817886774863898</v>
      </c>
      <c r="W352">
        <v>234.3</v>
      </c>
      <c r="X352">
        <v>245.5</v>
      </c>
      <c r="Y352">
        <v>234.3</v>
      </c>
      <c r="Z352">
        <v>245.5</v>
      </c>
      <c r="AA352">
        <v>234.3</v>
      </c>
      <c r="AB352">
        <v>264.8</v>
      </c>
      <c r="AC352" s="1">
        <f>(Table2[[#This Row],[Close Price]]/Table2[[#This Row],[Day Low]])-1</f>
        <v>3.8412291933418441E-3</v>
      </c>
      <c r="AD352" s="1">
        <f>(Table2[[#This Row],[Day High]]/Table2[[#This Row],[Close Price]])-1</f>
        <v>4.3792517006802756E-2</v>
      </c>
      <c r="AE352" s="1">
        <f>(Table2[[#This Row],[Close Price]]/Table2[[#This Row],[Current Week Low]])-1</f>
        <v>3.8412291933418441E-3</v>
      </c>
      <c r="AF352" s="1">
        <f>(Table2[[#This Row],[Current Week High]]/Table2[[#This Row],[Close Price]])-1</f>
        <v>4.3792517006802756E-2</v>
      </c>
      <c r="AG352" s="1">
        <f>(Table2[[#This Row],[Close Price]]/Table2[[#This Row],[Current Month Low]])-1</f>
        <v>3.8412291933418441E-3</v>
      </c>
      <c r="AH352" s="1">
        <f>(Table2[[#This Row],[Current Month High]]/Table2[[#This Row],[Close Price]])-1</f>
        <v>0.12585034013605445</v>
      </c>
      <c r="AI352">
        <v>24.808673469387699</v>
      </c>
      <c r="AJ352">
        <v>52.036199095022603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0.18</v>
      </c>
      <c r="AM352" t="s">
        <v>3225</v>
      </c>
      <c r="AN352">
        <v>-10.28</v>
      </c>
      <c r="AO352" t="s">
        <v>3224</v>
      </c>
      <c r="AP352">
        <v>2.056074571854E-2</v>
      </c>
      <c r="AQ352">
        <f>(Table2[[#This Row],[Sharpe Ratio]]-AVERAGE(Table2[Sharpe Ratio]))/_xlfn.STDEV.P(Table2[Sharpe Ratio])</f>
        <v>-0.52059702383026318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-1.7369974296009583</v>
      </c>
      <c r="AS352">
        <f>_xlfn.RANK.AVG(Table2[[#This Row],[1Y Return vs Nifty Z-Score]],Table2[1Y Return vs Nifty Z-Score])</f>
        <v>370</v>
      </c>
      <c r="AT352">
        <f>_xlfn.RANK.AVG(Table2[[#This Row],[6M Return vs Nifty Z-Score]],Table2[6M Return vs Nifty Z-Score])</f>
        <v>231</v>
      </c>
      <c r="AU352">
        <f>_xlfn.RANK.AVG(Table2[[#This Row],[Sharpe Ratio Z-Score]],Table2[Sharpe Ratio Z-Score])</f>
        <v>478</v>
      </c>
      <c r="AV352">
        <f>(Table2[[#This Row],[Rank 1Y]]+Table2[[#This Row],[Rank 6M]]+Table2[[#This Row],[Rank Sharpe]])/3</f>
        <v>359.66666666666669</v>
      </c>
    </row>
    <row r="353" spans="1:48" x14ac:dyDescent="0.3">
      <c r="A353" t="s">
        <v>152</v>
      </c>
      <c r="B353" t="s">
        <v>153</v>
      </c>
      <c r="C353" t="s">
        <v>3189</v>
      </c>
      <c r="D353" t="s">
        <v>78</v>
      </c>
      <c r="E353">
        <v>184876.919814455</v>
      </c>
      <c r="F353">
        <v>2754.85</v>
      </c>
      <c r="G353">
        <v>15.4141923270835</v>
      </c>
      <c r="H353">
        <f>(Table2[[#This Row],[1Y Return vs Nifty]]-AVERAGE(Table2[1Y Return vs Nifty]))/_xlfn.STDEV.P(Table2[1Y Return vs Nifty])</f>
        <v>-0.20605960416251248</v>
      </c>
      <c r="I353">
        <v>1.9746105660142701</v>
      </c>
      <c r="J353">
        <f>(Table2[[#This Row],[1M Return vs Nifty]]-AVERAGE(Table2[1M Return vs Nifty]))/_xlfn.STDEV.P(Table2[1M Return vs Nifty])</f>
        <v>7.3677458991543515E-2</v>
      </c>
      <c r="K353">
        <v>9.6278909177289798</v>
      </c>
      <c r="L353">
        <f>(Table2[[#This Row],[6M Return vs Nifty]]-AVERAGE(Table2[6M Return vs Nifty]))/_xlfn.STDEV.P(Table2[6M Return vs Nifty])</f>
        <v>-0.20850864994200421</v>
      </c>
      <c r="M353">
        <v>0.89792180200384297</v>
      </c>
      <c r="N353">
        <f>(Table2[[#This Row],[1W Return vs Nifty]]-AVERAGE(Table2[1W Return vs Nifty]))/_xlfn.STDEV.P(Table2[1W Return vs Nifty])</f>
        <v>0.18270538740341144</v>
      </c>
      <c r="O353">
        <v>2718.6</v>
      </c>
      <c r="P353">
        <v>2678.7552194045002</v>
      </c>
      <c r="Q353">
        <v>2407.5948774093399</v>
      </c>
      <c r="R353">
        <v>57.5748148241601</v>
      </c>
      <c r="S353" s="1">
        <f>(Table2[[#This Row],[Close Price]]-Table2[[#This Row],[20D EMA]])/Table2[[#This Row],[20D EMA]]</f>
        <v>1.3334069006106085E-2</v>
      </c>
      <c r="T353" s="1">
        <f>(Table2[[#This Row],[Close Price]]-Table2[[#This Row],[50D EMA]])/Table2[[#This Row],[50D EMA]]</f>
        <v>2.8406768951593855E-2</v>
      </c>
      <c r="U353" s="1">
        <f>(Table2[[#This Row],[Close Price]]-Table2[[#This Row],[200D EMA]])/Table2[[#This Row],[200D EMA]]</f>
        <v>0.14423320378730795</v>
      </c>
      <c r="V353">
        <v>0.55153964140549705</v>
      </c>
      <c r="W353">
        <v>2730</v>
      </c>
      <c r="X353">
        <v>2777.3</v>
      </c>
      <c r="Y353">
        <v>2730</v>
      </c>
      <c r="Z353">
        <v>2819.05</v>
      </c>
      <c r="AA353">
        <v>2673.9</v>
      </c>
      <c r="AB353">
        <v>2819.05</v>
      </c>
      <c r="AC353" s="1">
        <f>(Table2[[#This Row],[Close Price]]/Table2[[#This Row],[Day Low]])-1</f>
        <v>9.102564102564159E-3</v>
      </c>
      <c r="AD353" s="1">
        <f>(Table2[[#This Row],[Day High]]/Table2[[#This Row],[Close Price]])-1</f>
        <v>8.1492640252647242E-3</v>
      </c>
      <c r="AE353" s="1">
        <f>(Table2[[#This Row],[Close Price]]/Table2[[#This Row],[Current Week Low]])-1</f>
        <v>9.102564102564159E-3</v>
      </c>
      <c r="AF353" s="1">
        <f>(Table2[[#This Row],[Current Week High]]/Table2[[#This Row],[Close Price]])-1</f>
        <v>2.3304354139063843E-2</v>
      </c>
      <c r="AG353" s="1">
        <f>(Table2[[#This Row],[Close Price]]/Table2[[#This Row],[Current Month Low]])-1</f>
        <v>3.0274131418527084E-2</v>
      </c>
      <c r="AH353" s="1">
        <f>(Table2[[#This Row],[Current Month High]]/Table2[[#This Row],[Close Price]])-1</f>
        <v>2.3304354139063843E-2</v>
      </c>
      <c r="AI353">
        <v>4.4612229340980498</v>
      </c>
      <c r="AJ353">
        <v>51.298042456823197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</v>
      </c>
      <c r="AM353" t="s">
        <v>3226</v>
      </c>
      <c r="AN353">
        <v>2.0699999999999998</v>
      </c>
      <c r="AO353" t="s">
        <v>3225</v>
      </c>
      <c r="AP353">
        <v>6.8022021230044999E-2</v>
      </c>
      <c r="AQ353">
        <f>(Table2[[#This Row],[Sharpe Ratio]]-AVERAGE(Table2[Sharpe Ratio]))/_xlfn.STDEV.P(Table2[Sharpe Ratio])</f>
        <v>3.0629000211654021E-2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-0.12755640749790773</v>
      </c>
      <c r="AS353">
        <f>_xlfn.RANK.AVG(Table2[[#This Row],[1Y Return vs Nifty Z-Score]],Table2[1Y Return vs Nifty Z-Score])</f>
        <v>358</v>
      </c>
      <c r="AT353">
        <f>_xlfn.RANK.AVG(Table2[[#This Row],[6M Return vs Nifty Z-Score]],Table2[6M Return vs Nifty Z-Score])</f>
        <v>382</v>
      </c>
      <c r="AU353">
        <f>_xlfn.RANK.AVG(Table2[[#This Row],[Sharpe Ratio Z-Score]],Table2[Sharpe Ratio Z-Score])</f>
        <v>342</v>
      </c>
      <c r="AV353">
        <f>(Table2[[#This Row],[Rank 1Y]]+Table2[[#This Row],[Rank 6M]]+Table2[[#This Row],[Rank Sharpe]])/3</f>
        <v>360.66666666666669</v>
      </c>
    </row>
    <row r="354" spans="1:48" x14ac:dyDescent="0.3">
      <c r="A354" t="s">
        <v>501</v>
      </c>
      <c r="B354" t="s">
        <v>502</v>
      </c>
      <c r="C354" t="s">
        <v>3180</v>
      </c>
      <c r="D354" t="s">
        <v>51</v>
      </c>
      <c r="E354">
        <v>43834.005560919999</v>
      </c>
      <c r="F354">
        <v>175.85</v>
      </c>
      <c r="G354">
        <v>12.1477482113263</v>
      </c>
      <c r="H354">
        <f>(Table2[[#This Row],[1Y Return vs Nifty]]-AVERAGE(Table2[1Y Return vs Nifty]))/_xlfn.STDEV.P(Table2[1Y Return vs Nifty])</f>
        <v>-0.26017483685691178</v>
      </c>
      <c r="I354">
        <v>2.7605007742374199</v>
      </c>
      <c r="J354">
        <f>(Table2[[#This Row],[1M Return vs Nifty]]-AVERAGE(Table2[1M Return vs Nifty]))/_xlfn.STDEV.P(Table2[1M Return vs Nifty])</f>
        <v>0.14789779157460795</v>
      </c>
      <c r="K354">
        <v>3.4012026639538901</v>
      </c>
      <c r="L354">
        <f>(Table2[[#This Row],[6M Return vs Nifty]]-AVERAGE(Table2[6M Return vs Nifty]))/_xlfn.STDEV.P(Table2[6M Return vs Nifty])</f>
        <v>-0.39224016804878098</v>
      </c>
      <c r="M354">
        <v>2.9581880832137801</v>
      </c>
      <c r="N354">
        <f>(Table2[[#This Row],[1W Return vs Nifty]]-AVERAGE(Table2[1W Return vs Nifty]))/_xlfn.STDEV.P(Table2[1W Return vs Nifty])</f>
        <v>0.65116596989518749</v>
      </c>
      <c r="O354">
        <v>171.38</v>
      </c>
      <c r="P354">
        <v>171.50303614911999</v>
      </c>
      <c r="Q354">
        <v>162.364522584529</v>
      </c>
      <c r="R354">
        <v>59.942019965502098</v>
      </c>
      <c r="S354" s="1">
        <f>(Table2[[#This Row],[Close Price]]-Table2[[#This Row],[20D EMA]])/Table2[[#This Row],[20D EMA]]</f>
        <v>2.608239001050297E-2</v>
      </c>
      <c r="T354" s="1">
        <f>(Table2[[#This Row],[Close Price]]-Table2[[#This Row],[50D EMA]])/Table2[[#This Row],[50D EMA]]</f>
        <v>2.5346279275781244E-2</v>
      </c>
      <c r="U354" s="1">
        <f>(Table2[[#This Row],[Close Price]]-Table2[[#This Row],[200D EMA]])/Table2[[#This Row],[200D EMA]]</f>
        <v>8.3056798374474244E-2</v>
      </c>
      <c r="V354">
        <v>0.80687977654170195</v>
      </c>
      <c r="W354">
        <v>174.5</v>
      </c>
      <c r="X354">
        <v>177.22</v>
      </c>
      <c r="Y354">
        <v>174.5</v>
      </c>
      <c r="Z354">
        <v>179</v>
      </c>
      <c r="AA354">
        <v>163.33000000000001</v>
      </c>
      <c r="AB354">
        <v>179.37</v>
      </c>
      <c r="AC354" s="1">
        <f>(Table2[[#This Row],[Close Price]]/Table2[[#This Row],[Day Low]])-1</f>
        <v>7.7363896848137159E-3</v>
      </c>
      <c r="AD354" s="1">
        <f>(Table2[[#This Row],[Day High]]/Table2[[#This Row],[Close Price]])-1</f>
        <v>7.7907307364231126E-3</v>
      </c>
      <c r="AE354" s="1">
        <f>(Table2[[#This Row],[Close Price]]/Table2[[#This Row],[Current Week Low]])-1</f>
        <v>7.7363896848137159E-3</v>
      </c>
      <c r="AF354" s="1">
        <f>(Table2[[#This Row],[Current Week High]]/Table2[[#This Row],[Close Price]])-1</f>
        <v>1.7912994029001927E-2</v>
      </c>
      <c r="AG354" s="1">
        <f>(Table2[[#This Row],[Close Price]]/Table2[[#This Row],[Current Month Low]])-1</f>
        <v>7.6654625604604121E-2</v>
      </c>
      <c r="AH354" s="1">
        <f>(Table2[[#This Row],[Current Month High]]/Table2[[#This Row],[Close Price]])-1</f>
        <v>2.0017059994313469E-2</v>
      </c>
      <c r="AI354">
        <v>10.463463178845601</v>
      </c>
      <c r="AJ354">
        <v>43.844580777096098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-0.05</v>
      </c>
      <c r="AM354" t="s">
        <v>3224</v>
      </c>
      <c r="AN354">
        <v>3.83</v>
      </c>
      <c r="AO354" t="s">
        <v>3225</v>
      </c>
      <c r="AP354">
        <v>9.0663781953904996E-2</v>
      </c>
      <c r="AQ354">
        <f>(Table2[[#This Row],[Sharpe Ratio]]-AVERAGE(Table2[Sharpe Ratio]))/_xlfn.STDEV.P(Table2[Sharpe Ratio])</f>
        <v>0.29359554728846732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379</v>
      </c>
      <c r="AT354">
        <f>_xlfn.RANK.AVG(Table2[[#This Row],[6M Return vs Nifty Z-Score]],Table2[6M Return vs Nifty Z-Score])</f>
        <v>441</v>
      </c>
      <c r="AU354">
        <f>_xlfn.RANK.AVG(Table2[[#This Row],[Sharpe Ratio Z-Score]],Table2[Sharpe Ratio Z-Score])</f>
        <v>264</v>
      </c>
      <c r="AV354">
        <f>(Table2[[#This Row],[Rank 1Y]]+Table2[[#This Row],[Rank 6M]]+Table2[[#This Row],[Rank Sharpe]])/3</f>
        <v>361.33333333333331</v>
      </c>
    </row>
    <row r="355" spans="1:48" x14ac:dyDescent="0.3">
      <c r="A355" t="s">
        <v>1038</v>
      </c>
      <c r="B355" t="s">
        <v>1039</v>
      </c>
      <c r="C355" t="s">
        <v>3184</v>
      </c>
      <c r="D355" t="s">
        <v>278</v>
      </c>
      <c r="E355">
        <v>13342.874315470001</v>
      </c>
      <c r="F355">
        <v>1313.9</v>
      </c>
      <c r="G355">
        <v>2.9063937442458698</v>
      </c>
      <c r="H355">
        <f>(Table2[[#This Row],[1Y Return vs Nifty]]-AVERAGE(Table2[1Y Return vs Nifty]))/_xlfn.STDEV.P(Table2[1Y Return vs Nifty])</f>
        <v>-0.41327650634056545</v>
      </c>
      <c r="I355">
        <v>5.7860737069301997</v>
      </c>
      <c r="J355">
        <f>(Table2[[#This Row],[1M Return vs Nifty]]-AVERAGE(Table2[1M Return vs Nifty]))/_xlfn.STDEV.P(Table2[1M Return vs Nifty])</f>
        <v>0.43363621529983798</v>
      </c>
      <c r="K355">
        <v>1.1364604312572699</v>
      </c>
      <c r="L355">
        <f>(Table2[[#This Row],[6M Return vs Nifty]]-AVERAGE(Table2[6M Return vs Nifty]))/_xlfn.STDEV.P(Table2[6M Return vs Nifty])</f>
        <v>-0.45906614545042901</v>
      </c>
      <c r="M355">
        <v>-0.76076612493453799</v>
      </c>
      <c r="N355">
        <f>(Table2[[#This Row],[1W Return vs Nifty]]-AVERAGE(Table2[1W Return vs Nifty]))/_xlfn.STDEV.P(Table2[1W Return vs Nifty])</f>
        <v>-0.19444484774449503</v>
      </c>
      <c r="O355">
        <v>1277.1500000000001</v>
      </c>
      <c r="P355">
        <v>1254.76153530292</v>
      </c>
      <c r="Q355">
        <v>1215.8293211109201</v>
      </c>
      <c r="R355">
        <v>66.455864842195894</v>
      </c>
      <c r="S355" s="1">
        <f>(Table2[[#This Row],[Close Price]]-Table2[[#This Row],[20D EMA]])/Table2[[#This Row],[20D EMA]]</f>
        <v>2.8775006851192105E-2</v>
      </c>
      <c r="T355" s="1">
        <f>(Table2[[#This Row],[Close Price]]-Table2[[#This Row],[50D EMA]])/Table2[[#This Row],[50D EMA]]</f>
        <v>4.7131238114342625E-2</v>
      </c>
      <c r="U355" s="1">
        <f>(Table2[[#This Row],[Close Price]]-Table2[[#This Row],[200D EMA]])/Table2[[#This Row],[200D EMA]]</f>
        <v>8.0661551079777766E-2</v>
      </c>
      <c r="V355">
        <v>0.970522745270464</v>
      </c>
      <c r="W355">
        <v>1306.25</v>
      </c>
      <c r="X355">
        <v>1329.3</v>
      </c>
      <c r="Y355">
        <v>1301.8499999999999</v>
      </c>
      <c r="Z355">
        <v>1339.65</v>
      </c>
      <c r="AA355">
        <v>1250.05</v>
      </c>
      <c r="AB355">
        <v>1361</v>
      </c>
      <c r="AC355" s="1">
        <f>(Table2[[#This Row],[Close Price]]/Table2[[#This Row],[Day Low]])-1</f>
        <v>5.8564593301435597E-3</v>
      </c>
      <c r="AD355" s="1">
        <f>(Table2[[#This Row],[Day High]]/Table2[[#This Row],[Close Price]])-1</f>
        <v>1.172083111347888E-2</v>
      </c>
      <c r="AE355" s="1">
        <f>(Table2[[#This Row],[Close Price]]/Table2[[#This Row],[Current Week Low]])-1</f>
        <v>9.2560586857166616E-3</v>
      </c>
      <c r="AF355" s="1">
        <f>(Table2[[#This Row],[Current Week High]]/Table2[[#This Row],[Close Price]])-1</f>
        <v>1.9598142933252127E-2</v>
      </c>
      <c r="AG355" s="1">
        <f>(Table2[[#This Row],[Close Price]]/Table2[[#This Row],[Current Month Low]])-1</f>
        <v>5.1077956881724784E-2</v>
      </c>
      <c r="AH355" s="1">
        <f>(Table2[[#This Row],[Current Month High]]/Table2[[#This Row],[Close Price]])-1</f>
        <v>3.5847476976938797E-2</v>
      </c>
      <c r="AI355">
        <v>25.5042240657584</v>
      </c>
      <c r="AJ355">
        <v>32.322876277758198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-0.11</v>
      </c>
      <c r="AM355" t="s">
        <v>3224</v>
      </c>
      <c r="AN355">
        <v>3.66</v>
      </c>
      <c r="AO355" t="s">
        <v>3225</v>
      </c>
      <c r="AP355">
        <v>0.122634057396502</v>
      </c>
      <c r="AQ355">
        <f>(Table2[[#This Row],[Sharpe Ratio]]-AVERAGE(Table2[Sharpe Ratio]))/_xlfn.STDEV.P(Table2[Sharpe Ratio])</f>
        <v>0.66490558120181564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3.1754296966164136E-2</v>
      </c>
      <c r="AS355">
        <f>_xlfn.RANK.AVG(Table2[[#This Row],[1Y Return vs Nifty Z-Score]],Table2[1Y Return vs Nifty Z-Score])</f>
        <v>439</v>
      </c>
      <c r="AT355">
        <f>_xlfn.RANK.AVG(Table2[[#This Row],[6M Return vs Nifty Z-Score]],Table2[6M Return vs Nifty Z-Score])</f>
        <v>469</v>
      </c>
      <c r="AU355">
        <f>_xlfn.RANK.AVG(Table2[[#This Row],[Sharpe Ratio Z-Score]],Table2[Sharpe Ratio Z-Score])</f>
        <v>179</v>
      </c>
      <c r="AV355">
        <f>(Table2[[#This Row],[Rank 1Y]]+Table2[[#This Row],[Rank 6M]]+Table2[[#This Row],[Rank Sharpe]])/3</f>
        <v>362.33333333333331</v>
      </c>
    </row>
    <row r="356" spans="1:48" x14ac:dyDescent="0.3">
      <c r="A356" t="s">
        <v>1159</v>
      </c>
      <c r="B356" t="s">
        <v>1160</v>
      </c>
      <c r="C356" t="s">
        <v>3192</v>
      </c>
      <c r="D356" t="s">
        <v>127</v>
      </c>
      <c r="E356">
        <v>10856.434106250001</v>
      </c>
      <c r="F356">
        <v>356.25</v>
      </c>
      <c r="G356">
        <v>-20.770351340230899</v>
      </c>
      <c r="H356">
        <f>(Table2[[#This Row],[1Y Return vs Nifty]]-AVERAGE(Table2[1Y Return vs Nifty]))/_xlfn.STDEV.P(Table2[1Y Return vs Nifty])</f>
        <v>-0.80552952653204091</v>
      </c>
      <c r="I356">
        <v>4.6020303056180696</v>
      </c>
      <c r="J356">
        <f>(Table2[[#This Row],[1M Return vs Nifty]]-AVERAGE(Table2[1M Return vs Nifty]))/_xlfn.STDEV.P(Table2[1M Return vs Nifty])</f>
        <v>0.32181385879426372</v>
      </c>
      <c r="K356">
        <v>8.9943213195398002</v>
      </c>
      <c r="L356">
        <f>(Table2[[#This Row],[6M Return vs Nifty]]-AVERAGE(Table2[6M Return vs Nifty]))/_xlfn.STDEV.P(Table2[6M Return vs Nifty])</f>
        <v>-0.22720345195510067</v>
      </c>
      <c r="M356">
        <v>-3.9114983605501799</v>
      </c>
      <c r="N356">
        <f>(Table2[[#This Row],[1W Return vs Nifty]]-AVERAGE(Table2[1W Return vs Nifty]))/_xlfn.STDEV.P(Table2[1W Return vs Nifty])</f>
        <v>-0.91085411572771391</v>
      </c>
      <c r="O356">
        <v>350.71</v>
      </c>
      <c r="P356">
        <v>353.84184182778199</v>
      </c>
      <c r="Q356">
        <v>340.53291702074199</v>
      </c>
      <c r="R356">
        <v>57.3619239342393</v>
      </c>
      <c r="S356" s="1">
        <f>(Table2[[#This Row],[Close Price]]-Table2[[#This Row],[20D EMA]])/Table2[[#This Row],[20D EMA]]</f>
        <v>1.5796527045137065E-2</v>
      </c>
      <c r="T356" s="1">
        <f>(Table2[[#This Row],[Close Price]]-Table2[[#This Row],[50D EMA]])/Table2[[#This Row],[50D EMA]]</f>
        <v>6.8057473355287394E-3</v>
      </c>
      <c r="U356" s="1">
        <f>(Table2[[#This Row],[Close Price]]-Table2[[#This Row],[200D EMA]])/Table2[[#This Row],[200D EMA]]</f>
        <v>4.6154372143415071E-2</v>
      </c>
      <c r="V356">
        <v>1.0708242595370201</v>
      </c>
      <c r="W356">
        <v>353.75</v>
      </c>
      <c r="X356">
        <v>360</v>
      </c>
      <c r="Y356">
        <v>352.75</v>
      </c>
      <c r="Z356">
        <v>365.1</v>
      </c>
      <c r="AA356">
        <v>326.95</v>
      </c>
      <c r="AB356">
        <v>371.7</v>
      </c>
      <c r="AC356" s="1">
        <f>(Table2[[#This Row],[Close Price]]/Table2[[#This Row],[Day Low]])-1</f>
        <v>7.0671378091873294E-3</v>
      </c>
      <c r="AD356" s="1">
        <f>(Table2[[#This Row],[Day High]]/Table2[[#This Row],[Close Price]])-1</f>
        <v>1.0526315789473717E-2</v>
      </c>
      <c r="AE356" s="1">
        <f>(Table2[[#This Row],[Close Price]]/Table2[[#This Row],[Current Week Low]])-1</f>
        <v>9.9220411055989111E-3</v>
      </c>
      <c r="AF356" s="1">
        <f>(Table2[[#This Row],[Current Week High]]/Table2[[#This Row],[Close Price]])-1</f>
        <v>2.4842105263157999E-2</v>
      </c>
      <c r="AG356" s="1">
        <f>(Table2[[#This Row],[Close Price]]/Table2[[#This Row],[Current Month Low]])-1</f>
        <v>8.9616149258296307E-2</v>
      </c>
      <c r="AH356" s="1">
        <f>(Table2[[#This Row],[Current Month High]]/Table2[[#This Row],[Close Price]])-1</f>
        <v>4.3368421052631501E-2</v>
      </c>
      <c r="AI356">
        <v>20.084210526315701</v>
      </c>
      <c r="AJ356">
        <v>40.921677215189803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-0.04</v>
      </c>
      <c r="AM356" t="s">
        <v>3224</v>
      </c>
      <c r="AN356">
        <v>7.51</v>
      </c>
      <c r="AO356" t="s">
        <v>3225</v>
      </c>
      <c r="AP356">
        <v>0.167843892138995</v>
      </c>
      <c r="AQ356">
        <f>(Table2[[#This Row],[Sharpe Ratio]]-AVERAGE(Table2[Sharpe Ratio]))/_xlfn.STDEV.P(Table2[Sharpe Ratio])</f>
        <v>1.1899828612394232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608</v>
      </c>
      <c r="AT356">
        <f>_xlfn.RANK.AVG(Table2[[#This Row],[6M Return vs Nifty Z-Score]],Table2[6M Return vs Nifty Z-Score])</f>
        <v>391</v>
      </c>
      <c r="AU356">
        <f>_xlfn.RANK.AVG(Table2[[#This Row],[Sharpe Ratio Z-Score]],Table2[Sharpe Ratio Z-Score])</f>
        <v>89</v>
      </c>
      <c r="AV356">
        <f>(Table2[[#This Row],[Rank 1Y]]+Table2[[#This Row],[Rank 6M]]+Table2[[#This Row],[Rank Sharpe]])/3</f>
        <v>362.66666666666669</v>
      </c>
    </row>
    <row r="357" spans="1:48" x14ac:dyDescent="0.3">
      <c r="A357" t="s">
        <v>1251</v>
      </c>
      <c r="B357" t="s">
        <v>1252</v>
      </c>
      <c r="C357" t="s">
        <v>3187</v>
      </c>
      <c r="D357" t="s">
        <v>72</v>
      </c>
      <c r="E357">
        <v>9563.1537723149995</v>
      </c>
      <c r="F357">
        <v>869.55</v>
      </c>
      <c r="G357">
        <v>-2.1291437879126498</v>
      </c>
      <c r="H357">
        <f>(Table2[[#This Row],[1Y Return vs Nifty]]-AVERAGE(Table2[1Y Return vs Nifty]))/_xlfn.STDEV.P(Table2[1Y Return vs Nifty])</f>
        <v>-0.49670033838459565</v>
      </c>
      <c r="I357">
        <v>12.441955619877501</v>
      </c>
      <c r="J357">
        <f>(Table2[[#This Row],[1M Return vs Nifty]]-AVERAGE(Table2[1M Return vs Nifty]))/_xlfn.STDEV.P(Table2[1M Return vs Nifty])</f>
        <v>1.0622249978595035</v>
      </c>
      <c r="K357">
        <v>-2.15684031878788</v>
      </c>
      <c r="L357">
        <f>(Table2[[#This Row],[6M Return vs Nifty]]-AVERAGE(Table2[6M Return vs Nifty]))/_xlfn.STDEV.P(Table2[6M Return vs Nifty])</f>
        <v>-0.55624190272736262</v>
      </c>
      <c r="M357">
        <v>7.7903000034748402</v>
      </c>
      <c r="N357">
        <f>(Table2[[#This Row],[1W Return vs Nifty]]-AVERAGE(Table2[1W Return vs Nifty]))/_xlfn.STDEV.P(Table2[1W Return vs Nifty])</f>
        <v>1.7498850944452287</v>
      </c>
      <c r="O357">
        <v>833.93</v>
      </c>
      <c r="P357">
        <v>800.51305066020996</v>
      </c>
      <c r="Q357">
        <v>754.56788435899398</v>
      </c>
      <c r="R357">
        <v>58.652808742738301</v>
      </c>
      <c r="S357" s="1">
        <f>(Table2[[#This Row],[Close Price]]-Table2[[#This Row],[20D EMA]])/Table2[[#This Row],[20D EMA]]</f>
        <v>4.271341719328961E-2</v>
      </c>
      <c r="T357" s="1">
        <f>(Table2[[#This Row],[Close Price]]-Table2[[#This Row],[50D EMA]])/Table2[[#This Row],[50D EMA]]</f>
        <v>8.6240879249692315E-2</v>
      </c>
      <c r="U357" s="1">
        <f>(Table2[[#This Row],[Close Price]]-Table2[[#This Row],[200D EMA]])/Table2[[#This Row],[200D EMA]]</f>
        <v>0.15238140666254749</v>
      </c>
      <c r="V357">
        <v>2.2580386081978698</v>
      </c>
      <c r="W357">
        <v>865.05</v>
      </c>
      <c r="X357">
        <v>892.75</v>
      </c>
      <c r="Y357">
        <v>865.05</v>
      </c>
      <c r="Z357">
        <v>932.05</v>
      </c>
      <c r="AA357">
        <v>782</v>
      </c>
      <c r="AB357">
        <v>943.4</v>
      </c>
      <c r="AC357" s="1">
        <f>(Table2[[#This Row],[Close Price]]/Table2[[#This Row],[Day Low]])-1</f>
        <v>5.2020114444251142E-3</v>
      </c>
      <c r="AD357" s="1">
        <f>(Table2[[#This Row],[Day High]]/Table2[[#This Row],[Close Price]])-1</f>
        <v>2.6680466908171052E-2</v>
      </c>
      <c r="AE357" s="1">
        <f>(Table2[[#This Row],[Close Price]]/Table2[[#This Row],[Current Week Low]])-1</f>
        <v>5.2020114444251142E-3</v>
      </c>
      <c r="AF357" s="1">
        <f>(Table2[[#This Row],[Current Week High]]/Table2[[#This Row],[Close Price]])-1</f>
        <v>7.1876257834512014E-2</v>
      </c>
      <c r="AG357" s="1">
        <f>(Table2[[#This Row],[Close Price]]/Table2[[#This Row],[Current Month Low]])-1</f>
        <v>0.11195652173913029</v>
      </c>
      <c r="AH357" s="1">
        <f>(Table2[[#This Row],[Current Month High]]/Table2[[#This Row],[Close Price]])-1</f>
        <v>8.4928986257259531E-2</v>
      </c>
      <c r="AI357">
        <v>8.4928986257259496</v>
      </c>
      <c r="AJ357">
        <v>41.160714285714199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0.03</v>
      </c>
      <c r="AM357" t="s">
        <v>3225</v>
      </c>
      <c r="AN357">
        <v>7.33</v>
      </c>
      <c r="AO357" t="s">
        <v>3225</v>
      </c>
      <c r="AP357">
        <v>0.15945405417204001</v>
      </c>
      <c r="AQ357">
        <f>(Table2[[#This Row],[Sharpe Ratio]]-AVERAGE(Table2[Sharpe Ratio]))/_xlfn.STDEV.P(Table2[Sharpe Ratio])</f>
        <v>1.0925413792093108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2.8517092304020846</v>
      </c>
      <c r="AS357">
        <f>_xlfn.RANK.AVG(Table2[[#This Row],[1Y Return vs Nifty Z-Score]],Table2[1Y Return vs Nifty Z-Score])</f>
        <v>486</v>
      </c>
      <c r="AT357">
        <f>_xlfn.RANK.AVG(Table2[[#This Row],[6M Return vs Nifty Z-Score]],Table2[6M Return vs Nifty Z-Score])</f>
        <v>499</v>
      </c>
      <c r="AU357">
        <f>_xlfn.RANK.AVG(Table2[[#This Row],[Sharpe Ratio Z-Score]],Table2[Sharpe Ratio Z-Score])</f>
        <v>103</v>
      </c>
      <c r="AV357">
        <f>(Table2[[#This Row],[Rank 1Y]]+Table2[[#This Row],[Rank 6M]]+Table2[[#This Row],[Rank Sharpe]])/3</f>
        <v>362.66666666666669</v>
      </c>
    </row>
    <row r="358" spans="1:48" x14ac:dyDescent="0.3">
      <c r="A358" t="s">
        <v>603</v>
      </c>
      <c r="B358" t="s">
        <v>604</v>
      </c>
      <c r="C358" t="s">
        <v>3186</v>
      </c>
      <c r="D358" t="s">
        <v>406</v>
      </c>
      <c r="E358">
        <v>32914.106526449999</v>
      </c>
      <c r="F358">
        <v>518.25</v>
      </c>
      <c r="G358">
        <v>13.040317357385099</v>
      </c>
      <c r="H358">
        <f>(Table2[[#This Row],[1Y Return vs Nifty]]-AVERAGE(Table2[1Y Return vs Nifty]))/_xlfn.STDEV.P(Table2[1Y Return vs Nifty])</f>
        <v>-0.24538762932386132</v>
      </c>
      <c r="I358">
        <v>4.6381850250886503</v>
      </c>
      <c r="J358">
        <f>(Table2[[#This Row],[1M Return vs Nifty]]-AVERAGE(Table2[1M Return vs Nifty]))/_xlfn.STDEV.P(Table2[1M Return vs Nifty])</f>
        <v>0.32522835012584667</v>
      </c>
      <c r="K358">
        <v>-2.2860440129784401</v>
      </c>
      <c r="L358">
        <f>(Table2[[#This Row],[6M Return vs Nifty]]-AVERAGE(Table2[6M Return vs Nifty]))/_xlfn.STDEV.P(Table2[6M Return vs Nifty])</f>
        <v>-0.56005432915873943</v>
      </c>
      <c r="M358">
        <v>0.114456201222096</v>
      </c>
      <c r="N358">
        <f>(Table2[[#This Row],[1W Return vs Nifty]]-AVERAGE(Table2[1W Return vs Nifty]))/_xlfn.STDEV.P(Table2[1W Return vs Nifty])</f>
        <v>4.5620303763070262E-3</v>
      </c>
      <c r="O358">
        <v>513.26</v>
      </c>
      <c r="P358">
        <v>511.53906196105601</v>
      </c>
      <c r="Q358">
        <v>484.81872679051401</v>
      </c>
      <c r="R358">
        <v>54.879993686562202</v>
      </c>
      <c r="S358" s="1">
        <f>(Table2[[#This Row],[Close Price]]-Table2[[#This Row],[20D EMA]])/Table2[[#This Row],[20D EMA]]</f>
        <v>9.7221681019366585E-3</v>
      </c>
      <c r="T358" s="1">
        <f>(Table2[[#This Row],[Close Price]]-Table2[[#This Row],[50D EMA]])/Table2[[#This Row],[50D EMA]]</f>
        <v>1.3119111594756186E-2</v>
      </c>
      <c r="U358" s="1">
        <f>(Table2[[#This Row],[Close Price]]-Table2[[#This Row],[200D EMA]])/Table2[[#This Row],[200D EMA]]</f>
        <v>6.8956233251962151E-2</v>
      </c>
      <c r="V358">
        <v>0.60258096656397897</v>
      </c>
      <c r="W358">
        <v>515.04999999999995</v>
      </c>
      <c r="X358">
        <v>527.9</v>
      </c>
      <c r="Y358">
        <v>515.04999999999995</v>
      </c>
      <c r="Z358">
        <v>534.1</v>
      </c>
      <c r="AA358">
        <v>492.8</v>
      </c>
      <c r="AB358">
        <v>534.1</v>
      </c>
      <c r="AC358" s="1">
        <f>(Table2[[#This Row],[Close Price]]/Table2[[#This Row],[Day Low]])-1</f>
        <v>6.212989030191407E-3</v>
      </c>
      <c r="AD358" s="1">
        <f>(Table2[[#This Row],[Day High]]/Table2[[#This Row],[Close Price]])-1</f>
        <v>1.862035697057407E-2</v>
      </c>
      <c r="AE358" s="1">
        <f>(Table2[[#This Row],[Close Price]]/Table2[[#This Row],[Current Week Low]])-1</f>
        <v>6.212989030191407E-3</v>
      </c>
      <c r="AF358" s="1">
        <f>(Table2[[#This Row],[Current Week High]]/Table2[[#This Row],[Close Price]])-1</f>
        <v>3.058369512783421E-2</v>
      </c>
      <c r="AG358" s="1">
        <f>(Table2[[#This Row],[Close Price]]/Table2[[#This Row],[Current Month Low]])-1</f>
        <v>5.1643668831168776E-2</v>
      </c>
      <c r="AH358" s="1">
        <f>(Table2[[#This Row],[Current Month High]]/Table2[[#This Row],[Close Price]])-1</f>
        <v>3.058369512783421E-2</v>
      </c>
      <c r="AI358">
        <v>9.6092619392185092</v>
      </c>
      <c r="AJ358">
        <v>41.986301369863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-7.0000000000000007E-2</v>
      </c>
      <c r="AM358" t="s">
        <v>3224</v>
      </c>
      <c r="AN358">
        <v>5.14</v>
      </c>
      <c r="AO358" t="s">
        <v>3225</v>
      </c>
      <c r="AP358">
        <v>0.110798953617017</v>
      </c>
      <c r="AQ358">
        <f>(Table2[[#This Row],[Sharpe Ratio]]-AVERAGE(Table2[Sharpe Ratio]))/_xlfn.STDEV.P(Table2[Sharpe Ratio])</f>
        <v>0.52745000020067812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5.1798422220231059E-2</v>
      </c>
      <c r="AS358">
        <f>_xlfn.RANK.AVG(Table2[[#This Row],[1Y Return vs Nifty Z-Score]],Table2[1Y Return vs Nifty Z-Score])</f>
        <v>375</v>
      </c>
      <c r="AT358">
        <f>_xlfn.RANK.AVG(Table2[[#This Row],[6M Return vs Nifty Z-Score]],Table2[6M Return vs Nifty Z-Score])</f>
        <v>501</v>
      </c>
      <c r="AU358">
        <f>_xlfn.RANK.AVG(Table2[[#This Row],[Sharpe Ratio Z-Score]],Table2[Sharpe Ratio Z-Score])</f>
        <v>213</v>
      </c>
      <c r="AV358">
        <f>(Table2[[#This Row],[Rank 1Y]]+Table2[[#This Row],[Rank 6M]]+Table2[[#This Row],[Rank Sharpe]])/3</f>
        <v>363</v>
      </c>
    </row>
    <row r="359" spans="1:48" x14ac:dyDescent="0.3">
      <c r="A359" t="s">
        <v>671</v>
      </c>
      <c r="B359" t="s">
        <v>672</v>
      </c>
      <c r="C359" t="s">
        <v>3192</v>
      </c>
      <c r="D359" t="s">
        <v>260</v>
      </c>
      <c r="E359">
        <v>28275.47429794</v>
      </c>
      <c r="F359">
        <v>3759.1</v>
      </c>
      <c r="G359">
        <v>-6.4602698754009804</v>
      </c>
      <c r="H359">
        <f>(Table2[[#This Row],[1Y Return vs Nifty]]-AVERAGE(Table2[1Y Return vs Nifty]))/_xlfn.STDEV.P(Table2[1Y Return vs Nifty])</f>
        <v>-0.56845417458910164</v>
      </c>
      <c r="I359">
        <v>-0.28041403217342298</v>
      </c>
      <c r="J359">
        <f>(Table2[[#This Row],[1M Return vs Nifty]]-AVERAGE(Table2[1M Return vs Nifty]))/_xlfn.STDEV.P(Table2[1M Return vs Nifty])</f>
        <v>-0.1392895355189139</v>
      </c>
      <c r="K359">
        <v>19.499740973461201</v>
      </c>
      <c r="L359">
        <f>(Table2[[#This Row],[6M Return vs Nifty]]-AVERAGE(Table2[6M Return vs Nifty]))/_xlfn.STDEV.P(Table2[6M Return vs Nifty])</f>
        <v>8.2781024976682355E-2</v>
      </c>
      <c r="M359">
        <v>-0.17738572493221899</v>
      </c>
      <c r="N359">
        <f>(Table2[[#This Row],[1W Return vs Nifty]]-AVERAGE(Table2[1W Return vs Nifty]))/_xlfn.STDEV.P(Table2[1W Return vs Nifty])</f>
        <v>-6.1796595190036059E-2</v>
      </c>
      <c r="O359">
        <v>3789.17</v>
      </c>
      <c r="P359">
        <v>3866.4550003265699</v>
      </c>
      <c r="Q359">
        <v>3610.0968178728399</v>
      </c>
      <c r="R359">
        <v>47.8591506916434</v>
      </c>
      <c r="S359" s="1">
        <f>(Table2[[#This Row],[Close Price]]-Table2[[#This Row],[20D EMA]])/Table2[[#This Row],[20D EMA]]</f>
        <v>-7.9357748530681296E-3</v>
      </c>
      <c r="T359" s="1">
        <f>(Table2[[#This Row],[Close Price]]-Table2[[#This Row],[50D EMA]])/Table2[[#This Row],[50D EMA]]</f>
        <v>-2.7765744155176394E-2</v>
      </c>
      <c r="U359" s="1">
        <f>(Table2[[#This Row],[Close Price]]-Table2[[#This Row],[200D EMA]])/Table2[[#This Row],[200D EMA]]</f>
        <v>4.1274012760399166E-2</v>
      </c>
      <c r="V359">
        <v>0.524116252609514</v>
      </c>
      <c r="W359">
        <v>3725</v>
      </c>
      <c r="X359">
        <v>3818.1</v>
      </c>
      <c r="Y359">
        <v>3725</v>
      </c>
      <c r="Z359">
        <v>3859.3</v>
      </c>
      <c r="AA359">
        <v>3650.1</v>
      </c>
      <c r="AB359">
        <v>3935.4</v>
      </c>
      <c r="AC359" s="1">
        <f>(Table2[[#This Row],[Close Price]]/Table2[[#This Row],[Day Low]])-1</f>
        <v>9.1543624161074533E-3</v>
      </c>
      <c r="AD359" s="1">
        <f>(Table2[[#This Row],[Day High]]/Table2[[#This Row],[Close Price]])-1</f>
        <v>1.5695246202548585E-2</v>
      </c>
      <c r="AE359" s="1">
        <f>(Table2[[#This Row],[Close Price]]/Table2[[#This Row],[Current Week Low]])-1</f>
        <v>9.1543624161074533E-3</v>
      </c>
      <c r="AF359" s="1">
        <f>(Table2[[#This Row],[Current Week High]]/Table2[[#This Row],[Close Price]])-1</f>
        <v>2.665531643212482E-2</v>
      </c>
      <c r="AG359" s="1">
        <f>(Table2[[#This Row],[Close Price]]/Table2[[#This Row],[Current Month Low]])-1</f>
        <v>2.9862195556286109E-2</v>
      </c>
      <c r="AH359" s="1">
        <f>(Table2[[#This Row],[Current Month High]]/Table2[[#This Row],[Close Price]])-1</f>
        <v>4.6899523822191425E-2</v>
      </c>
      <c r="AI359">
        <v>28.166316405522501</v>
      </c>
      <c r="AJ359">
        <v>48.904733610615899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-0.14000000000000001</v>
      </c>
      <c r="AM359" t="s">
        <v>3224</v>
      </c>
      <c r="AN359">
        <v>-2.27</v>
      </c>
      <c r="AO359" t="s">
        <v>3224</v>
      </c>
      <c r="AP359">
        <v>8.0114084816839001E-2</v>
      </c>
      <c r="AQ359">
        <f>(Table2[[#This Row],[Sharpe Ratio]]-AVERAGE(Table2[Sharpe Ratio]))/_xlfn.STDEV.P(Table2[Sharpe Ratio])</f>
        <v>0.17106897072603136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511</v>
      </c>
      <c r="AT359">
        <f>_xlfn.RANK.AVG(Table2[[#This Row],[6M Return vs Nifty Z-Score]],Table2[6M Return vs Nifty Z-Score])</f>
        <v>278</v>
      </c>
      <c r="AU359">
        <f>_xlfn.RANK.AVG(Table2[[#This Row],[Sharpe Ratio Z-Score]],Table2[Sharpe Ratio Z-Score])</f>
        <v>301</v>
      </c>
      <c r="AV359">
        <f>(Table2[[#This Row],[Rank 1Y]]+Table2[[#This Row],[Rank 6M]]+Table2[[#This Row],[Rank Sharpe]])/3</f>
        <v>363.33333333333331</v>
      </c>
    </row>
    <row r="360" spans="1:48" x14ac:dyDescent="0.3">
      <c r="A360" t="s">
        <v>130</v>
      </c>
      <c r="B360" t="s">
        <v>131</v>
      </c>
      <c r="C360" t="s">
        <v>3193</v>
      </c>
      <c r="D360" t="s">
        <v>132</v>
      </c>
      <c r="E360">
        <v>213087.20821101</v>
      </c>
      <c r="F360">
        <v>860.85</v>
      </c>
      <c r="G360">
        <v>36.726534420529703</v>
      </c>
      <c r="H360">
        <f>(Table2[[#This Row],[1Y Return vs Nifty]]-AVERAGE(Table2[1Y Return vs Nifty]))/_xlfn.STDEV.P(Table2[1Y Return vs Nifty])</f>
        <v>0.14702231329197582</v>
      </c>
      <c r="I360">
        <v>-4.4433849340525002</v>
      </c>
      <c r="J360">
        <f>(Table2[[#This Row],[1M Return vs Nifty]]-AVERAGE(Table2[1M Return vs Nifty]))/_xlfn.STDEV.P(Table2[1M Return vs Nifty])</f>
        <v>-0.53244507001738184</v>
      </c>
      <c r="K360">
        <v>-12.4746608677392</v>
      </c>
      <c r="L360">
        <f>(Table2[[#This Row],[6M Return vs Nifty]]-AVERAGE(Table2[6M Return vs Nifty]))/_xlfn.STDEV.P(Table2[6M Return vs Nifty])</f>
        <v>-0.8606908739542104</v>
      </c>
      <c r="M360">
        <v>2.1416110099546901</v>
      </c>
      <c r="N360">
        <f>(Table2[[#This Row],[1W Return vs Nifty]]-AVERAGE(Table2[1W Return vs Nifty]))/_xlfn.STDEV.P(Table2[1W Return vs Nifty])</f>
        <v>0.46549377068619435</v>
      </c>
      <c r="O360">
        <v>844.18</v>
      </c>
      <c r="P360">
        <v>842.96571305414204</v>
      </c>
      <c r="Q360">
        <v>792.751358286342</v>
      </c>
      <c r="R360">
        <v>63.119076234056003</v>
      </c>
      <c r="S360" s="1">
        <f>(Table2[[#This Row],[Close Price]]-Table2[[#This Row],[20D EMA]])/Table2[[#This Row],[20D EMA]]</f>
        <v>1.9746973394299882E-2</v>
      </c>
      <c r="T360" s="1">
        <f>(Table2[[#This Row],[Close Price]]-Table2[[#This Row],[50D EMA]])/Table2[[#This Row],[50D EMA]]</f>
        <v>2.1215912662760114E-2</v>
      </c>
      <c r="U360" s="1">
        <f>(Table2[[#This Row],[Close Price]]-Table2[[#This Row],[200D EMA]])/Table2[[#This Row],[200D EMA]]</f>
        <v>8.5901639904930674E-2</v>
      </c>
      <c r="V360">
        <v>0.68916166972424897</v>
      </c>
      <c r="W360">
        <v>854</v>
      </c>
      <c r="X360">
        <v>865.95</v>
      </c>
      <c r="Y360">
        <v>854</v>
      </c>
      <c r="Z360">
        <v>880.8</v>
      </c>
      <c r="AA360">
        <v>809.55</v>
      </c>
      <c r="AB360">
        <v>880.8</v>
      </c>
      <c r="AC360" s="1">
        <f>(Table2[[#This Row],[Close Price]]/Table2[[#This Row],[Day Low]])-1</f>
        <v>8.0210772833724242E-3</v>
      </c>
      <c r="AD360" s="1">
        <f>(Table2[[#This Row],[Day High]]/Table2[[#This Row],[Close Price]])-1</f>
        <v>5.9243770691759234E-3</v>
      </c>
      <c r="AE360" s="1">
        <f>(Table2[[#This Row],[Close Price]]/Table2[[#This Row],[Current Week Low]])-1</f>
        <v>8.0210772833724242E-3</v>
      </c>
      <c r="AF360" s="1">
        <f>(Table2[[#This Row],[Current Week High]]/Table2[[#This Row],[Close Price]])-1</f>
        <v>2.3174769123540662E-2</v>
      </c>
      <c r="AG360" s="1">
        <f>(Table2[[#This Row],[Close Price]]/Table2[[#This Row],[Current Month Low]])-1</f>
        <v>6.336853807670928E-2</v>
      </c>
      <c r="AH360" s="1">
        <f>(Table2[[#This Row],[Current Month High]]/Table2[[#This Row],[Close Price]])-1</f>
        <v>2.3174769123540662E-2</v>
      </c>
      <c r="AI360">
        <v>12.400534355578699</v>
      </c>
      <c r="AJ360">
        <v>67.9543459174715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0.08</v>
      </c>
      <c r="AM360" t="s">
        <v>3225</v>
      </c>
      <c r="AN360">
        <v>1.86</v>
      </c>
      <c r="AO360" t="s">
        <v>3225</v>
      </c>
      <c r="AP360">
        <v>0.103061259544784</v>
      </c>
      <c r="AQ360">
        <f>(Table2[[#This Row],[Sharpe Ratio]]-AVERAGE(Table2[Sharpe Ratio]))/_xlfn.STDEV.P(Table2[Sharpe Ratio])</f>
        <v>0.43758266535301293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-0.34303719464040916</v>
      </c>
      <c r="AS360">
        <f>_xlfn.RANK.AVG(Table2[[#This Row],[1Y Return vs Nifty Z-Score]],Table2[1Y Return vs Nifty Z-Score])</f>
        <v>258</v>
      </c>
      <c r="AT360">
        <f>_xlfn.RANK.AVG(Table2[[#This Row],[6M Return vs Nifty Z-Score]],Table2[6M Return vs Nifty Z-Score])</f>
        <v>614</v>
      </c>
      <c r="AU360">
        <f>_xlfn.RANK.AVG(Table2[[#This Row],[Sharpe Ratio Z-Score]],Table2[Sharpe Ratio Z-Score])</f>
        <v>228</v>
      </c>
      <c r="AV360">
        <f>(Table2[[#This Row],[Rank 1Y]]+Table2[[#This Row],[Rank 6M]]+Table2[[#This Row],[Rank Sharpe]])/3</f>
        <v>366.66666666666669</v>
      </c>
    </row>
    <row r="361" spans="1:48" x14ac:dyDescent="0.3">
      <c r="A361" t="s">
        <v>1891</v>
      </c>
      <c r="B361" t="s">
        <v>1892</v>
      </c>
      <c r="C361" t="s">
        <v>3192</v>
      </c>
      <c r="D361" t="s">
        <v>520</v>
      </c>
      <c r="E361">
        <v>3886.7940542800002</v>
      </c>
      <c r="F361">
        <v>4498.8500000000004</v>
      </c>
      <c r="G361">
        <v>-4.1747653301887597</v>
      </c>
      <c r="H361">
        <f>(Table2[[#This Row],[1Y Return vs Nifty]]-AVERAGE(Table2[1Y Return vs Nifty]))/_xlfn.STDEV.P(Table2[1Y Return vs Nifty])</f>
        <v>-0.53059018368485311</v>
      </c>
      <c r="I361">
        <v>13.072066217172001</v>
      </c>
      <c r="J361">
        <f>(Table2[[#This Row],[1M Return vs Nifty]]-AVERAGE(Table2[1M Return vs Nifty]))/_xlfn.STDEV.P(Table2[1M Return vs Nifty])</f>
        <v>1.1217333332554216</v>
      </c>
      <c r="K361">
        <v>29.5348223889726</v>
      </c>
      <c r="L361">
        <f>(Table2[[#This Row],[6M Return vs Nifty]]-AVERAGE(Table2[6M Return vs Nifty]))/_xlfn.STDEV.P(Table2[6M Return vs Nifty])</f>
        <v>0.3788871840860909</v>
      </c>
      <c r="M361">
        <v>0.97479933386094197</v>
      </c>
      <c r="N361">
        <f>(Table2[[#This Row],[1W Return vs Nifty]]-AVERAGE(Table2[1W Return vs Nifty]))/_xlfn.STDEV.P(Table2[1W Return vs Nifty])</f>
        <v>0.20018569744040171</v>
      </c>
      <c r="O361">
        <v>4246.3900000000003</v>
      </c>
      <c r="P361">
        <v>4109.1527694963197</v>
      </c>
      <c r="Q361">
        <v>3712.6939198628902</v>
      </c>
      <c r="R361">
        <v>82.852089128766394</v>
      </c>
      <c r="S361" s="1">
        <f>(Table2[[#This Row],[Close Price]]-Table2[[#This Row],[20D EMA]])/Table2[[#This Row],[20D EMA]]</f>
        <v>5.9452852893869854E-2</v>
      </c>
      <c r="T361" s="1">
        <f>(Table2[[#This Row],[Close Price]]-Table2[[#This Row],[50D EMA]])/Table2[[#This Row],[50D EMA]]</f>
        <v>9.4836393866039662E-2</v>
      </c>
      <c r="U361" s="1">
        <f>(Table2[[#This Row],[Close Price]]-Table2[[#This Row],[200D EMA]])/Table2[[#This Row],[200D EMA]]</f>
        <v>0.21174815298702104</v>
      </c>
      <c r="V361">
        <v>0.80537402734200803</v>
      </c>
      <c r="W361">
        <v>4383.1000000000004</v>
      </c>
      <c r="X361">
        <v>4545</v>
      </c>
      <c r="Y361">
        <v>4315</v>
      </c>
      <c r="Z361">
        <v>4545</v>
      </c>
      <c r="AA361">
        <v>4142.1000000000004</v>
      </c>
      <c r="AB361">
        <v>4545</v>
      </c>
      <c r="AC361" s="1">
        <f>(Table2[[#This Row],[Close Price]]/Table2[[#This Row],[Day Low]])-1</f>
        <v>2.6408249868814293E-2</v>
      </c>
      <c r="AD361" s="1">
        <f>(Table2[[#This Row],[Day High]]/Table2[[#This Row],[Close Price]])-1</f>
        <v>1.025817708970056E-2</v>
      </c>
      <c r="AE361" s="1">
        <f>(Table2[[#This Row],[Close Price]]/Table2[[#This Row],[Current Week Low]])-1</f>
        <v>4.2607184241019835E-2</v>
      </c>
      <c r="AF361" s="1">
        <f>(Table2[[#This Row],[Current Week High]]/Table2[[#This Row],[Close Price]])-1</f>
        <v>1.025817708970056E-2</v>
      </c>
      <c r="AG361" s="1">
        <f>(Table2[[#This Row],[Close Price]]/Table2[[#This Row],[Current Month Low]])-1</f>
        <v>8.61278095651965E-2</v>
      </c>
      <c r="AH361" s="1">
        <f>(Table2[[#This Row],[Current Month High]]/Table2[[#This Row],[Close Price]])-1</f>
        <v>1.025817708970056E-2</v>
      </c>
      <c r="AI361">
        <v>1.02581770897005</v>
      </c>
      <c r="AJ361">
        <v>50.141836870911703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0.05</v>
      </c>
      <c r="AM361" t="s">
        <v>3225</v>
      </c>
      <c r="AN361">
        <v>5.27</v>
      </c>
      <c r="AO361" t="s">
        <v>3225</v>
      </c>
      <c r="AP361">
        <v>4.6296854412181003E-2</v>
      </c>
      <c r="AQ361">
        <f>(Table2[[#This Row],[Sharpe Ratio]]-AVERAGE(Table2[Sharpe Ratio]))/_xlfn.STDEV.P(Table2[Sharpe Ratio])</f>
        <v>-0.22169201724089224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0.9485240138561688</v>
      </c>
      <c r="AS361">
        <f>_xlfn.RANK.AVG(Table2[[#This Row],[1Y Return vs Nifty Z-Score]],Table2[1Y Return vs Nifty Z-Score])</f>
        <v>499</v>
      </c>
      <c r="AT361">
        <f>_xlfn.RANK.AVG(Table2[[#This Row],[6M Return vs Nifty Z-Score]],Table2[6M Return vs Nifty Z-Score])</f>
        <v>208</v>
      </c>
      <c r="AU361">
        <f>_xlfn.RANK.AVG(Table2[[#This Row],[Sharpe Ratio Z-Score]],Table2[Sharpe Ratio Z-Score])</f>
        <v>393</v>
      </c>
      <c r="AV361">
        <f>(Table2[[#This Row],[Rank 1Y]]+Table2[[#This Row],[Rank 6M]]+Table2[[#This Row],[Rank Sharpe]])/3</f>
        <v>366.66666666666669</v>
      </c>
    </row>
    <row r="362" spans="1:48" x14ac:dyDescent="0.3">
      <c r="A362" t="s">
        <v>93</v>
      </c>
      <c r="B362" t="s">
        <v>94</v>
      </c>
      <c r="C362" t="s">
        <v>3185</v>
      </c>
      <c r="D362" t="s">
        <v>95</v>
      </c>
      <c r="E362">
        <v>309583.30750032002</v>
      </c>
      <c r="F362">
        <v>1954.4</v>
      </c>
      <c r="G362">
        <v>68.595258076739</v>
      </c>
      <c r="H362">
        <f>(Table2[[#This Row],[1Y Return vs Nifty]]-AVERAGE(Table2[1Y Return vs Nifty]))/_xlfn.STDEV.P(Table2[1Y Return vs Nifty])</f>
        <v>0.67499197547292378</v>
      </c>
      <c r="I362">
        <v>3.0399101823876</v>
      </c>
      <c r="J362">
        <f>(Table2[[#This Row],[1M Return vs Nifty]]-AVERAGE(Table2[1M Return vs Nifty]))/_xlfn.STDEV.P(Table2[1M Return vs Nifty])</f>
        <v>0.1742855223069078</v>
      </c>
      <c r="K362">
        <v>-10.897406670553</v>
      </c>
      <c r="L362">
        <f>(Table2[[#This Row],[6M Return vs Nifty]]-AVERAGE(Table2[6M Return vs Nifty]))/_xlfn.STDEV.P(Table2[6M Return vs Nifty])</f>
        <v>-0.81415067533199537</v>
      </c>
      <c r="M362">
        <v>1.6805571490828299</v>
      </c>
      <c r="N362">
        <f>(Table2[[#This Row],[1W Return vs Nifty]]-AVERAGE(Table2[1W Return vs Nifty]))/_xlfn.STDEV.P(Table2[1W Return vs Nifty])</f>
        <v>0.3606599624576427</v>
      </c>
      <c r="O362">
        <v>1867.4</v>
      </c>
      <c r="P362">
        <v>1844.8179351624699</v>
      </c>
      <c r="Q362">
        <v>1712.2804242724001</v>
      </c>
      <c r="R362">
        <v>66.347216659612002</v>
      </c>
      <c r="S362" s="1">
        <f>(Table2[[#This Row],[Close Price]]-Table2[[#This Row],[20D EMA]])/Table2[[#This Row],[20D EMA]]</f>
        <v>4.6588840098532716E-2</v>
      </c>
      <c r="T362" s="1">
        <f>(Table2[[#This Row],[Close Price]]-Table2[[#This Row],[50D EMA]])/Table2[[#This Row],[50D EMA]]</f>
        <v>5.939993467587331E-2</v>
      </c>
      <c r="U362" s="1">
        <f>(Table2[[#This Row],[Close Price]]-Table2[[#This Row],[200D EMA]])/Table2[[#This Row],[200D EMA]]</f>
        <v>0.14140182431302628</v>
      </c>
      <c r="V362">
        <v>0.89163272120526804</v>
      </c>
      <c r="W362">
        <v>1886</v>
      </c>
      <c r="X362">
        <v>1978</v>
      </c>
      <c r="Y362">
        <v>1833.15</v>
      </c>
      <c r="Z362">
        <v>1978</v>
      </c>
      <c r="AA362">
        <v>1780.4</v>
      </c>
      <c r="AB362">
        <v>1978</v>
      </c>
      <c r="AC362" s="1">
        <f>(Table2[[#This Row],[Close Price]]/Table2[[#This Row],[Day Low]])-1</f>
        <v>3.6267232237539915E-2</v>
      </c>
      <c r="AD362" s="1">
        <f>(Table2[[#This Row],[Day High]]/Table2[[#This Row],[Close Price]])-1</f>
        <v>1.2075317232910221E-2</v>
      </c>
      <c r="AE362" s="1">
        <f>(Table2[[#This Row],[Close Price]]/Table2[[#This Row],[Current Week Low]])-1</f>
        <v>6.6142977934157132E-2</v>
      </c>
      <c r="AF362" s="1">
        <f>(Table2[[#This Row],[Current Week High]]/Table2[[#This Row],[Close Price]])-1</f>
        <v>1.2075317232910221E-2</v>
      </c>
      <c r="AG362" s="1">
        <f>(Table2[[#This Row],[Close Price]]/Table2[[#This Row],[Current Month Low]])-1</f>
        <v>9.7730847000673915E-2</v>
      </c>
      <c r="AH362" s="1">
        <f>(Table2[[#This Row],[Current Month High]]/Table2[[#This Row],[Close Price]])-1</f>
        <v>1.2075317232910221E-2</v>
      </c>
      <c r="AI362">
        <v>11.241301678264399</v>
      </c>
      <c r="AJ362">
        <v>139.64195941389201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7.0000000000000007E-2</v>
      </c>
      <c r="AM362" t="s">
        <v>3225</v>
      </c>
      <c r="AN362">
        <v>6.32</v>
      </c>
      <c r="AO362" t="s">
        <v>3225</v>
      </c>
      <c r="AP362">
        <v>5.7832898868815999E-2</v>
      </c>
      <c r="AQ362">
        <f>(Table2[[#This Row],[Sharpe Ratio]]-AVERAGE(Table2[Sharpe Ratio]))/_xlfn.STDEV.P(Table2[Sharpe Ratio])</f>
        <v>-8.7709779080010083E-2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0.30807700582546887</v>
      </c>
      <c r="AS362">
        <f>_xlfn.RANK.AVG(Table2[[#This Row],[1Y Return vs Nifty Z-Score]],Table2[1Y Return vs Nifty Z-Score])</f>
        <v>133</v>
      </c>
      <c r="AT362">
        <f>_xlfn.RANK.AVG(Table2[[#This Row],[6M Return vs Nifty Z-Score]],Table2[6M Return vs Nifty Z-Score])</f>
        <v>597</v>
      </c>
      <c r="AU362">
        <f>_xlfn.RANK.AVG(Table2[[#This Row],[Sharpe Ratio Z-Score]],Table2[Sharpe Ratio Z-Score])</f>
        <v>371</v>
      </c>
      <c r="AV362">
        <f>(Table2[[#This Row],[Rank 1Y]]+Table2[[#This Row],[Rank 6M]]+Table2[[#This Row],[Rank Sharpe]])/3</f>
        <v>367</v>
      </c>
    </row>
    <row r="363" spans="1:48" x14ac:dyDescent="0.3">
      <c r="A363" t="s">
        <v>1424</v>
      </c>
      <c r="B363" t="s">
        <v>1425</v>
      </c>
      <c r="C363" t="s">
        <v>3197</v>
      </c>
      <c r="D363" t="s">
        <v>637</v>
      </c>
      <c r="E363">
        <v>7874.66796083999</v>
      </c>
      <c r="F363">
        <v>464.85</v>
      </c>
      <c r="G363">
        <v>-7.2070727217796602</v>
      </c>
      <c r="H363">
        <f>(Table2[[#This Row],[1Y Return vs Nifty]]-AVERAGE(Table2[1Y Return vs Nifty]))/_xlfn.STDEV.P(Table2[1Y Return vs Nifty])</f>
        <v>-0.58082646946892802</v>
      </c>
      <c r="I363">
        <v>-7.5190560451755504</v>
      </c>
      <c r="J363">
        <f>(Table2[[#This Row],[1M Return vs Nifty]]-AVERAGE(Table2[1M Return vs Nifty]))/_xlfn.STDEV.P(Table2[1M Return vs Nifty])</f>
        <v>-0.82291482062007393</v>
      </c>
      <c r="K363">
        <v>20.943271353353101</v>
      </c>
      <c r="L363">
        <f>(Table2[[#This Row],[6M Return vs Nifty]]-AVERAGE(Table2[6M Return vs Nifty]))/_xlfn.STDEV.P(Table2[6M Return vs Nifty])</f>
        <v>0.12537542143935951</v>
      </c>
      <c r="M363">
        <v>1.8934337608007701</v>
      </c>
      <c r="N363">
        <f>(Table2[[#This Row],[1W Return vs Nifty]]-AVERAGE(Table2[1W Return vs Nifty]))/_xlfn.STDEV.P(Table2[1W Return vs Nifty])</f>
        <v>0.40906356078557171</v>
      </c>
      <c r="O363">
        <v>464.37</v>
      </c>
      <c r="P363">
        <v>475.842907309537</v>
      </c>
      <c r="Q363">
        <v>435.79367074599497</v>
      </c>
      <c r="R363">
        <v>55.495487664490597</v>
      </c>
      <c r="S363" s="1">
        <f>(Table2[[#This Row],[Close Price]]-Table2[[#This Row],[20D EMA]])/Table2[[#This Row],[20D EMA]]</f>
        <v>1.0336585050714261E-3</v>
      </c>
      <c r="T363" s="1">
        <f>(Table2[[#This Row],[Close Price]]-Table2[[#This Row],[50D EMA]])/Table2[[#This Row],[50D EMA]]</f>
        <v>-2.3101967352402001E-2</v>
      </c>
      <c r="U363" s="1">
        <f>(Table2[[#This Row],[Close Price]]-Table2[[#This Row],[200D EMA]])/Table2[[#This Row],[200D EMA]]</f>
        <v>6.6674509531692377E-2</v>
      </c>
      <c r="V363">
        <v>0.33724218210144802</v>
      </c>
      <c r="W363">
        <v>459.25</v>
      </c>
      <c r="X363">
        <v>474</v>
      </c>
      <c r="Y363">
        <v>458.7</v>
      </c>
      <c r="Z363">
        <v>474</v>
      </c>
      <c r="AA363">
        <v>429.1</v>
      </c>
      <c r="AB363">
        <v>478.45</v>
      </c>
      <c r="AC363" s="1">
        <f>(Table2[[#This Row],[Close Price]]/Table2[[#This Row],[Day Low]])-1</f>
        <v>1.2193794229722332E-2</v>
      </c>
      <c r="AD363" s="1">
        <f>(Table2[[#This Row],[Day High]]/Table2[[#This Row],[Close Price]])-1</f>
        <v>1.9683768957728276E-2</v>
      </c>
      <c r="AE363" s="1">
        <f>(Table2[[#This Row],[Close Price]]/Table2[[#This Row],[Current Week Low]])-1</f>
        <v>1.3407455853499117E-2</v>
      </c>
      <c r="AF363" s="1">
        <f>(Table2[[#This Row],[Current Week High]]/Table2[[#This Row],[Close Price]])-1</f>
        <v>1.9683768957728276E-2</v>
      </c>
      <c r="AG363" s="1">
        <f>(Table2[[#This Row],[Close Price]]/Table2[[#This Row],[Current Month Low]])-1</f>
        <v>8.3313912840829563E-2</v>
      </c>
      <c r="AH363" s="1">
        <f>(Table2[[#This Row],[Current Month High]]/Table2[[#This Row],[Close Price]])-1</f>
        <v>2.9256749489082523E-2</v>
      </c>
      <c r="AI363">
        <v>37.409917177584099</v>
      </c>
      <c r="AJ363">
        <v>45.675336884989001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-0.24</v>
      </c>
      <c r="AM363" t="s">
        <v>3224</v>
      </c>
      <c r="AN363">
        <v>1.29</v>
      </c>
      <c r="AO363" t="s">
        <v>3225</v>
      </c>
      <c r="AP363">
        <v>7.4322415711224998E-2</v>
      </c>
      <c r="AQ363">
        <f>(Table2[[#This Row],[Sharpe Ratio]]-AVERAGE(Table2[Sharpe Ratio]))/_xlfn.STDEV.P(Table2[Sharpe Ratio])</f>
        <v>0.10380321144655055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519</v>
      </c>
      <c r="AT363">
        <f>_xlfn.RANK.AVG(Table2[[#This Row],[6M Return vs Nifty Z-Score]],Table2[6M Return vs Nifty Z-Score])</f>
        <v>266</v>
      </c>
      <c r="AU363">
        <f>_xlfn.RANK.AVG(Table2[[#This Row],[Sharpe Ratio Z-Score]],Table2[Sharpe Ratio Z-Score])</f>
        <v>323</v>
      </c>
      <c r="AV363">
        <f>(Table2[[#This Row],[Rank 1Y]]+Table2[[#This Row],[Rank 6M]]+Table2[[#This Row],[Rank Sharpe]])/3</f>
        <v>369.33333333333331</v>
      </c>
    </row>
    <row r="364" spans="1:48" x14ac:dyDescent="0.3">
      <c r="A364" t="s">
        <v>1281</v>
      </c>
      <c r="B364" t="s">
        <v>1282</v>
      </c>
      <c r="C364" t="s">
        <v>3182</v>
      </c>
      <c r="D364" t="s">
        <v>377</v>
      </c>
      <c r="E364">
        <v>9276.2837185499993</v>
      </c>
      <c r="F364">
        <v>680.85</v>
      </c>
      <c r="G364">
        <v>26.7577594789032</v>
      </c>
      <c r="H364">
        <f>(Table2[[#This Row],[1Y Return vs Nifty]]-AVERAGE(Table2[1Y Return vs Nifty]))/_xlfn.STDEV.P(Table2[1Y Return vs Nifty])</f>
        <v>-1.8130543002692918E-2</v>
      </c>
      <c r="I364">
        <v>-5.0934092106528901</v>
      </c>
      <c r="J364">
        <f>(Table2[[#This Row],[1M Return vs Nifty]]-AVERAGE(Table2[1M Return vs Nifty]))/_xlfn.STDEV.P(Table2[1M Return vs Nifty])</f>
        <v>-0.59383407511190511</v>
      </c>
      <c r="K364">
        <v>18.477440406120799</v>
      </c>
      <c r="L364">
        <f>(Table2[[#This Row],[6M Return vs Nifty]]-AVERAGE(Table2[6M Return vs Nifty]))/_xlfn.STDEV.P(Table2[6M Return vs Nifty])</f>
        <v>5.2615899063241107E-2</v>
      </c>
      <c r="M364">
        <v>-2.28654274191411</v>
      </c>
      <c r="N364">
        <f>(Table2[[#This Row],[1W Return vs Nifty]]-AVERAGE(Table2[1W Return vs Nifty]))/_xlfn.STDEV.P(Table2[1W Return vs Nifty])</f>
        <v>-0.54137388757852056</v>
      </c>
      <c r="O364">
        <v>680.15</v>
      </c>
      <c r="P364">
        <v>664.36260666558496</v>
      </c>
      <c r="Q364">
        <v>570.74605689886096</v>
      </c>
      <c r="R364">
        <v>50.605092809361402</v>
      </c>
      <c r="S364" s="1">
        <f>(Table2[[#This Row],[Close Price]]-Table2[[#This Row],[20D EMA]])/Table2[[#This Row],[20D EMA]]</f>
        <v>1.0291847386606566E-3</v>
      </c>
      <c r="T364" s="1">
        <f>(Table2[[#This Row],[Close Price]]-Table2[[#This Row],[50D EMA]])/Table2[[#This Row],[50D EMA]]</f>
        <v>2.4816859300924188E-2</v>
      </c>
      <c r="U364" s="1">
        <f>(Table2[[#This Row],[Close Price]]-Table2[[#This Row],[200D EMA]])/Table2[[#This Row],[200D EMA]]</f>
        <v>0.1929123149783758</v>
      </c>
      <c r="V364">
        <v>0.25096424774821502</v>
      </c>
      <c r="W364">
        <v>674.05</v>
      </c>
      <c r="X364">
        <v>705</v>
      </c>
      <c r="Y364">
        <v>669.8</v>
      </c>
      <c r="Z364">
        <v>705</v>
      </c>
      <c r="AA364">
        <v>646.79999999999995</v>
      </c>
      <c r="AB364">
        <v>705</v>
      </c>
      <c r="AC364" s="1">
        <f>(Table2[[#This Row],[Close Price]]/Table2[[#This Row],[Day Low]])-1</f>
        <v>1.0088272383354413E-2</v>
      </c>
      <c r="AD364" s="1">
        <f>(Table2[[#This Row],[Day High]]/Table2[[#This Row],[Close Price]])-1</f>
        <v>3.5470367922449952E-2</v>
      </c>
      <c r="AE364" s="1">
        <f>(Table2[[#This Row],[Close Price]]/Table2[[#This Row],[Current Week Low]])-1</f>
        <v>1.6497461928934198E-2</v>
      </c>
      <c r="AF364" s="1">
        <f>(Table2[[#This Row],[Current Week High]]/Table2[[#This Row],[Close Price]])-1</f>
        <v>3.5470367922449952E-2</v>
      </c>
      <c r="AG364" s="1">
        <f>(Table2[[#This Row],[Close Price]]/Table2[[#This Row],[Current Month Low]])-1</f>
        <v>5.2643784786642112E-2</v>
      </c>
      <c r="AH364" s="1">
        <f>(Table2[[#This Row],[Current Month High]]/Table2[[#This Row],[Close Price]])-1</f>
        <v>3.5470367922449952E-2</v>
      </c>
      <c r="AI364">
        <v>16.472056987588999</v>
      </c>
      <c r="AJ364">
        <v>76.431718061674005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</v>
      </c>
      <c r="AM364" t="s">
        <v>3226</v>
      </c>
      <c r="AN364">
        <v>0.38</v>
      </c>
      <c r="AO364" t="s">
        <v>3225</v>
      </c>
      <c r="AP364">
        <v>4.3363107263070001E-3</v>
      </c>
      <c r="AQ364">
        <f>(Table2[[#This Row],[Sharpe Ratio]]-AVERAGE(Table2[Sharpe Ratio]))/_xlfn.STDEV.P(Table2[Sharpe Ratio])</f>
        <v>-0.70903129359461481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-1.8097539002244925</v>
      </c>
      <c r="AS364">
        <f>_xlfn.RANK.AVG(Table2[[#This Row],[1Y Return vs Nifty Z-Score]],Table2[1Y Return vs Nifty Z-Score])</f>
        <v>297</v>
      </c>
      <c r="AT364">
        <f>_xlfn.RANK.AVG(Table2[[#This Row],[6M Return vs Nifty Z-Score]],Table2[6M Return vs Nifty Z-Score])</f>
        <v>289</v>
      </c>
      <c r="AU364">
        <f>_xlfn.RANK.AVG(Table2[[#This Row],[Sharpe Ratio Z-Score]],Table2[Sharpe Ratio Z-Score])</f>
        <v>523</v>
      </c>
      <c r="AV364">
        <f>(Table2[[#This Row],[Rank 1Y]]+Table2[[#This Row],[Rank 6M]]+Table2[[#This Row],[Rank Sharpe]])/3</f>
        <v>369.66666666666669</v>
      </c>
    </row>
    <row r="365" spans="1:48" x14ac:dyDescent="0.3">
      <c r="A365" t="s">
        <v>185</v>
      </c>
      <c r="B365" t="s">
        <v>186</v>
      </c>
      <c r="C365" t="s">
        <v>3184</v>
      </c>
      <c r="D365" t="s">
        <v>187</v>
      </c>
      <c r="E365">
        <v>144738.77918760001</v>
      </c>
      <c r="F365">
        <v>5452.2</v>
      </c>
      <c r="G365">
        <v>18.154060699763299</v>
      </c>
      <c r="H365">
        <f>(Table2[[#This Row],[1Y Return vs Nifty]]-AVERAGE(Table2[1Y Return vs Nifty]))/_xlfn.STDEV.P(Table2[1Y Return vs Nifty])</f>
        <v>-0.16066816035229989</v>
      </c>
      <c r="I365">
        <v>13.9317501817813</v>
      </c>
      <c r="J365">
        <f>(Table2[[#This Row],[1M Return vs Nifty]]-AVERAGE(Table2[1M Return vs Nifty]))/_xlfn.STDEV.P(Table2[1M Return vs Nifty])</f>
        <v>1.2029228290679361</v>
      </c>
      <c r="K365">
        <v>40.067579658070002</v>
      </c>
      <c r="L365">
        <f>(Table2[[#This Row],[6M Return vs Nifty]]-AVERAGE(Table2[6M Return vs Nifty]))/_xlfn.STDEV.P(Table2[6M Return vs Nifty])</f>
        <v>0.68967831478517316</v>
      </c>
      <c r="M365">
        <v>3.6625436803009102</v>
      </c>
      <c r="N365">
        <f>(Table2[[#This Row],[1W Return vs Nifty]]-AVERAGE(Table2[1W Return vs Nifty]))/_xlfn.STDEV.P(Table2[1W Return vs Nifty])</f>
        <v>0.81132140043448742</v>
      </c>
      <c r="O365">
        <v>5199.05</v>
      </c>
      <c r="P365">
        <v>4934.24490042245</v>
      </c>
      <c r="Q365">
        <v>4298.1657850231904</v>
      </c>
      <c r="R365">
        <v>77.501184747982293</v>
      </c>
      <c r="S365" s="1">
        <f>(Table2[[#This Row],[Close Price]]-Table2[[#This Row],[20D EMA]])/Table2[[#This Row],[20D EMA]]</f>
        <v>4.8691587886248375E-2</v>
      </c>
      <c r="T365" s="1">
        <f>(Table2[[#This Row],[Close Price]]-Table2[[#This Row],[50D EMA]])/Table2[[#This Row],[50D EMA]]</f>
        <v>0.10497150223192299</v>
      </c>
      <c r="U365" s="1">
        <f>(Table2[[#This Row],[Close Price]]-Table2[[#This Row],[200D EMA]])/Table2[[#This Row],[200D EMA]]</f>
        <v>0.26849457947806515</v>
      </c>
      <c r="V365">
        <v>1.0089669261832499</v>
      </c>
      <c r="W365">
        <v>5436</v>
      </c>
      <c r="X365">
        <v>5560</v>
      </c>
      <c r="Y365">
        <v>5436</v>
      </c>
      <c r="Z365">
        <v>5560</v>
      </c>
      <c r="AA365">
        <v>5015.25</v>
      </c>
      <c r="AB365">
        <v>5560</v>
      </c>
      <c r="AC365" s="1">
        <f>(Table2[[#This Row],[Close Price]]/Table2[[#This Row],[Day Low]])-1</f>
        <v>2.9801324503311299E-3</v>
      </c>
      <c r="AD365" s="1">
        <f>(Table2[[#This Row],[Day High]]/Table2[[#This Row],[Close Price]])-1</f>
        <v>1.977183522247894E-2</v>
      </c>
      <c r="AE365" s="1">
        <f>(Table2[[#This Row],[Close Price]]/Table2[[#This Row],[Current Week Low]])-1</f>
        <v>2.9801324503311299E-3</v>
      </c>
      <c r="AF365" s="1">
        <f>(Table2[[#This Row],[Current Week High]]/Table2[[#This Row],[Close Price]])-1</f>
        <v>1.977183522247894E-2</v>
      </c>
      <c r="AG365" s="1">
        <f>(Table2[[#This Row],[Close Price]]/Table2[[#This Row],[Current Month Low]])-1</f>
        <v>8.7124270973530704E-2</v>
      </c>
      <c r="AH365" s="1">
        <f>(Table2[[#This Row],[Current Month High]]/Table2[[#This Row],[Close Price]])-1</f>
        <v>1.977183522247894E-2</v>
      </c>
      <c r="AI365">
        <v>1.97718352224789</v>
      </c>
      <c r="AJ365">
        <v>65.453828179528401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</v>
      </c>
      <c r="AM365" t="s">
        <v>3226</v>
      </c>
      <c r="AN365">
        <v>7.03</v>
      </c>
      <c r="AO365" t="s">
        <v>3225</v>
      </c>
      <c r="AP365">
        <v>-2.2798277652088E-2</v>
      </c>
      <c r="AQ365">
        <f>(Table2[[#This Row],[Sharpe Ratio]]-AVERAGE(Table2[Sharpe Ratio]))/_xlfn.STDEV.P(Table2[Sharpe Ratio])</f>
        <v>-1.0241785605957074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1.5190758233395893</v>
      </c>
      <c r="AS365">
        <f>_xlfn.RANK.AVG(Table2[[#This Row],[1Y Return vs Nifty Z-Score]],Table2[1Y Return vs Nifty Z-Score])</f>
        <v>340</v>
      </c>
      <c r="AT365">
        <f>_xlfn.RANK.AVG(Table2[[#This Row],[6M Return vs Nifty Z-Score]],Table2[6M Return vs Nifty Z-Score])</f>
        <v>145</v>
      </c>
      <c r="AU365">
        <f>_xlfn.RANK.AVG(Table2[[#This Row],[Sharpe Ratio Z-Score]],Table2[Sharpe Ratio Z-Score])</f>
        <v>626</v>
      </c>
      <c r="AV365">
        <f>(Table2[[#This Row],[Rank 1Y]]+Table2[[#This Row],[Rank 6M]]+Table2[[#This Row],[Rank Sharpe]])/3</f>
        <v>370.33333333333331</v>
      </c>
    </row>
    <row r="366" spans="1:48" x14ac:dyDescent="0.3">
      <c r="A366" t="s">
        <v>663</v>
      </c>
      <c r="B366" t="s">
        <v>664</v>
      </c>
      <c r="C366" t="s">
        <v>3182</v>
      </c>
      <c r="D366" t="s">
        <v>180</v>
      </c>
      <c r="E366">
        <v>28990.74171273</v>
      </c>
      <c r="F366">
        <v>8896.9</v>
      </c>
      <c r="G366">
        <v>17.866709107508399</v>
      </c>
      <c r="H366">
        <f>(Table2[[#This Row],[1Y Return vs Nifty]]-AVERAGE(Table2[1Y Return vs Nifty]))/_xlfn.STDEV.P(Table2[1Y Return vs Nifty])</f>
        <v>-0.16542871884615779</v>
      </c>
      <c r="I366">
        <v>8.6906838241775901</v>
      </c>
      <c r="J366">
        <f>(Table2[[#This Row],[1M Return vs Nifty]]-AVERAGE(Table2[1M Return vs Nifty]))/_xlfn.STDEV.P(Table2[1M Return vs Nifty])</f>
        <v>0.70795077816180696</v>
      </c>
      <c r="K366">
        <v>17.465411254466101</v>
      </c>
      <c r="L366">
        <f>(Table2[[#This Row],[6M Return vs Nifty]]-AVERAGE(Table2[6M Return vs Nifty]))/_xlfn.STDEV.P(Table2[6M Return vs Nifty])</f>
        <v>2.2753852848048119E-2</v>
      </c>
      <c r="M366">
        <v>-4.0292938956748197</v>
      </c>
      <c r="N366">
        <f>(Table2[[#This Row],[1W Return vs Nifty]]-AVERAGE(Table2[1W Return vs Nifty]))/_xlfn.STDEV.P(Table2[1W Return vs Nifty])</f>
        <v>-0.93763830644262092</v>
      </c>
      <c r="O366">
        <v>8768.24</v>
      </c>
      <c r="P366">
        <v>8315.0623217065695</v>
      </c>
      <c r="Q366">
        <v>7236.5447782958599</v>
      </c>
      <c r="R366">
        <v>54.251315663603201</v>
      </c>
      <c r="S366" s="1">
        <f>(Table2[[#This Row],[Close Price]]-Table2[[#This Row],[20D EMA]])/Table2[[#This Row],[20D EMA]]</f>
        <v>1.4673412224117936E-2</v>
      </c>
      <c r="T366" s="1">
        <f>(Table2[[#This Row],[Close Price]]-Table2[[#This Row],[50D EMA]])/Table2[[#This Row],[50D EMA]]</f>
        <v>6.9973940757429548E-2</v>
      </c>
      <c r="U366" s="1">
        <f>(Table2[[#This Row],[Close Price]]-Table2[[#This Row],[200D EMA]])/Table2[[#This Row],[200D EMA]]</f>
        <v>0.2294403299602242</v>
      </c>
      <c r="V366">
        <v>1.24443971044812</v>
      </c>
      <c r="W366">
        <v>8810.1</v>
      </c>
      <c r="X366">
        <v>9050</v>
      </c>
      <c r="Y366">
        <v>8800</v>
      </c>
      <c r="Z366">
        <v>9050</v>
      </c>
      <c r="AA366">
        <v>8800</v>
      </c>
      <c r="AB366">
        <v>9495</v>
      </c>
      <c r="AC366" s="1">
        <f>(Table2[[#This Row],[Close Price]]/Table2[[#This Row],[Day Low]])-1</f>
        <v>9.8523285774281266E-3</v>
      </c>
      <c r="AD366" s="1">
        <f>(Table2[[#This Row],[Day High]]/Table2[[#This Row],[Close Price]])-1</f>
        <v>1.7208241072733221E-2</v>
      </c>
      <c r="AE366" s="1">
        <f>(Table2[[#This Row],[Close Price]]/Table2[[#This Row],[Current Week Low]])-1</f>
        <v>1.1011363636363569E-2</v>
      </c>
      <c r="AF366" s="1">
        <f>(Table2[[#This Row],[Current Week High]]/Table2[[#This Row],[Close Price]])-1</f>
        <v>1.7208241072733221E-2</v>
      </c>
      <c r="AG366" s="1">
        <f>(Table2[[#This Row],[Close Price]]/Table2[[#This Row],[Current Month Low]])-1</f>
        <v>1.1011363636363569E-2</v>
      </c>
      <c r="AH366" s="1">
        <f>(Table2[[#This Row],[Current Month High]]/Table2[[#This Row],[Close Price]])-1</f>
        <v>6.7225662871337244E-2</v>
      </c>
      <c r="AI366">
        <v>6.72256628713372</v>
      </c>
      <c r="AJ366">
        <v>49.5026046042681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0.08</v>
      </c>
      <c r="AM366" t="s">
        <v>3225</v>
      </c>
      <c r="AN366">
        <v>0.13</v>
      </c>
      <c r="AO366" t="s">
        <v>3225</v>
      </c>
      <c r="AP366">
        <v>2.5672279790215E-2</v>
      </c>
      <c r="AQ366">
        <f>(Table2[[#This Row],[Sharpe Ratio]]-AVERAGE(Table2[Sharpe Ratio]))/_xlfn.STDEV.P(Table2[Sharpe Ratio])</f>
        <v>-0.46123050717604491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-0.83359290145496856</v>
      </c>
      <c r="AS366">
        <f>_xlfn.RANK.AVG(Table2[[#This Row],[1Y Return vs Nifty Z-Score]],Table2[1Y Return vs Nifty Z-Score])</f>
        <v>342</v>
      </c>
      <c r="AT366">
        <f>_xlfn.RANK.AVG(Table2[[#This Row],[6M Return vs Nifty Z-Score]],Table2[6M Return vs Nifty Z-Score])</f>
        <v>304</v>
      </c>
      <c r="AU366">
        <f>_xlfn.RANK.AVG(Table2[[#This Row],[Sharpe Ratio Z-Score]],Table2[Sharpe Ratio Z-Score])</f>
        <v>466</v>
      </c>
      <c r="AV366">
        <f>(Table2[[#This Row],[Rank 1Y]]+Table2[[#This Row],[Rank 6M]]+Table2[[#This Row],[Rank Sharpe]])/3</f>
        <v>370.66666666666669</v>
      </c>
    </row>
    <row r="367" spans="1:48" x14ac:dyDescent="0.3">
      <c r="A367" t="s">
        <v>679</v>
      </c>
      <c r="B367" t="s">
        <v>680</v>
      </c>
      <c r="C367" t="s">
        <v>3181</v>
      </c>
      <c r="D367" t="s">
        <v>681</v>
      </c>
      <c r="E367">
        <v>27620.695032809999</v>
      </c>
      <c r="F367">
        <v>287.45</v>
      </c>
      <c r="G367">
        <v>26.5304341513521</v>
      </c>
      <c r="H367">
        <f>(Table2[[#This Row],[1Y Return vs Nifty]]-AVERAGE(Table2[1Y Return vs Nifty]))/_xlfn.STDEV.P(Table2[1Y Return vs Nifty])</f>
        <v>-2.1896645394714587E-2</v>
      </c>
      <c r="I367">
        <v>-1.4779337148237901</v>
      </c>
      <c r="J367">
        <f>(Table2[[#This Row],[1M Return vs Nifty]]-AVERAGE(Table2[1M Return vs Nifty]))/_xlfn.STDEV.P(Table2[1M Return vs Nifty])</f>
        <v>-0.25238460680378078</v>
      </c>
      <c r="K367">
        <v>-3.0653779972231998</v>
      </c>
      <c r="L367">
        <f>(Table2[[#This Row],[6M Return vs Nifty]]-AVERAGE(Table2[6M Return vs Nifty]))/_xlfn.STDEV.P(Table2[6M Return vs Nifty])</f>
        <v>-0.58305021560779702</v>
      </c>
      <c r="M367">
        <v>0.30287135892352801</v>
      </c>
      <c r="N367">
        <f>(Table2[[#This Row],[1W Return vs Nifty]]-AVERAGE(Table2[1W Return vs Nifty]))/_xlfn.STDEV.P(Table2[1W Return vs Nifty])</f>
        <v>4.7403616113106575E-2</v>
      </c>
      <c r="O367">
        <v>294.13</v>
      </c>
      <c r="P367">
        <v>296.529952964899</v>
      </c>
      <c r="Q367">
        <v>279.771312723373</v>
      </c>
      <c r="R367">
        <v>40.019740161155298</v>
      </c>
      <c r="S367" s="1">
        <f>(Table2[[#This Row],[Close Price]]-Table2[[#This Row],[20D EMA]])/Table2[[#This Row],[20D EMA]]</f>
        <v>-2.2711046136062309E-2</v>
      </c>
      <c r="T367" s="1">
        <f>(Table2[[#This Row],[Close Price]]-Table2[[#This Row],[50D EMA]])/Table2[[#This Row],[50D EMA]]</f>
        <v>-3.0620694044941305E-2</v>
      </c>
      <c r="U367" s="1">
        <f>(Table2[[#This Row],[Close Price]]-Table2[[#This Row],[200D EMA]])/Table2[[#This Row],[200D EMA]]</f>
        <v>2.7446299629080895E-2</v>
      </c>
      <c r="V367">
        <v>0.46867174903314301</v>
      </c>
      <c r="W367">
        <v>286</v>
      </c>
      <c r="X367">
        <v>289.8</v>
      </c>
      <c r="Y367">
        <v>286</v>
      </c>
      <c r="Z367">
        <v>294</v>
      </c>
      <c r="AA367">
        <v>278</v>
      </c>
      <c r="AB367">
        <v>308</v>
      </c>
      <c r="AC367" s="1">
        <f>(Table2[[#This Row],[Close Price]]/Table2[[#This Row],[Day Low]])-1</f>
        <v>5.069930069929951E-3</v>
      </c>
      <c r="AD367" s="1">
        <f>(Table2[[#This Row],[Day High]]/Table2[[#This Row],[Close Price]])-1</f>
        <v>8.1753348408419857E-3</v>
      </c>
      <c r="AE367" s="1">
        <f>(Table2[[#This Row],[Close Price]]/Table2[[#This Row],[Current Week Low]])-1</f>
        <v>5.069930069929951E-3</v>
      </c>
      <c r="AF367" s="1">
        <f>(Table2[[#This Row],[Current Week High]]/Table2[[#This Row],[Close Price]])-1</f>
        <v>2.2786571577665615E-2</v>
      </c>
      <c r="AG367" s="1">
        <f>(Table2[[#This Row],[Close Price]]/Table2[[#This Row],[Current Month Low]])-1</f>
        <v>3.3992805755395539E-2</v>
      </c>
      <c r="AH367" s="1">
        <f>(Table2[[#This Row],[Current Month High]]/Table2[[#This Row],[Close Price]])-1</f>
        <v>7.1490694033744973E-2</v>
      </c>
      <c r="AI367">
        <v>33.692816141937698</v>
      </c>
      <c r="AJ367">
        <v>66.589394378441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-0.13</v>
      </c>
      <c r="AM367" t="s">
        <v>3224</v>
      </c>
      <c r="AN367">
        <v>-5.68</v>
      </c>
      <c r="AO367" t="s">
        <v>3224</v>
      </c>
      <c r="AP367">
        <v>8.0890691820036997E-2</v>
      </c>
      <c r="AQ367">
        <f>(Table2[[#This Row],[Sharpe Ratio]]-AVERAGE(Table2[Sharpe Ratio]))/_xlfn.STDEV.P(Table2[Sharpe Ratio])</f>
        <v>0.18008866069437551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299</v>
      </c>
      <c r="AT367">
        <f>_xlfn.RANK.AVG(Table2[[#This Row],[6M Return vs Nifty Z-Score]],Table2[6M Return vs Nifty Z-Score])</f>
        <v>515</v>
      </c>
      <c r="AU367">
        <f>_xlfn.RANK.AVG(Table2[[#This Row],[Sharpe Ratio Z-Score]],Table2[Sharpe Ratio Z-Score])</f>
        <v>300</v>
      </c>
      <c r="AV367">
        <f>(Table2[[#This Row],[Rank 1Y]]+Table2[[#This Row],[Rank 6M]]+Table2[[#This Row],[Rank Sharpe]])/3</f>
        <v>371.33333333333331</v>
      </c>
    </row>
    <row r="368" spans="1:48" x14ac:dyDescent="0.3">
      <c r="A368" t="s">
        <v>917</v>
      </c>
      <c r="B368" t="s">
        <v>918</v>
      </c>
      <c r="C368" t="s">
        <v>3183</v>
      </c>
      <c r="D368" t="s">
        <v>517</v>
      </c>
      <c r="E368">
        <v>17081.859637394999</v>
      </c>
      <c r="F368">
        <v>710.85</v>
      </c>
      <c r="G368">
        <v>13.1594856879608</v>
      </c>
      <c r="H368">
        <f>(Table2[[#This Row],[1Y Return vs Nifty]]-AVERAGE(Table2[1Y Return vs Nifty]))/_xlfn.STDEV.P(Table2[1Y Return vs Nifty])</f>
        <v>-0.24341336565659139</v>
      </c>
      <c r="I368">
        <v>4.20213748154453</v>
      </c>
      <c r="J368">
        <f>(Table2[[#This Row],[1M Return vs Nifty]]-AVERAGE(Table2[1M Return vs Nifty]))/_xlfn.STDEV.P(Table2[1M Return vs Nifty])</f>
        <v>0.28404754221497452</v>
      </c>
      <c r="K368">
        <v>-2.9489968156459301</v>
      </c>
      <c r="L368">
        <f>(Table2[[#This Row],[6M Return vs Nifty]]-AVERAGE(Table2[6M Return vs Nifty]))/_xlfn.STDEV.P(Table2[6M Return vs Nifty])</f>
        <v>-0.57961614434892383</v>
      </c>
      <c r="M368">
        <v>3.61898916154954</v>
      </c>
      <c r="N368">
        <f>(Table2[[#This Row],[1W Return vs Nifty]]-AVERAGE(Table2[1W Return vs Nifty]))/_xlfn.STDEV.P(Table2[1W Return vs Nifty])</f>
        <v>0.80141803240361642</v>
      </c>
      <c r="O368">
        <v>678.78</v>
      </c>
      <c r="P368">
        <v>683.00485769343697</v>
      </c>
      <c r="Q368">
        <v>645.06946796662703</v>
      </c>
      <c r="R368">
        <v>83.874835824319902</v>
      </c>
      <c r="S368" s="1">
        <f>(Table2[[#This Row],[Close Price]]-Table2[[#This Row],[20D EMA]])/Table2[[#This Row],[20D EMA]]</f>
        <v>4.7246530540086699E-2</v>
      </c>
      <c r="T368" s="1">
        <f>(Table2[[#This Row],[Close Price]]-Table2[[#This Row],[50D EMA]])/Table2[[#This Row],[50D EMA]]</f>
        <v>4.0768586039927099E-2</v>
      </c>
      <c r="U368" s="1">
        <f>(Table2[[#This Row],[Close Price]]-Table2[[#This Row],[200D EMA]])/Table2[[#This Row],[200D EMA]]</f>
        <v>0.1019743381138854</v>
      </c>
      <c r="V368">
        <v>0.54406869665763002</v>
      </c>
      <c r="W368">
        <v>702.85</v>
      </c>
      <c r="X368">
        <v>719</v>
      </c>
      <c r="Y368">
        <v>699.5</v>
      </c>
      <c r="Z368">
        <v>723.65</v>
      </c>
      <c r="AA368">
        <v>647.15</v>
      </c>
      <c r="AB368">
        <v>723.65</v>
      </c>
      <c r="AC368" s="1">
        <f>(Table2[[#This Row],[Close Price]]/Table2[[#This Row],[Day Low]])-1</f>
        <v>1.138222949420209E-2</v>
      </c>
      <c r="AD368" s="1">
        <f>(Table2[[#This Row],[Day High]]/Table2[[#This Row],[Close Price]])-1</f>
        <v>1.1465147358795669E-2</v>
      </c>
      <c r="AE368" s="1">
        <f>(Table2[[#This Row],[Close Price]]/Table2[[#This Row],[Current Week Low]])-1</f>
        <v>1.6225875625446751E-2</v>
      </c>
      <c r="AF368" s="1">
        <f>(Table2[[#This Row],[Current Week High]]/Table2[[#This Row],[Close Price]])-1</f>
        <v>1.80066118027713E-2</v>
      </c>
      <c r="AG368" s="1">
        <f>(Table2[[#This Row],[Close Price]]/Table2[[#This Row],[Current Month Low]])-1</f>
        <v>9.8431584640346292E-2</v>
      </c>
      <c r="AH368" s="1">
        <f>(Table2[[#This Row],[Current Month High]]/Table2[[#This Row],[Close Price]])-1</f>
        <v>1.80066118027713E-2</v>
      </c>
      <c r="AI368">
        <v>16.1918829570232</v>
      </c>
      <c r="AJ368">
        <v>64.434420541290706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</v>
      </c>
      <c r="AM368" t="s">
        <v>3226</v>
      </c>
      <c r="AN368">
        <v>9.4600000000000009</v>
      </c>
      <c r="AO368" t="s">
        <v>3225</v>
      </c>
      <c r="AP368">
        <v>0.102275892561295</v>
      </c>
      <c r="AQ368">
        <f>(Table2[[#This Row],[Sharpe Ratio]]-AVERAGE(Table2[Sharpe Ratio]))/_xlfn.STDEV.P(Table2[Sharpe Ratio])</f>
        <v>0.42846123498569189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372</v>
      </c>
      <c r="AT368">
        <f>_xlfn.RANK.AVG(Table2[[#This Row],[6M Return vs Nifty Z-Score]],Table2[6M Return vs Nifty Z-Score])</f>
        <v>512</v>
      </c>
      <c r="AU368">
        <f>_xlfn.RANK.AVG(Table2[[#This Row],[Sharpe Ratio Z-Score]],Table2[Sharpe Ratio Z-Score])</f>
        <v>230</v>
      </c>
      <c r="AV368">
        <f>(Table2[[#This Row],[Rank 1Y]]+Table2[[#This Row],[Rank 6M]]+Table2[[#This Row],[Rank Sharpe]])/3</f>
        <v>371.33333333333331</v>
      </c>
    </row>
    <row r="369" spans="1:48" x14ac:dyDescent="0.3">
      <c r="A369" t="s">
        <v>1106</v>
      </c>
      <c r="B369" t="s">
        <v>1107</v>
      </c>
      <c r="C369" t="s">
        <v>3188</v>
      </c>
      <c r="D369" t="s">
        <v>144</v>
      </c>
      <c r="E369">
        <v>11948.85</v>
      </c>
      <c r="F369">
        <v>375.75</v>
      </c>
      <c r="G369">
        <v>2.9980443737473901</v>
      </c>
      <c r="H369">
        <f>(Table2[[#This Row],[1Y Return vs Nifty]]-AVERAGE(Table2[1Y Return vs Nifty]))/_xlfn.STDEV.P(Table2[1Y Return vs Nifty])</f>
        <v>-0.41175812887372387</v>
      </c>
      <c r="I369">
        <v>-1.0680268140421501</v>
      </c>
      <c r="J369">
        <f>(Table2[[#This Row],[1M Return vs Nifty]]-AVERAGE(Table2[1M Return vs Nifty]))/_xlfn.STDEV.P(Table2[1M Return vs Nifty])</f>
        <v>-0.21367254984496969</v>
      </c>
      <c r="K369">
        <v>-8.3040501943776395</v>
      </c>
      <c r="L369">
        <f>(Table2[[#This Row],[6M Return vs Nifty]]-AVERAGE(Table2[6M Return vs Nifty]))/_xlfn.STDEV.P(Table2[6M Return vs Nifty])</f>
        <v>-0.73762824431565832</v>
      </c>
      <c r="M369">
        <v>0.81762333271147802</v>
      </c>
      <c r="N369">
        <f>(Table2[[#This Row],[1W Return vs Nifty]]-AVERAGE(Table2[1W Return vs Nifty]))/_xlfn.STDEV.P(Table2[1W Return vs Nifty])</f>
        <v>0.16444722920271124</v>
      </c>
      <c r="O369">
        <v>370.41</v>
      </c>
      <c r="P369">
        <v>378.06064189308501</v>
      </c>
      <c r="Q369">
        <v>373.43666329186198</v>
      </c>
      <c r="R369">
        <v>62.199907734689901</v>
      </c>
      <c r="S369" s="1">
        <f>(Table2[[#This Row],[Close Price]]-Table2[[#This Row],[20D EMA]])/Table2[[#This Row],[20D EMA]]</f>
        <v>1.4416457439053953E-2</v>
      </c>
      <c r="T369" s="1">
        <f>(Table2[[#This Row],[Close Price]]-Table2[[#This Row],[50D EMA]])/Table2[[#This Row],[50D EMA]]</f>
        <v>-6.1118287307422277E-3</v>
      </c>
      <c r="U369" s="1">
        <f>(Table2[[#This Row],[Close Price]]-Table2[[#This Row],[200D EMA]])/Table2[[#This Row],[200D EMA]]</f>
        <v>6.1947230562362328E-3</v>
      </c>
      <c r="V369">
        <v>0.64395732617681301</v>
      </c>
      <c r="W369">
        <v>371.25</v>
      </c>
      <c r="X369">
        <v>377.35</v>
      </c>
      <c r="Y369">
        <v>368.35</v>
      </c>
      <c r="Z369">
        <v>378</v>
      </c>
      <c r="AA369">
        <v>359.05</v>
      </c>
      <c r="AB369">
        <v>379.5</v>
      </c>
      <c r="AC369" s="1">
        <f>(Table2[[#This Row],[Close Price]]/Table2[[#This Row],[Day Low]])-1</f>
        <v>1.2121212121212199E-2</v>
      </c>
      <c r="AD369" s="1">
        <f>(Table2[[#This Row],[Day High]]/Table2[[#This Row],[Close Price]])-1</f>
        <v>4.2581503659349096E-3</v>
      </c>
      <c r="AE369" s="1">
        <f>(Table2[[#This Row],[Close Price]]/Table2[[#This Row],[Current Week Low]])-1</f>
        <v>2.0089588706393213E-2</v>
      </c>
      <c r="AF369" s="1">
        <f>(Table2[[#This Row],[Current Week High]]/Table2[[#This Row],[Close Price]])-1</f>
        <v>5.9880239520957446E-3</v>
      </c>
      <c r="AG369" s="1">
        <f>(Table2[[#This Row],[Close Price]]/Table2[[#This Row],[Current Month Low]])-1</f>
        <v>4.6511627906976605E-2</v>
      </c>
      <c r="AH369" s="1">
        <f>(Table2[[#This Row],[Current Month High]]/Table2[[#This Row],[Close Price]])-1</f>
        <v>9.9800399201597223E-3</v>
      </c>
      <c r="AI369">
        <v>34.664005322687899</v>
      </c>
      <c r="AJ369">
        <v>42.7079377136346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0</v>
      </c>
      <c r="AM369" t="s">
        <v>3226</v>
      </c>
      <c r="AN369">
        <v>1.82</v>
      </c>
      <c r="AO369" t="s">
        <v>3225</v>
      </c>
      <c r="AP369">
        <v>0.153026069577028</v>
      </c>
      <c r="AQ369">
        <f>(Table2[[#This Row],[Sharpe Ratio]]-AVERAGE(Table2[Sharpe Ratio]))/_xlfn.STDEV.P(Table2[Sharpe Ratio])</f>
        <v>1.0178853074387102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437</v>
      </c>
      <c r="AT369">
        <f>_xlfn.RANK.AVG(Table2[[#This Row],[6M Return vs Nifty Z-Score]],Table2[6M Return vs Nifty Z-Score])</f>
        <v>565</v>
      </c>
      <c r="AU369">
        <f>_xlfn.RANK.AVG(Table2[[#This Row],[Sharpe Ratio Z-Score]],Table2[Sharpe Ratio Z-Score])</f>
        <v>112</v>
      </c>
      <c r="AV369">
        <f>(Table2[[#This Row],[Rank 1Y]]+Table2[[#This Row],[Rank 6M]]+Table2[[#This Row],[Rank Sharpe]])/3</f>
        <v>371.33333333333331</v>
      </c>
    </row>
    <row r="370" spans="1:48" x14ac:dyDescent="0.3">
      <c r="A370" t="s">
        <v>1822</v>
      </c>
      <c r="B370" t="s">
        <v>1823</v>
      </c>
      <c r="C370" t="s">
        <v>3192</v>
      </c>
      <c r="D370" t="s">
        <v>260</v>
      </c>
      <c r="E370">
        <v>4329.039612906</v>
      </c>
      <c r="F370">
        <v>186.21</v>
      </c>
      <c r="G370">
        <v>1.96550071040888</v>
      </c>
      <c r="H370">
        <f>(Table2[[#This Row],[1Y Return vs Nifty]]-AVERAGE(Table2[1Y Return vs Nifty]))/_xlfn.STDEV.P(Table2[1Y Return vs Nifty])</f>
        <v>-0.42886429650694485</v>
      </c>
      <c r="I370">
        <v>9.8502611890562495</v>
      </c>
      <c r="J370">
        <f>(Table2[[#This Row],[1M Return vs Nifty]]-AVERAGE(Table2[1M Return vs Nifty]))/_xlfn.STDEV.P(Table2[1M Return vs Nifty])</f>
        <v>0.8174625353723638</v>
      </c>
      <c r="K370">
        <v>29.4941409329622</v>
      </c>
      <c r="L370">
        <f>(Table2[[#This Row],[6M Return vs Nifty]]-AVERAGE(Table2[6M Return vs Nifty]))/_xlfn.STDEV.P(Table2[6M Return vs Nifty])</f>
        <v>0.37768679226190516</v>
      </c>
      <c r="M370">
        <v>5.1254463988885899</v>
      </c>
      <c r="N370">
        <f>(Table2[[#This Row],[1W Return vs Nifty]]-AVERAGE(Table2[1W Return vs Nifty]))/_xlfn.STDEV.P(Table2[1W Return vs Nifty])</f>
        <v>1.1439542576183279</v>
      </c>
      <c r="O370">
        <v>174.21</v>
      </c>
      <c r="P370">
        <v>166.11313049059601</v>
      </c>
      <c r="Q370">
        <v>150.726425475756</v>
      </c>
      <c r="R370">
        <v>71.669983995363296</v>
      </c>
      <c r="S370" s="1">
        <f>(Table2[[#This Row],[Close Price]]-Table2[[#This Row],[20D EMA]])/Table2[[#This Row],[20D EMA]]</f>
        <v>6.8882383330463232E-2</v>
      </c>
      <c r="T370" s="1">
        <f>(Table2[[#This Row],[Close Price]]-Table2[[#This Row],[50D EMA]])/Table2[[#This Row],[50D EMA]]</f>
        <v>0.12098302795239733</v>
      </c>
      <c r="U370" s="1">
        <f>(Table2[[#This Row],[Close Price]]-Table2[[#This Row],[200D EMA]])/Table2[[#This Row],[200D EMA]]</f>
        <v>0.23541707708016638</v>
      </c>
      <c r="V370">
        <v>1.1950980013268899</v>
      </c>
      <c r="W370">
        <v>183.9</v>
      </c>
      <c r="X370">
        <v>189.27</v>
      </c>
      <c r="Y370">
        <v>181.43</v>
      </c>
      <c r="Z370">
        <v>190.65</v>
      </c>
      <c r="AA370">
        <v>161.05000000000001</v>
      </c>
      <c r="AB370">
        <v>190.65</v>
      </c>
      <c r="AC370" s="1">
        <f>(Table2[[#This Row],[Close Price]]/Table2[[#This Row],[Day Low]])-1</f>
        <v>1.2561174551386722E-2</v>
      </c>
      <c r="AD370" s="1">
        <f>(Table2[[#This Row],[Day High]]/Table2[[#This Row],[Close Price]])-1</f>
        <v>1.6433059449009191E-2</v>
      </c>
      <c r="AE370" s="1">
        <f>(Table2[[#This Row],[Close Price]]/Table2[[#This Row],[Current Week Low]])-1</f>
        <v>2.6346249242132025E-2</v>
      </c>
      <c r="AF370" s="1">
        <f>(Table2[[#This Row],[Current Week High]]/Table2[[#This Row],[Close Price]])-1</f>
        <v>2.3844047043660277E-2</v>
      </c>
      <c r="AG370" s="1">
        <f>(Table2[[#This Row],[Close Price]]/Table2[[#This Row],[Current Month Low]])-1</f>
        <v>0.15622477491462283</v>
      </c>
      <c r="AH370" s="1">
        <f>(Table2[[#This Row],[Current Month High]]/Table2[[#This Row],[Close Price]])-1</f>
        <v>2.3844047043660277E-2</v>
      </c>
      <c r="AI370">
        <v>2.3844047043660201</v>
      </c>
      <c r="AJ370">
        <v>66.184738955823306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0.38</v>
      </c>
      <c r="AM370" t="s">
        <v>3225</v>
      </c>
      <c r="AN370">
        <v>10.87</v>
      </c>
      <c r="AO370" t="s">
        <v>3225</v>
      </c>
      <c r="AP370">
        <v>2.7540681179929E-2</v>
      </c>
      <c r="AQ370">
        <f>(Table2[[#This Row],[Sharpe Ratio]]-AVERAGE(Table2[Sharpe Ratio]))/_xlfn.STDEV.P(Table2[Sharpe Ratio])</f>
        <v>-0.43953046944493118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1.4707088193007207</v>
      </c>
      <c r="AS370">
        <f>_xlfn.RANK.AVG(Table2[[#This Row],[1Y Return vs Nifty Z-Score]],Table2[1Y Return vs Nifty Z-Score])</f>
        <v>449</v>
      </c>
      <c r="AT370">
        <f>_xlfn.RANK.AVG(Table2[[#This Row],[6M Return vs Nifty Z-Score]],Table2[6M Return vs Nifty Z-Score])</f>
        <v>209</v>
      </c>
      <c r="AU370">
        <f>_xlfn.RANK.AVG(Table2[[#This Row],[Sharpe Ratio Z-Score]],Table2[Sharpe Ratio Z-Score])</f>
        <v>461</v>
      </c>
      <c r="AV370">
        <f>(Table2[[#This Row],[Rank 1Y]]+Table2[[#This Row],[Rank 6M]]+Table2[[#This Row],[Rank Sharpe]])/3</f>
        <v>373</v>
      </c>
    </row>
    <row r="371" spans="1:48" x14ac:dyDescent="0.3">
      <c r="A371" t="s">
        <v>1420</v>
      </c>
      <c r="B371" t="s">
        <v>1421</v>
      </c>
      <c r="C371" t="s">
        <v>3183</v>
      </c>
      <c r="D371" t="s">
        <v>46</v>
      </c>
      <c r="E371">
        <v>7910.9610059549996</v>
      </c>
      <c r="F371">
        <v>541.04999999999995</v>
      </c>
      <c r="G371">
        <v>48.5938963875616</v>
      </c>
      <c r="H371">
        <f>(Table2[[#This Row],[1Y Return vs Nifty]]-AVERAGE(Table2[1Y Return vs Nifty]))/_xlfn.STDEV.P(Table2[1Y Return vs Nifty])</f>
        <v>0.34362909165889266</v>
      </c>
      <c r="I371">
        <v>4.7305253078488496</v>
      </c>
      <c r="J371">
        <f>(Table2[[#This Row],[1M Return vs Nifty]]-AVERAGE(Table2[1M Return vs Nifty]))/_xlfn.STDEV.P(Table2[1M Return vs Nifty])</f>
        <v>0.33394906763264909</v>
      </c>
      <c r="K371">
        <v>16.290061581293799</v>
      </c>
      <c r="L371">
        <f>(Table2[[#This Row],[6M Return vs Nifty]]-AVERAGE(Table2[6M Return vs Nifty]))/_xlfn.STDEV.P(Table2[6M Return vs Nifty])</f>
        <v>-1.1927308462272275E-2</v>
      </c>
      <c r="M371">
        <v>1.23607356658802</v>
      </c>
      <c r="N371">
        <f>(Table2[[#This Row],[1W Return vs Nifty]]-AVERAGE(Table2[1W Return vs Nifty]))/_xlfn.STDEV.P(Table2[1W Return vs Nifty])</f>
        <v>0.25959388189194682</v>
      </c>
      <c r="O371">
        <v>547.57000000000005</v>
      </c>
      <c r="P371">
        <v>532.48291120973897</v>
      </c>
      <c r="Q371">
        <v>460.68505722995201</v>
      </c>
      <c r="R371">
        <v>43.925117194804699</v>
      </c>
      <c r="S371" s="1">
        <f>(Table2[[#This Row],[Close Price]]-Table2[[#This Row],[20D EMA]])/Table2[[#This Row],[20D EMA]]</f>
        <v>-1.1907153423306782E-2</v>
      </c>
      <c r="T371" s="1">
        <f>(Table2[[#This Row],[Close Price]]-Table2[[#This Row],[50D EMA]])/Table2[[#This Row],[50D EMA]]</f>
        <v>1.6088945973491538E-2</v>
      </c>
      <c r="U371" s="1">
        <f>(Table2[[#This Row],[Close Price]]-Table2[[#This Row],[200D EMA]])/Table2[[#This Row],[200D EMA]]</f>
        <v>0.17444660187867478</v>
      </c>
      <c r="V371">
        <v>0.64609667587720898</v>
      </c>
      <c r="W371">
        <v>538.4</v>
      </c>
      <c r="X371">
        <v>560.79999999999995</v>
      </c>
      <c r="Y371">
        <v>538.4</v>
      </c>
      <c r="Z371">
        <v>564</v>
      </c>
      <c r="AA371">
        <v>528.15</v>
      </c>
      <c r="AB371">
        <v>582.45000000000005</v>
      </c>
      <c r="AC371" s="1">
        <f>(Table2[[#This Row],[Close Price]]/Table2[[#This Row],[Day Low]])-1</f>
        <v>4.9219910846953763E-3</v>
      </c>
      <c r="AD371" s="1">
        <f>(Table2[[#This Row],[Day High]]/Table2[[#This Row],[Close Price]])-1</f>
        <v>3.6503095832178145E-2</v>
      </c>
      <c r="AE371" s="1">
        <f>(Table2[[#This Row],[Close Price]]/Table2[[#This Row],[Current Week Low]])-1</f>
        <v>4.9219910846953763E-3</v>
      </c>
      <c r="AF371" s="1">
        <f>(Table2[[#This Row],[Current Week High]]/Table2[[#This Row],[Close Price]])-1</f>
        <v>4.2417521485999643E-2</v>
      </c>
      <c r="AG371" s="1">
        <f>(Table2[[#This Row],[Close Price]]/Table2[[#This Row],[Current Month Low]])-1</f>
        <v>2.4424879295654511E-2</v>
      </c>
      <c r="AH371" s="1">
        <f>(Table2[[#This Row],[Current Month High]]/Table2[[#This Row],[Close Price]])-1</f>
        <v>7.6517881896312812E-2</v>
      </c>
      <c r="AI371">
        <v>8.6775713889658892</v>
      </c>
      <c r="AJ371">
        <v>89.013100436681199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</v>
      </c>
      <c r="AM371" t="s">
        <v>3226</v>
      </c>
      <c r="AN371">
        <v>-3.6</v>
      </c>
      <c r="AO371" t="s">
        <v>3224</v>
      </c>
      <c r="AP371">
        <v>-1.3416200131083E-2</v>
      </c>
      <c r="AQ371">
        <f>(Table2[[#This Row],[Sharpe Ratio]]-AVERAGE(Table2[Sharpe Ratio]))/_xlfn.STDEV.P(Table2[Sharpe Ratio])</f>
        <v>-0.91521298321877864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1.0031749502437654E-2</v>
      </c>
      <c r="AS371">
        <f>_xlfn.RANK.AVG(Table2[[#This Row],[1Y Return vs Nifty Z-Score]],Table2[1Y Return vs Nifty Z-Score])</f>
        <v>193</v>
      </c>
      <c r="AT371">
        <f>_xlfn.RANK.AVG(Table2[[#This Row],[6M Return vs Nifty Z-Score]],Table2[6M Return vs Nifty Z-Score])</f>
        <v>315</v>
      </c>
      <c r="AU371">
        <f>_xlfn.RANK.AVG(Table2[[#This Row],[Sharpe Ratio Z-Score]],Table2[Sharpe Ratio Z-Score])</f>
        <v>613</v>
      </c>
      <c r="AV371">
        <f>(Table2[[#This Row],[Rank 1Y]]+Table2[[#This Row],[Rank 6M]]+Table2[[#This Row],[Rank Sharpe]])/3</f>
        <v>373.66666666666669</v>
      </c>
    </row>
    <row r="372" spans="1:48" x14ac:dyDescent="0.3">
      <c r="A372" t="s">
        <v>732</v>
      </c>
      <c r="B372" t="s">
        <v>733</v>
      </c>
      <c r="C372" t="s">
        <v>3184</v>
      </c>
      <c r="D372" t="s">
        <v>54</v>
      </c>
      <c r="E372">
        <v>23589.54051124</v>
      </c>
      <c r="F372">
        <v>1200.0999999999999</v>
      </c>
      <c r="G372">
        <v>27.328695822377298</v>
      </c>
      <c r="H372">
        <f>(Table2[[#This Row],[1Y Return vs Nifty]]-AVERAGE(Table2[1Y Return vs Nifty]))/_xlfn.STDEV.P(Table2[1Y Return vs Nifty])</f>
        <v>-8.6718313315678787E-3</v>
      </c>
      <c r="I372">
        <v>4.8564139627639502</v>
      </c>
      <c r="J372">
        <f>(Table2[[#This Row],[1M Return vs Nifty]]-AVERAGE(Table2[1M Return vs Nifty]))/_xlfn.STDEV.P(Table2[1M Return vs Nifty])</f>
        <v>0.34583813017404208</v>
      </c>
      <c r="K372">
        <v>9.1722673310086904</v>
      </c>
      <c r="L372">
        <f>(Table2[[#This Row],[6M Return vs Nifty]]-AVERAGE(Table2[6M Return vs Nifty]))/_xlfn.STDEV.P(Table2[6M Return vs Nifty])</f>
        <v>-0.22195278105337318</v>
      </c>
      <c r="M372">
        <v>-3.5027585940976</v>
      </c>
      <c r="N372">
        <f>(Table2[[#This Row],[1W Return vs Nifty]]-AVERAGE(Table2[1W Return vs Nifty]))/_xlfn.STDEV.P(Table2[1W Return vs Nifty])</f>
        <v>-0.81791541609152996</v>
      </c>
      <c r="O372">
        <v>1155.6500000000001</v>
      </c>
      <c r="P372">
        <v>1109.56298599823</v>
      </c>
      <c r="Q372">
        <v>977.60867114228597</v>
      </c>
      <c r="R372">
        <v>59.059040278564503</v>
      </c>
      <c r="S372" s="1">
        <f>(Table2[[#This Row],[Close Price]]-Table2[[#This Row],[20D EMA]])/Table2[[#This Row],[20D EMA]]</f>
        <v>3.8463202526716408E-2</v>
      </c>
      <c r="T372" s="1">
        <f>(Table2[[#This Row],[Close Price]]-Table2[[#This Row],[50D EMA]])/Table2[[#This Row],[50D EMA]]</f>
        <v>8.1597002733754045E-2</v>
      </c>
      <c r="U372" s="1">
        <f>(Table2[[#This Row],[Close Price]]-Table2[[#This Row],[200D EMA]])/Table2[[#This Row],[200D EMA]]</f>
        <v>0.22758731118632994</v>
      </c>
      <c r="V372">
        <v>1.3287068304471801</v>
      </c>
      <c r="W372">
        <v>1185.55</v>
      </c>
      <c r="X372">
        <v>1224</v>
      </c>
      <c r="Y372">
        <v>1177.45</v>
      </c>
      <c r="Z372">
        <v>1225</v>
      </c>
      <c r="AA372">
        <v>1040</v>
      </c>
      <c r="AB372">
        <v>1278</v>
      </c>
      <c r="AC372" s="1">
        <f>(Table2[[#This Row],[Close Price]]/Table2[[#This Row],[Day Low]])-1</f>
        <v>1.2272784783433854E-2</v>
      </c>
      <c r="AD372" s="1">
        <f>(Table2[[#This Row],[Day High]]/Table2[[#This Row],[Close Price]])-1</f>
        <v>1.9915007082743186E-2</v>
      </c>
      <c r="AE372" s="1">
        <f>(Table2[[#This Row],[Close Price]]/Table2[[#This Row],[Current Week Low]])-1</f>
        <v>1.923648562571656E-2</v>
      </c>
      <c r="AF372" s="1">
        <f>(Table2[[#This Row],[Current Week High]]/Table2[[#This Row],[Close Price]])-1</f>
        <v>2.0748270977418715E-2</v>
      </c>
      <c r="AG372" s="1">
        <f>(Table2[[#This Row],[Close Price]]/Table2[[#This Row],[Current Month Low]])-1</f>
        <v>0.15394230769230766</v>
      </c>
      <c r="AH372" s="1">
        <f>(Table2[[#This Row],[Current Month High]]/Table2[[#This Row],[Close Price]])-1</f>
        <v>6.4911257395217081E-2</v>
      </c>
      <c r="AI372">
        <v>7.0702441463211496</v>
      </c>
      <c r="AJ372">
        <v>69.709396874779003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0.16</v>
      </c>
      <c r="AM372" t="s">
        <v>3225</v>
      </c>
      <c r="AN372">
        <v>13.31</v>
      </c>
      <c r="AO372" t="s">
        <v>3225</v>
      </c>
      <c r="AP372">
        <v>3.0374908655835E-2</v>
      </c>
      <c r="AQ372">
        <f>(Table2[[#This Row],[Sharpe Ratio]]-AVERAGE(Table2[Sharpe Ratio]))/_xlfn.STDEV.P(Table2[Sharpe Ratio])</f>
        <v>-0.40661310837663645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-1.1093150066790654</v>
      </c>
      <c r="AS372">
        <f>_xlfn.RANK.AVG(Table2[[#This Row],[1Y Return vs Nifty Z-Score]],Table2[1Y Return vs Nifty Z-Score])</f>
        <v>292</v>
      </c>
      <c r="AT372">
        <f>_xlfn.RANK.AVG(Table2[[#This Row],[6M Return vs Nifty Z-Score]],Table2[6M Return vs Nifty Z-Score])</f>
        <v>389</v>
      </c>
      <c r="AU372">
        <f>_xlfn.RANK.AVG(Table2[[#This Row],[Sharpe Ratio Z-Score]],Table2[Sharpe Ratio Z-Score])</f>
        <v>445</v>
      </c>
      <c r="AV372">
        <f>(Table2[[#This Row],[Rank 1Y]]+Table2[[#This Row],[Rank 6M]]+Table2[[#This Row],[Rank Sharpe]])/3</f>
        <v>375.33333333333331</v>
      </c>
    </row>
    <row r="373" spans="1:48" x14ac:dyDescent="0.3">
      <c r="A373" t="s">
        <v>1975</v>
      </c>
      <c r="B373" t="s">
        <v>1976</v>
      </c>
      <c r="C373" t="s">
        <v>3190</v>
      </c>
      <c r="D373" t="s">
        <v>46</v>
      </c>
      <c r="E373">
        <v>3565.5328628000002</v>
      </c>
      <c r="F373">
        <v>2103.8000000000002</v>
      </c>
      <c r="G373">
        <v>-2.0781598433430699</v>
      </c>
      <c r="H373">
        <f>(Table2[[#This Row],[1Y Return vs Nifty]]-AVERAGE(Table2[1Y Return vs Nifty]))/_xlfn.STDEV.P(Table2[1Y Return vs Nifty])</f>
        <v>-0.4958556865472194</v>
      </c>
      <c r="I373">
        <v>6.6346249794109804</v>
      </c>
      <c r="J373">
        <f>(Table2[[#This Row],[1M Return vs Nifty]]-AVERAGE(Table2[1M Return vs Nifty]))/_xlfn.STDEV.P(Table2[1M Return vs Nifty])</f>
        <v>0.51377432746654839</v>
      </c>
      <c r="K373">
        <v>19.598395717615901</v>
      </c>
      <c r="L373">
        <f>(Table2[[#This Row],[6M Return vs Nifty]]-AVERAGE(Table2[6M Return vs Nifty]))/_xlfn.STDEV.P(Table2[6M Return vs Nifty])</f>
        <v>8.5692040459268856E-2</v>
      </c>
      <c r="M373">
        <v>-4.3129606567461796</v>
      </c>
      <c r="N373">
        <f>(Table2[[#This Row],[1W Return vs Nifty]]-AVERAGE(Table2[1W Return vs Nifty]))/_xlfn.STDEV.P(Table2[1W Return vs Nifty])</f>
        <v>-1.002138073942094</v>
      </c>
      <c r="O373">
        <v>2041.01</v>
      </c>
      <c r="P373">
        <v>1960.4937113168701</v>
      </c>
      <c r="Q373">
        <v>1768.6765033147301</v>
      </c>
      <c r="R373">
        <v>59.105180988725998</v>
      </c>
      <c r="S373" s="1">
        <f>(Table2[[#This Row],[Close Price]]-Table2[[#This Row],[20D EMA]])/Table2[[#This Row],[20D EMA]]</f>
        <v>3.076418047927261E-2</v>
      </c>
      <c r="T373" s="1">
        <f>(Table2[[#This Row],[Close Price]]-Table2[[#This Row],[50D EMA]])/Table2[[#This Row],[50D EMA]]</f>
        <v>7.3097040738208136E-2</v>
      </c>
      <c r="U373" s="1">
        <f>(Table2[[#This Row],[Close Price]]-Table2[[#This Row],[200D EMA]])/Table2[[#This Row],[200D EMA]]</f>
        <v>0.18947698805135083</v>
      </c>
      <c r="V373">
        <v>0.63211285624496005</v>
      </c>
      <c r="W373">
        <v>2082.6</v>
      </c>
      <c r="X373">
        <v>2148.3000000000002</v>
      </c>
      <c r="Y373">
        <v>2070</v>
      </c>
      <c r="Z373">
        <v>2155</v>
      </c>
      <c r="AA373">
        <v>1929.6</v>
      </c>
      <c r="AB373">
        <v>2264.5</v>
      </c>
      <c r="AC373" s="1">
        <f>(Table2[[#This Row],[Close Price]]/Table2[[#This Row],[Day Low]])-1</f>
        <v>1.0179583213291155E-2</v>
      </c>
      <c r="AD373" s="1">
        <f>(Table2[[#This Row],[Day High]]/Table2[[#This Row],[Close Price]])-1</f>
        <v>2.1152200779541719E-2</v>
      </c>
      <c r="AE373" s="1">
        <f>(Table2[[#This Row],[Close Price]]/Table2[[#This Row],[Current Week Low]])-1</f>
        <v>1.6328502415459134E-2</v>
      </c>
      <c r="AF373" s="1">
        <f>(Table2[[#This Row],[Current Week High]]/Table2[[#This Row],[Close Price]])-1</f>
        <v>2.4336914155337785E-2</v>
      </c>
      <c r="AG373" s="1">
        <f>(Table2[[#This Row],[Close Price]]/Table2[[#This Row],[Current Month Low]])-1</f>
        <v>9.0277777777777901E-2</v>
      </c>
      <c r="AH373" s="1">
        <f>(Table2[[#This Row],[Current Month High]]/Table2[[#This Row],[Close Price]])-1</f>
        <v>7.6385587983648584E-2</v>
      </c>
      <c r="AI373">
        <v>7.6385587983648504</v>
      </c>
      <c r="AJ373">
        <v>48.783592644978803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7.0000000000000007E-2</v>
      </c>
      <c r="AM373" t="s">
        <v>3225</v>
      </c>
      <c r="AN373">
        <v>6.42</v>
      </c>
      <c r="AO373" t="s">
        <v>3225</v>
      </c>
      <c r="AP373">
        <v>6.0794843862318003E-2</v>
      </c>
      <c r="AQ373">
        <f>(Table2[[#This Row],[Sharpe Ratio]]-AVERAGE(Table2[Sharpe Ratio]))/_xlfn.STDEV.P(Table2[Sharpe Ratio])</f>
        <v>-5.3309077779784983E-2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-0.95183647034328112</v>
      </c>
      <c r="AS373">
        <f>_xlfn.RANK.AVG(Table2[[#This Row],[1Y Return vs Nifty Z-Score]],Table2[1Y Return vs Nifty Z-Score])</f>
        <v>484</v>
      </c>
      <c r="AT373">
        <f>_xlfn.RANK.AVG(Table2[[#This Row],[6M Return vs Nifty Z-Score]],Table2[6M Return vs Nifty Z-Score])</f>
        <v>277</v>
      </c>
      <c r="AU373">
        <f>_xlfn.RANK.AVG(Table2[[#This Row],[Sharpe Ratio Z-Score]],Table2[Sharpe Ratio Z-Score])</f>
        <v>365</v>
      </c>
      <c r="AV373">
        <f>(Table2[[#This Row],[Rank 1Y]]+Table2[[#This Row],[Rank 6M]]+Table2[[#This Row],[Rank Sharpe]])/3</f>
        <v>375.33333333333331</v>
      </c>
    </row>
    <row r="374" spans="1:48" x14ac:dyDescent="0.3">
      <c r="A374" t="s">
        <v>1104</v>
      </c>
      <c r="B374" t="s">
        <v>1105</v>
      </c>
      <c r="C374" t="s">
        <v>3186</v>
      </c>
      <c r="D374" t="s">
        <v>406</v>
      </c>
      <c r="E374">
        <v>12000.12654318</v>
      </c>
      <c r="F374">
        <v>2966.65</v>
      </c>
      <c r="G374">
        <v>12.2783586650245</v>
      </c>
      <c r="H374">
        <f>(Table2[[#This Row],[1Y Return vs Nifty]]-AVERAGE(Table2[1Y Return vs Nifty]))/_xlfn.STDEV.P(Table2[1Y Return vs Nifty])</f>
        <v>-0.25801101135011578</v>
      </c>
      <c r="I374">
        <v>8.3449136558516095</v>
      </c>
      <c r="J374">
        <f>(Table2[[#This Row],[1M Return vs Nifty]]-AVERAGE(Table2[1M Return vs Nifty]))/_xlfn.STDEV.P(Table2[1M Return vs Nifty])</f>
        <v>0.67529586450856349</v>
      </c>
      <c r="K374">
        <v>1.34640199592387</v>
      </c>
      <c r="L374">
        <f>(Table2[[#This Row],[6M Return vs Nifty]]-AVERAGE(Table2[6M Return vs Nifty]))/_xlfn.STDEV.P(Table2[6M Return vs Nifty])</f>
        <v>-0.45287137853456155</v>
      </c>
      <c r="M374">
        <v>2.1136693919732301</v>
      </c>
      <c r="N374">
        <f>(Table2[[#This Row],[1W Return vs Nifty]]-AVERAGE(Table2[1W Return vs Nifty]))/_xlfn.STDEV.P(Table2[1W Return vs Nifty])</f>
        <v>0.45914044308250695</v>
      </c>
      <c r="O374">
        <v>2860.63</v>
      </c>
      <c r="P374">
        <v>2763.9797789326699</v>
      </c>
      <c r="Q374">
        <v>2555.4774889221799</v>
      </c>
      <c r="R374">
        <v>66.838517795467098</v>
      </c>
      <c r="S374" s="1">
        <f>(Table2[[#This Row],[Close Price]]-Table2[[#This Row],[20D EMA]])/Table2[[#This Row],[20D EMA]]</f>
        <v>3.7061766114457294E-2</v>
      </c>
      <c r="T374" s="1">
        <f>(Table2[[#This Row],[Close Price]]-Table2[[#This Row],[50D EMA]])/Table2[[#This Row],[50D EMA]]</f>
        <v>7.3325507882547797E-2</v>
      </c>
      <c r="U374" s="1">
        <f>(Table2[[#This Row],[Close Price]]-Table2[[#This Row],[200D EMA]])/Table2[[#This Row],[200D EMA]]</f>
        <v>0.16089850638881575</v>
      </c>
      <c r="V374">
        <v>0.83490112327501897</v>
      </c>
      <c r="W374">
        <v>2952.05</v>
      </c>
      <c r="X374">
        <v>3028</v>
      </c>
      <c r="Y374">
        <v>2952.05</v>
      </c>
      <c r="Z374">
        <v>3073</v>
      </c>
      <c r="AA374">
        <v>2757.05</v>
      </c>
      <c r="AB374">
        <v>3073</v>
      </c>
      <c r="AC374" s="1">
        <f>(Table2[[#This Row],[Close Price]]/Table2[[#This Row],[Day Low]])-1</f>
        <v>4.9457156890972964E-3</v>
      </c>
      <c r="AD374" s="1">
        <f>(Table2[[#This Row],[Day High]]/Table2[[#This Row],[Close Price]])-1</f>
        <v>2.0679891460064326E-2</v>
      </c>
      <c r="AE374" s="1">
        <f>(Table2[[#This Row],[Close Price]]/Table2[[#This Row],[Current Week Low]])-1</f>
        <v>4.9457156890972964E-3</v>
      </c>
      <c r="AF374" s="1">
        <f>(Table2[[#This Row],[Current Week High]]/Table2[[#This Row],[Close Price]])-1</f>
        <v>3.5848516002898956E-2</v>
      </c>
      <c r="AG374" s="1">
        <f>(Table2[[#This Row],[Close Price]]/Table2[[#This Row],[Current Month Low]])-1</f>
        <v>7.6023285758328507E-2</v>
      </c>
      <c r="AH374" s="1">
        <f>(Table2[[#This Row],[Current Month High]]/Table2[[#This Row],[Close Price]])-1</f>
        <v>3.5848516002898956E-2</v>
      </c>
      <c r="AI374">
        <v>3.5848516002898898</v>
      </c>
      <c r="AJ374">
        <v>44.2677559753933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0.02</v>
      </c>
      <c r="AM374" t="s">
        <v>3225</v>
      </c>
      <c r="AN374">
        <v>7.63</v>
      </c>
      <c r="AO374" t="s">
        <v>3225</v>
      </c>
      <c r="AP374">
        <v>8.4623939281846E-2</v>
      </c>
      <c r="AQ374">
        <f>(Table2[[#This Row],[Sharpe Ratio]]-AVERAGE(Table2[Sharpe Ratio]))/_xlfn.STDEV.P(Table2[Sharpe Ratio])</f>
        <v>0.22344744389097784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0.64700136159737098</v>
      </c>
      <c r="AS374">
        <f>_xlfn.RANK.AVG(Table2[[#This Row],[1Y Return vs Nifty Z-Score]],Table2[1Y Return vs Nifty Z-Score])</f>
        <v>377</v>
      </c>
      <c r="AT374">
        <f>_xlfn.RANK.AVG(Table2[[#This Row],[6M Return vs Nifty Z-Score]],Table2[6M Return vs Nifty Z-Score])</f>
        <v>466</v>
      </c>
      <c r="AU374">
        <f>_xlfn.RANK.AVG(Table2[[#This Row],[Sharpe Ratio Z-Score]],Table2[Sharpe Ratio Z-Score])</f>
        <v>285</v>
      </c>
      <c r="AV374">
        <f>(Table2[[#This Row],[Rank 1Y]]+Table2[[#This Row],[Rank 6M]]+Table2[[#This Row],[Rank Sharpe]])/3</f>
        <v>376</v>
      </c>
    </row>
    <row r="375" spans="1:48" x14ac:dyDescent="0.3">
      <c r="A375" t="s">
        <v>409</v>
      </c>
      <c r="B375" t="s">
        <v>410</v>
      </c>
      <c r="C375" t="s">
        <v>3180</v>
      </c>
      <c r="D375" t="s">
        <v>411</v>
      </c>
      <c r="E375">
        <v>58658.068559068</v>
      </c>
      <c r="F375">
        <v>225.17</v>
      </c>
      <c r="G375">
        <v>-2.8047355677298298</v>
      </c>
      <c r="H375">
        <f>(Table2[[#This Row],[1Y Return vs Nifty]]-AVERAGE(Table2[1Y Return vs Nifty]))/_xlfn.STDEV.P(Table2[1Y Return vs Nifty])</f>
        <v>-0.50789287836863117</v>
      </c>
      <c r="I375">
        <v>0.71273178312688701</v>
      </c>
      <c r="J375">
        <f>(Table2[[#This Row],[1M Return vs Nifty]]-AVERAGE(Table2[1M Return vs Nifty]))/_xlfn.STDEV.P(Table2[1M Return vs Nifty])</f>
        <v>-4.549575625587262E-2</v>
      </c>
      <c r="K375">
        <v>14.8149826961549</v>
      </c>
      <c r="L375">
        <f>(Table2[[#This Row],[6M Return vs Nifty]]-AVERAGE(Table2[6M Return vs Nifty]))/_xlfn.STDEV.P(Table2[6M Return vs Nifty])</f>
        <v>-5.5452609850134407E-2</v>
      </c>
      <c r="M375">
        <v>2.3596505143708799</v>
      </c>
      <c r="N375">
        <f>(Table2[[#This Row],[1W Return vs Nifty]]-AVERAGE(Table2[1W Return vs Nifty]))/_xlfn.STDEV.P(Table2[1W Return vs Nifty])</f>
        <v>0.51507130062812045</v>
      </c>
      <c r="O375">
        <v>220.9</v>
      </c>
      <c r="P375">
        <v>220.625937955506</v>
      </c>
      <c r="Q375">
        <v>206.57168921588899</v>
      </c>
      <c r="R375">
        <v>59.726005600444999</v>
      </c>
      <c r="S375" s="1">
        <f>(Table2[[#This Row],[Close Price]]-Table2[[#This Row],[20D EMA]])/Table2[[#This Row],[20D EMA]]</f>
        <v>1.9330013580805713E-2</v>
      </c>
      <c r="T375" s="1">
        <f>(Table2[[#This Row],[Close Price]]-Table2[[#This Row],[50D EMA]])/Table2[[#This Row],[50D EMA]]</f>
        <v>2.0596227653932479E-2</v>
      </c>
      <c r="U375" s="1">
        <f>(Table2[[#This Row],[Close Price]]-Table2[[#This Row],[200D EMA]])/Table2[[#This Row],[200D EMA]]</f>
        <v>9.0033202781596156E-2</v>
      </c>
      <c r="V375">
        <v>0.82132144108490601</v>
      </c>
      <c r="W375">
        <v>222.86</v>
      </c>
      <c r="X375">
        <v>227.7</v>
      </c>
      <c r="Y375">
        <v>222.86</v>
      </c>
      <c r="Z375">
        <v>231.64</v>
      </c>
      <c r="AA375">
        <v>212.8</v>
      </c>
      <c r="AB375">
        <v>231.64</v>
      </c>
      <c r="AC375" s="1">
        <f>(Table2[[#This Row],[Close Price]]/Table2[[#This Row],[Day Low]])-1</f>
        <v>1.036525172754188E-2</v>
      </c>
      <c r="AD375" s="1">
        <f>(Table2[[#This Row],[Day High]]/Table2[[#This Row],[Close Price]])-1</f>
        <v>1.1235955056179803E-2</v>
      </c>
      <c r="AE375" s="1">
        <f>(Table2[[#This Row],[Close Price]]/Table2[[#This Row],[Current Week Low]])-1</f>
        <v>1.036525172754188E-2</v>
      </c>
      <c r="AF375" s="1">
        <f>(Table2[[#This Row],[Current Week High]]/Table2[[#This Row],[Close Price]])-1</f>
        <v>2.8733845538926106E-2</v>
      </c>
      <c r="AG375" s="1">
        <f>(Table2[[#This Row],[Close Price]]/Table2[[#This Row],[Current Month Low]])-1</f>
        <v>5.812969924812017E-2</v>
      </c>
      <c r="AH375" s="1">
        <f>(Table2[[#This Row],[Current Month High]]/Table2[[#This Row],[Close Price]])-1</f>
        <v>2.8733845538926106E-2</v>
      </c>
      <c r="AI375">
        <v>9.6504862992405904</v>
      </c>
      <c r="AJ375">
        <v>45.270967741935401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-0.08</v>
      </c>
      <c r="AM375" t="s">
        <v>3224</v>
      </c>
      <c r="AN375">
        <v>2.2999999999999998</v>
      </c>
      <c r="AO375" t="s">
        <v>3225</v>
      </c>
      <c r="AP375">
        <v>7.9567192606273998E-2</v>
      </c>
      <c r="AQ375">
        <f>(Table2[[#This Row],[Sharpe Ratio]]-AVERAGE(Table2[Sharpe Ratio]))/_xlfn.STDEV.P(Table2[Sharpe Ratio])</f>
        <v>0.16471724048784667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7.0947296641328927E-2</v>
      </c>
      <c r="AS375">
        <f>_xlfn.RANK.AVG(Table2[[#This Row],[1Y Return vs Nifty Z-Score]],Table2[1Y Return vs Nifty Z-Score])</f>
        <v>491</v>
      </c>
      <c r="AT375">
        <f>_xlfn.RANK.AVG(Table2[[#This Row],[6M Return vs Nifty Z-Score]],Table2[6M Return vs Nifty Z-Score])</f>
        <v>337</v>
      </c>
      <c r="AU375">
        <f>_xlfn.RANK.AVG(Table2[[#This Row],[Sharpe Ratio Z-Score]],Table2[Sharpe Ratio Z-Score])</f>
        <v>304</v>
      </c>
      <c r="AV375">
        <f>(Table2[[#This Row],[Rank 1Y]]+Table2[[#This Row],[Rank 6M]]+Table2[[#This Row],[Rank Sharpe]])/3</f>
        <v>377.33333333333331</v>
      </c>
    </row>
    <row r="376" spans="1:48" x14ac:dyDescent="0.3">
      <c r="A376" t="s">
        <v>741</v>
      </c>
      <c r="B376" t="s">
        <v>742</v>
      </c>
      <c r="C376" t="s">
        <v>3187</v>
      </c>
      <c r="D376" t="s">
        <v>287</v>
      </c>
      <c r="E376">
        <v>23407.38133226</v>
      </c>
      <c r="F376">
        <v>374.3</v>
      </c>
      <c r="G376">
        <v>34.727232202371297</v>
      </c>
      <c r="H376">
        <f>(Table2[[#This Row],[1Y Return vs Nifty]]-AVERAGE(Table2[1Y Return vs Nifty]))/_xlfn.STDEV.P(Table2[1Y Return vs Nifty])</f>
        <v>0.11389984098634126</v>
      </c>
      <c r="I376">
        <v>-3.3658503051156399</v>
      </c>
      <c r="J376">
        <f>(Table2[[#This Row],[1M Return vs Nifty]]-AVERAGE(Table2[1M Return vs Nifty]))/_xlfn.STDEV.P(Table2[1M Return vs Nifty])</f>
        <v>-0.43068151870621174</v>
      </c>
      <c r="K376">
        <v>-23.008020254804801</v>
      </c>
      <c r="L376">
        <f>(Table2[[#This Row],[6M Return vs Nifty]]-AVERAGE(Table2[6M Return vs Nifty]))/_xlfn.STDEV.P(Table2[6M Return vs Nifty])</f>
        <v>-1.1714997714088884</v>
      </c>
      <c r="M376">
        <v>-1.07453507744743</v>
      </c>
      <c r="N376">
        <f>(Table2[[#This Row],[1W Return vs Nifty]]-AVERAGE(Table2[1W Return vs Nifty]))/_xlfn.STDEV.P(Table2[1W Return vs Nifty])</f>
        <v>-0.26578921114188153</v>
      </c>
      <c r="O376">
        <v>383.58</v>
      </c>
      <c r="P376">
        <v>395.75602072416098</v>
      </c>
      <c r="Q376">
        <v>378.51944668906901</v>
      </c>
      <c r="R376">
        <v>40.3475640553307</v>
      </c>
      <c r="S376" s="1">
        <f>(Table2[[#This Row],[Close Price]]-Table2[[#This Row],[20D EMA]])/Table2[[#This Row],[20D EMA]]</f>
        <v>-2.4193127900307559E-2</v>
      </c>
      <c r="T376" s="1">
        <f>(Table2[[#This Row],[Close Price]]-Table2[[#This Row],[50D EMA]])/Table2[[#This Row],[50D EMA]]</f>
        <v>-5.4215273048532221E-2</v>
      </c>
      <c r="U376" s="1">
        <f>(Table2[[#This Row],[Close Price]]-Table2[[#This Row],[200D EMA]])/Table2[[#This Row],[200D EMA]]</f>
        <v>-1.1147238869698085E-2</v>
      </c>
      <c r="V376">
        <v>0.95415883105897203</v>
      </c>
      <c r="W376">
        <v>372.25</v>
      </c>
      <c r="X376">
        <v>381.65</v>
      </c>
      <c r="Y376">
        <v>372.25</v>
      </c>
      <c r="Z376">
        <v>386.3</v>
      </c>
      <c r="AA376">
        <v>370</v>
      </c>
      <c r="AB376">
        <v>406.4</v>
      </c>
      <c r="AC376" s="1">
        <f>(Table2[[#This Row],[Close Price]]/Table2[[#This Row],[Day Low]])-1</f>
        <v>5.5070517125588303E-3</v>
      </c>
      <c r="AD376" s="1">
        <f>(Table2[[#This Row],[Day High]]/Table2[[#This Row],[Close Price]])-1</f>
        <v>1.963665508950041E-2</v>
      </c>
      <c r="AE376" s="1">
        <f>(Table2[[#This Row],[Close Price]]/Table2[[#This Row],[Current Week Low]])-1</f>
        <v>5.5070517125588303E-3</v>
      </c>
      <c r="AF376" s="1">
        <f>(Table2[[#This Row],[Current Week High]]/Table2[[#This Row],[Close Price]])-1</f>
        <v>3.2059845044082325E-2</v>
      </c>
      <c r="AG376" s="1">
        <f>(Table2[[#This Row],[Close Price]]/Table2[[#This Row],[Current Month Low]])-1</f>
        <v>1.1621621621621614E-2</v>
      </c>
      <c r="AH376" s="1">
        <f>(Table2[[#This Row],[Current Month High]]/Table2[[#This Row],[Close Price]])-1</f>
        <v>8.5760085492919913E-2</v>
      </c>
      <c r="AI376">
        <v>34.170451509484302</v>
      </c>
      <c r="AJ376">
        <v>82.096813427389904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-0.19</v>
      </c>
      <c r="AM376" t="s">
        <v>3224</v>
      </c>
      <c r="AN376">
        <v>-2.17</v>
      </c>
      <c r="AO376" t="s">
        <v>3224</v>
      </c>
      <c r="AP376">
        <v>0.126757962956348</v>
      </c>
      <c r="AQ376">
        <f>(Table2[[#This Row],[Sharpe Ratio]]-AVERAGE(Table2[Sharpe Ratio]))/_xlfn.STDEV.P(Table2[Sharpe Ratio])</f>
        <v>0.71280155619994279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267</v>
      </c>
      <c r="AT376">
        <f>_xlfn.RANK.AVG(Table2[[#This Row],[6M Return vs Nifty Z-Score]],Table2[6M Return vs Nifty Z-Score])</f>
        <v>695</v>
      </c>
      <c r="AU376">
        <f>_xlfn.RANK.AVG(Table2[[#This Row],[Sharpe Ratio Z-Score]],Table2[Sharpe Ratio Z-Score])</f>
        <v>171</v>
      </c>
      <c r="AV376">
        <f>(Table2[[#This Row],[Rank 1Y]]+Table2[[#This Row],[Rank 6M]]+Table2[[#This Row],[Rank Sharpe]])/3</f>
        <v>377.66666666666669</v>
      </c>
    </row>
    <row r="377" spans="1:48" x14ac:dyDescent="0.3">
      <c r="A377" t="s">
        <v>511</v>
      </c>
      <c r="B377" t="s">
        <v>512</v>
      </c>
      <c r="C377" t="s">
        <v>3188</v>
      </c>
      <c r="D377" t="s">
        <v>387</v>
      </c>
      <c r="E377">
        <v>42899.882688004996</v>
      </c>
      <c r="F377">
        <v>820.85</v>
      </c>
      <c r="G377">
        <v>20.2546486864203</v>
      </c>
      <c r="H377">
        <f>(Table2[[#This Row],[1Y Return vs Nifty]]-AVERAGE(Table2[1Y Return vs Nifty]))/_xlfn.STDEV.P(Table2[1Y Return vs Nifty])</f>
        <v>-0.12586768507563884</v>
      </c>
      <c r="I377">
        <v>1.4570213292185601</v>
      </c>
      <c r="J377">
        <f>(Table2[[#This Row],[1M Return vs Nifty]]-AVERAGE(Table2[1M Return vs Nifty]))/_xlfn.STDEV.P(Table2[1M Return vs Nifty])</f>
        <v>2.4795764202079816E-2</v>
      </c>
      <c r="K377">
        <v>24.207720825251702</v>
      </c>
      <c r="L377">
        <f>(Table2[[#This Row],[6M Return vs Nifty]]-AVERAGE(Table2[6M Return vs Nifty]))/_xlfn.STDEV.P(Table2[6M Return vs Nifty])</f>
        <v>0.22169986114310769</v>
      </c>
      <c r="M377">
        <v>1.23017722450998</v>
      </c>
      <c r="N377">
        <f>(Table2[[#This Row],[1W Return vs Nifty]]-AVERAGE(Table2[1W Return vs Nifty]))/_xlfn.STDEV.P(Table2[1W Return vs Nifty])</f>
        <v>0.25825317954213833</v>
      </c>
      <c r="O377">
        <v>769.75</v>
      </c>
      <c r="P377">
        <v>753.74417881041097</v>
      </c>
      <c r="Q377">
        <v>668.75795032442704</v>
      </c>
      <c r="R377">
        <v>76.027211725536006</v>
      </c>
      <c r="S377" s="1">
        <f>(Table2[[#This Row],[Close Price]]-Table2[[#This Row],[20D EMA]])/Table2[[#This Row],[20D EMA]]</f>
        <v>6.638518999675222E-2</v>
      </c>
      <c r="T377" s="1">
        <f>(Table2[[#This Row],[Close Price]]-Table2[[#This Row],[50D EMA]])/Table2[[#This Row],[50D EMA]]</f>
        <v>8.9029969419462882E-2</v>
      </c>
      <c r="U377" s="1">
        <f>(Table2[[#This Row],[Close Price]]-Table2[[#This Row],[200D EMA]])/Table2[[#This Row],[200D EMA]]</f>
        <v>0.22742466030017328</v>
      </c>
      <c r="V377">
        <v>0.56664234459040497</v>
      </c>
      <c r="W377">
        <v>790</v>
      </c>
      <c r="X377">
        <v>824.9</v>
      </c>
      <c r="Y377">
        <v>778</v>
      </c>
      <c r="Z377">
        <v>824.9</v>
      </c>
      <c r="AA377">
        <v>732.75</v>
      </c>
      <c r="AB377">
        <v>824.9</v>
      </c>
      <c r="AC377" s="1">
        <f>(Table2[[#This Row],[Close Price]]/Table2[[#This Row],[Day Low]])-1</f>
        <v>3.9050632911392436E-2</v>
      </c>
      <c r="AD377" s="1">
        <f>(Table2[[#This Row],[Day High]]/Table2[[#This Row],[Close Price]])-1</f>
        <v>4.9339099713709977E-3</v>
      </c>
      <c r="AE377" s="1">
        <f>(Table2[[#This Row],[Close Price]]/Table2[[#This Row],[Current Week Low]])-1</f>
        <v>5.5077120822622172E-2</v>
      </c>
      <c r="AF377" s="1">
        <f>(Table2[[#This Row],[Current Week High]]/Table2[[#This Row],[Close Price]])-1</f>
        <v>4.9339099713709977E-3</v>
      </c>
      <c r="AG377" s="1">
        <f>(Table2[[#This Row],[Close Price]]/Table2[[#This Row],[Current Month Low]])-1</f>
        <v>0.1202320027294439</v>
      </c>
      <c r="AH377" s="1">
        <f>(Table2[[#This Row],[Current Month High]]/Table2[[#This Row],[Close Price]])-1</f>
        <v>4.9339099713709977E-3</v>
      </c>
      <c r="AI377">
        <v>0.493390997137099</v>
      </c>
      <c r="AJ377">
        <v>66.839430894308904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0.17</v>
      </c>
      <c r="AM377" t="s">
        <v>3225</v>
      </c>
      <c r="AN377">
        <v>5.99</v>
      </c>
      <c r="AO377" t="s">
        <v>3225</v>
      </c>
      <c r="AQ377">
        <f>(Table2[[#This Row],[Sharpe Ratio]]-AVERAGE(Table2[Sharpe Ratio]))/_xlfn.STDEV.P(Table2[Sharpe Ratio])</f>
        <v>-0.7593941903965159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-0.38051307058482886</v>
      </c>
      <c r="AS377">
        <f>_xlfn.RANK.AVG(Table2[[#This Row],[1Y Return vs Nifty Z-Score]],Table2[1Y Return vs Nifty Z-Score])</f>
        <v>327</v>
      </c>
      <c r="AT377">
        <f>_xlfn.RANK.AVG(Table2[[#This Row],[6M Return vs Nifty Z-Score]],Table2[6M Return vs Nifty Z-Score])</f>
        <v>246</v>
      </c>
      <c r="AU377">
        <f>_xlfn.RANK.AVG(Table2[[#This Row],[Sharpe Ratio Z-Score]],Table2[Sharpe Ratio Z-Score])</f>
        <v>560.5</v>
      </c>
      <c r="AV377">
        <f>(Table2[[#This Row],[Rank 1Y]]+Table2[[#This Row],[Rank 6M]]+Table2[[#This Row],[Rank Sharpe]])/3</f>
        <v>377.83333333333331</v>
      </c>
    </row>
    <row r="378" spans="1:48" x14ac:dyDescent="0.3">
      <c r="A378" t="s">
        <v>1770</v>
      </c>
      <c r="B378" t="s">
        <v>1771</v>
      </c>
      <c r="C378" t="s">
        <v>3194</v>
      </c>
      <c r="D378" t="s">
        <v>463</v>
      </c>
      <c r="E378">
        <v>4676.5053013500001</v>
      </c>
      <c r="F378">
        <v>408.25</v>
      </c>
      <c r="G378">
        <v>3.2088299866938699</v>
      </c>
      <c r="H378">
        <f>(Table2[[#This Row],[1Y Return vs Nifty]]-AVERAGE(Table2[1Y Return vs Nifty]))/_xlfn.STDEV.P(Table2[1Y Return vs Nifty])</f>
        <v>-0.40826604020206869</v>
      </c>
      <c r="I378">
        <v>9.7303359753810295</v>
      </c>
      <c r="J378">
        <f>(Table2[[#This Row],[1M Return vs Nifty]]-AVERAGE(Table2[1M Return vs Nifty]))/_xlfn.STDEV.P(Table2[1M Return vs Nifty])</f>
        <v>0.8061366667574662</v>
      </c>
      <c r="K378">
        <v>-2.29638707041887</v>
      </c>
      <c r="L378">
        <f>(Table2[[#This Row],[6M Return vs Nifty]]-AVERAGE(Table2[6M Return vs Nifty]))/_xlfn.STDEV.P(Table2[6M Return vs Nifty])</f>
        <v>-0.56035952279746759</v>
      </c>
      <c r="M378">
        <v>9.5463126683984001</v>
      </c>
      <c r="N378">
        <f>(Table2[[#This Row],[1W Return vs Nifty]]-AVERAGE(Table2[1W Return vs Nifty]))/_xlfn.STDEV.P(Table2[1W Return vs Nifty])</f>
        <v>2.1491648979228279</v>
      </c>
      <c r="O378">
        <v>382.98</v>
      </c>
      <c r="P378">
        <v>376.08960961132402</v>
      </c>
      <c r="Q378">
        <v>361.68655216732202</v>
      </c>
      <c r="R378">
        <v>74.140507611406704</v>
      </c>
      <c r="S378" s="1">
        <f>(Table2[[#This Row],[Close Price]]-Table2[[#This Row],[20D EMA]])/Table2[[#This Row],[20D EMA]]</f>
        <v>6.5982557835918276E-2</v>
      </c>
      <c r="T378" s="1">
        <f>(Table2[[#This Row],[Close Price]]-Table2[[#This Row],[50D EMA]])/Table2[[#This Row],[50D EMA]]</f>
        <v>8.5512573511171072E-2</v>
      </c>
      <c r="U378" s="1">
        <f>(Table2[[#This Row],[Close Price]]-Table2[[#This Row],[200D EMA]])/Table2[[#This Row],[200D EMA]]</f>
        <v>0.12873978187371748</v>
      </c>
      <c r="V378">
        <v>2.1617845170297598</v>
      </c>
      <c r="W378">
        <v>400.05</v>
      </c>
      <c r="X378">
        <v>420</v>
      </c>
      <c r="Y378">
        <v>394.5</v>
      </c>
      <c r="Z378">
        <v>420</v>
      </c>
      <c r="AA378">
        <v>357.05</v>
      </c>
      <c r="AB378">
        <v>423.65</v>
      </c>
      <c r="AC378" s="1">
        <f>(Table2[[#This Row],[Close Price]]/Table2[[#This Row],[Day Low]])-1</f>
        <v>2.0497437820272468E-2</v>
      </c>
      <c r="AD378" s="1">
        <f>(Table2[[#This Row],[Day High]]/Table2[[#This Row],[Close Price]])-1</f>
        <v>2.8781383955909456E-2</v>
      </c>
      <c r="AE378" s="1">
        <f>(Table2[[#This Row],[Close Price]]/Table2[[#This Row],[Current Week Low]])-1</f>
        <v>3.4854245880861834E-2</v>
      </c>
      <c r="AF378" s="1">
        <f>(Table2[[#This Row],[Current Week High]]/Table2[[#This Row],[Close Price]])-1</f>
        <v>2.8781383955909456E-2</v>
      </c>
      <c r="AG378" s="1">
        <f>(Table2[[#This Row],[Close Price]]/Table2[[#This Row],[Current Month Low]])-1</f>
        <v>0.14339728329365631</v>
      </c>
      <c r="AH378" s="1">
        <f>(Table2[[#This Row],[Current Month High]]/Table2[[#This Row],[Close Price]])-1</f>
        <v>3.7721984078383342E-2</v>
      </c>
      <c r="AI378">
        <v>12.3943661971831</v>
      </c>
      <c r="AJ378">
        <v>45.000887941751003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0.05</v>
      </c>
      <c r="AM378" t="s">
        <v>3225</v>
      </c>
      <c r="AN378">
        <v>10.16</v>
      </c>
      <c r="AO378" t="s">
        <v>3225</v>
      </c>
      <c r="AP378">
        <v>0.117769912285958</v>
      </c>
      <c r="AQ378">
        <f>(Table2[[#This Row],[Sharpe Ratio]]-AVERAGE(Table2[Sharpe Ratio]))/_xlfn.STDEV.P(Table2[Sharpe Ratio])</f>
        <v>0.6084122960814411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2.595088297762199</v>
      </c>
      <c r="AS378">
        <f>_xlfn.RANK.AVG(Table2[[#This Row],[1Y Return vs Nifty Z-Score]],Table2[1Y Return vs Nifty Z-Score])</f>
        <v>436</v>
      </c>
      <c r="AT378">
        <f>_xlfn.RANK.AVG(Table2[[#This Row],[6M Return vs Nifty Z-Score]],Table2[6M Return vs Nifty Z-Score])</f>
        <v>502</v>
      </c>
      <c r="AU378">
        <f>_xlfn.RANK.AVG(Table2[[#This Row],[Sharpe Ratio Z-Score]],Table2[Sharpe Ratio Z-Score])</f>
        <v>196</v>
      </c>
      <c r="AV378">
        <f>(Table2[[#This Row],[Rank 1Y]]+Table2[[#This Row],[Rank 6M]]+Table2[[#This Row],[Rank Sharpe]])/3</f>
        <v>378</v>
      </c>
    </row>
    <row r="379" spans="1:48" x14ac:dyDescent="0.3">
      <c r="A379" t="s">
        <v>213</v>
      </c>
      <c r="B379" t="s">
        <v>214</v>
      </c>
      <c r="C379" t="s">
        <v>3190</v>
      </c>
      <c r="D379" t="s">
        <v>215</v>
      </c>
      <c r="E379">
        <v>125794.44599085</v>
      </c>
      <c r="F379">
        <v>2006.55</v>
      </c>
      <c r="G379">
        <v>14.839570380320801</v>
      </c>
      <c r="H379">
        <f>(Table2[[#This Row],[1Y Return vs Nifty]]-AVERAGE(Table2[1Y Return vs Nifty]))/_xlfn.STDEV.P(Table2[1Y Return vs Nifty])</f>
        <v>-0.21557937528315319</v>
      </c>
      <c r="I379">
        <v>1.7439293559956901</v>
      </c>
      <c r="J379">
        <f>(Table2[[#This Row],[1M Return vs Nifty]]-AVERAGE(Table2[1M Return vs Nifty]))/_xlfn.STDEV.P(Table2[1M Return vs Nifty])</f>
        <v>5.1891672695830761E-2</v>
      </c>
      <c r="K379">
        <v>18.206649780233999</v>
      </c>
      <c r="L379">
        <f>(Table2[[#This Row],[6M Return vs Nifty]]-AVERAGE(Table2[6M Return vs Nifty]))/_xlfn.STDEV.P(Table2[6M Return vs Nifty])</f>
        <v>4.4625652762873953E-2</v>
      </c>
      <c r="M379">
        <v>3.00697725734921</v>
      </c>
      <c r="N379">
        <f>(Table2[[#This Row],[1W Return vs Nifty]]-AVERAGE(Table2[1W Return vs Nifty]))/_xlfn.STDEV.P(Table2[1W Return vs Nifty])</f>
        <v>0.66225958684326169</v>
      </c>
      <c r="O379">
        <v>1925.01</v>
      </c>
      <c r="P379">
        <v>1879.1889928839801</v>
      </c>
      <c r="Q379">
        <v>1679.14158484578</v>
      </c>
      <c r="R379">
        <v>79.326791296345704</v>
      </c>
      <c r="S379" s="1">
        <f>(Table2[[#This Row],[Close Price]]-Table2[[#This Row],[20D EMA]])/Table2[[#This Row],[20D EMA]]</f>
        <v>4.2358221515732368E-2</v>
      </c>
      <c r="T379" s="1">
        <f>(Table2[[#This Row],[Close Price]]-Table2[[#This Row],[50D EMA]])/Table2[[#This Row],[50D EMA]]</f>
        <v>6.7774453553263808E-2</v>
      </c>
      <c r="U379" s="1">
        <f>(Table2[[#This Row],[Close Price]]-Table2[[#This Row],[200D EMA]])/Table2[[#This Row],[200D EMA]]</f>
        <v>0.19498559151239805</v>
      </c>
      <c r="V379">
        <v>0.75222970550866897</v>
      </c>
      <c r="W379">
        <v>1973</v>
      </c>
      <c r="X379">
        <v>2009.95</v>
      </c>
      <c r="Y379">
        <v>1973</v>
      </c>
      <c r="Z379">
        <v>2009.95</v>
      </c>
      <c r="AA379">
        <v>1859.05</v>
      </c>
      <c r="AB379">
        <v>2023</v>
      </c>
      <c r="AC379" s="1">
        <f>(Table2[[#This Row],[Close Price]]/Table2[[#This Row],[Day Low]])-1</f>
        <v>1.700456158134811E-2</v>
      </c>
      <c r="AD379" s="1">
        <f>(Table2[[#This Row],[Day High]]/Table2[[#This Row],[Close Price]])-1</f>
        <v>1.6944506740426135E-3</v>
      </c>
      <c r="AE379" s="1">
        <f>(Table2[[#This Row],[Close Price]]/Table2[[#This Row],[Current Week Low]])-1</f>
        <v>1.700456158134811E-2</v>
      </c>
      <c r="AF379" s="1">
        <f>(Table2[[#This Row],[Current Week High]]/Table2[[#This Row],[Close Price]])-1</f>
        <v>1.6944506740426135E-3</v>
      </c>
      <c r="AG379" s="1">
        <f>(Table2[[#This Row],[Close Price]]/Table2[[#This Row],[Current Month Low]])-1</f>
        <v>7.9341599203894386E-2</v>
      </c>
      <c r="AH379" s="1">
        <f>(Table2[[#This Row],[Current Month High]]/Table2[[#This Row],[Close Price]])-1</f>
        <v>8.1981510552939785E-3</v>
      </c>
      <c r="AI379">
        <v>0.81981510552939696</v>
      </c>
      <c r="AJ379">
        <v>62.757026402238701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7.0000000000000007E-2</v>
      </c>
      <c r="AM379" t="s">
        <v>3225</v>
      </c>
      <c r="AN379">
        <v>5.64</v>
      </c>
      <c r="AO379" t="s">
        <v>3225</v>
      </c>
      <c r="AP379">
        <v>2.0373544679099E-2</v>
      </c>
      <c r="AQ379">
        <f>(Table2[[#This Row],[Sharpe Ratio]]-AVERAGE(Table2[Sharpe Ratio]))/_xlfn.STDEV.P(Table2[Sharpe Ratio])</f>
        <v>-0.52277121918332659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2.0426317835486651E-2</v>
      </c>
      <c r="AS379">
        <f>_xlfn.RANK.AVG(Table2[[#This Row],[1Y Return vs Nifty Z-Score]],Table2[1Y Return vs Nifty Z-Score])</f>
        <v>363</v>
      </c>
      <c r="AT379">
        <f>_xlfn.RANK.AVG(Table2[[#This Row],[6M Return vs Nifty Z-Score]],Table2[6M Return vs Nifty Z-Score])</f>
        <v>294</v>
      </c>
      <c r="AU379">
        <f>_xlfn.RANK.AVG(Table2[[#This Row],[Sharpe Ratio Z-Score]],Table2[Sharpe Ratio Z-Score])</f>
        <v>479</v>
      </c>
      <c r="AV379">
        <f>(Table2[[#This Row],[Rank 1Y]]+Table2[[#This Row],[Rank 6M]]+Table2[[#This Row],[Rank Sharpe]])/3</f>
        <v>378.66666666666669</v>
      </c>
    </row>
    <row r="380" spans="1:48" x14ac:dyDescent="0.3">
      <c r="A380" t="s">
        <v>794</v>
      </c>
      <c r="B380" t="s">
        <v>795</v>
      </c>
      <c r="C380" t="s">
        <v>3186</v>
      </c>
      <c r="D380" t="s">
        <v>206</v>
      </c>
      <c r="E380">
        <v>21447.251983695001</v>
      </c>
      <c r="F380">
        <v>565.35</v>
      </c>
      <c r="G380">
        <v>-11.693026387592299</v>
      </c>
      <c r="H380">
        <f>(Table2[[#This Row],[1Y Return vs Nifty]]-AVERAGE(Table2[1Y Return vs Nifty]))/_xlfn.STDEV.P(Table2[1Y Return vs Nifty])</f>
        <v>-0.65514533667706032</v>
      </c>
      <c r="I380">
        <v>1.9320267966370801</v>
      </c>
      <c r="J380">
        <f>(Table2[[#This Row],[1M Return vs Nifty]]-AVERAGE(Table2[1M Return vs Nifty]))/_xlfn.STDEV.P(Table2[1M Return vs Nifty])</f>
        <v>6.965580114068233E-2</v>
      </c>
      <c r="K380">
        <v>13.262365038345999</v>
      </c>
      <c r="L380">
        <f>(Table2[[#This Row],[6M Return vs Nifty]]-AVERAGE(Table2[6M Return vs Nifty]))/_xlfn.STDEV.P(Table2[6M Return vs Nifty])</f>
        <v>-0.10126585562097708</v>
      </c>
      <c r="M380">
        <v>-0.72132696447967104</v>
      </c>
      <c r="N380">
        <f>(Table2[[#This Row],[1W Return vs Nifty]]-AVERAGE(Table2[1W Return vs Nifty]))/_xlfn.STDEV.P(Table2[1W Return vs Nifty])</f>
        <v>-0.1854772243609665</v>
      </c>
      <c r="O380">
        <v>566.38</v>
      </c>
      <c r="P380">
        <v>565.78670451703795</v>
      </c>
      <c r="Q380">
        <v>524.94590476128894</v>
      </c>
      <c r="R380">
        <v>49.599757633989903</v>
      </c>
      <c r="S380" s="1">
        <f>(Table2[[#This Row],[Close Price]]-Table2[[#This Row],[20D EMA]])/Table2[[#This Row],[20D EMA]]</f>
        <v>-1.8185670397965548E-3</v>
      </c>
      <c r="T380" s="1">
        <f>(Table2[[#This Row],[Close Price]]-Table2[[#This Row],[50D EMA]])/Table2[[#This Row],[50D EMA]]</f>
        <v>-7.7185362178261191E-4</v>
      </c>
      <c r="U380" s="1">
        <f>(Table2[[#This Row],[Close Price]]-Table2[[#This Row],[200D EMA]])/Table2[[#This Row],[200D EMA]]</f>
        <v>7.6968112089728979E-2</v>
      </c>
      <c r="V380">
        <v>0.935933037319432</v>
      </c>
      <c r="W380">
        <v>557.04999999999995</v>
      </c>
      <c r="X380">
        <v>568</v>
      </c>
      <c r="Y380">
        <v>553.95000000000005</v>
      </c>
      <c r="Z380">
        <v>568</v>
      </c>
      <c r="AA380">
        <v>547.79999999999995</v>
      </c>
      <c r="AB380">
        <v>602.85</v>
      </c>
      <c r="AC380" s="1">
        <f>(Table2[[#This Row],[Close Price]]/Table2[[#This Row],[Day Low]])-1</f>
        <v>1.4899919217305602E-2</v>
      </c>
      <c r="AD380" s="1">
        <f>(Table2[[#This Row],[Day High]]/Table2[[#This Row],[Close Price]])-1</f>
        <v>4.6873618112672766E-3</v>
      </c>
      <c r="AE380" s="1">
        <f>(Table2[[#This Row],[Close Price]]/Table2[[#This Row],[Current Week Low]])-1</f>
        <v>2.0579474681830412E-2</v>
      </c>
      <c r="AF380" s="1">
        <f>(Table2[[#This Row],[Current Week High]]/Table2[[#This Row],[Close Price]])-1</f>
        <v>4.6873618112672766E-3</v>
      </c>
      <c r="AG380" s="1">
        <f>(Table2[[#This Row],[Close Price]]/Table2[[#This Row],[Current Month Low]])-1</f>
        <v>3.2037239868565326E-2</v>
      </c>
      <c r="AH380" s="1">
        <f>(Table2[[#This Row],[Current Month High]]/Table2[[#This Row],[Close Price]])-1</f>
        <v>6.633059166887767E-2</v>
      </c>
      <c r="AI380">
        <v>10.0910940125585</v>
      </c>
      <c r="AJ380">
        <v>38.9749262536873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-0.04</v>
      </c>
      <c r="AM380" t="s">
        <v>3224</v>
      </c>
      <c r="AN380">
        <v>-3.23</v>
      </c>
      <c r="AO380" t="s">
        <v>3224</v>
      </c>
      <c r="AP380">
        <v>0.100752325242126</v>
      </c>
      <c r="AQ380">
        <f>(Table2[[#This Row],[Sharpe Ratio]]-AVERAGE(Table2[Sharpe Ratio]))/_xlfn.STDEV.P(Table2[Sharpe Ratio])</f>
        <v>0.41076617840209567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-0.46146643711622592</v>
      </c>
      <c r="AS380">
        <f>_xlfn.RANK.AVG(Table2[[#This Row],[1Y Return vs Nifty Z-Score]],Table2[1Y Return vs Nifty Z-Score])</f>
        <v>555</v>
      </c>
      <c r="AT380">
        <f>_xlfn.RANK.AVG(Table2[[#This Row],[6M Return vs Nifty Z-Score]],Table2[6M Return vs Nifty Z-Score])</f>
        <v>347</v>
      </c>
      <c r="AU380">
        <f>_xlfn.RANK.AVG(Table2[[#This Row],[Sharpe Ratio Z-Score]],Table2[Sharpe Ratio Z-Score])</f>
        <v>237</v>
      </c>
      <c r="AV380">
        <f>(Table2[[#This Row],[Rank 1Y]]+Table2[[#This Row],[Rank 6M]]+Table2[[#This Row],[Rank Sharpe]])/3</f>
        <v>379.66666666666669</v>
      </c>
    </row>
    <row r="381" spans="1:48" x14ac:dyDescent="0.3">
      <c r="A381" t="s">
        <v>336</v>
      </c>
      <c r="B381" t="s">
        <v>337</v>
      </c>
      <c r="C381" t="s">
        <v>3186</v>
      </c>
      <c r="D381" t="s">
        <v>338</v>
      </c>
      <c r="E381">
        <v>79991.442878939997</v>
      </c>
      <c r="F381">
        <v>4135.6499999999996</v>
      </c>
      <c r="G381">
        <v>-2.2822584228045799</v>
      </c>
      <c r="H381">
        <f>(Table2[[#This Row],[1Y Return vs Nifty]]-AVERAGE(Table2[1Y Return vs Nifty]))/_xlfn.STDEV.P(Table2[1Y Return vs Nifty])</f>
        <v>-0.49923699102656932</v>
      </c>
      <c r="I381">
        <v>-3.3163415501248399</v>
      </c>
      <c r="J381">
        <f>(Table2[[#This Row],[1M Return vs Nifty]]-AVERAGE(Table2[1M Return vs Nifty]))/_xlfn.STDEV.P(Table2[1M Return vs Nifty])</f>
        <v>-0.42600585762436854</v>
      </c>
      <c r="K381">
        <v>2.3882838743729899</v>
      </c>
      <c r="L381">
        <f>(Table2[[#This Row],[6M Return vs Nifty]]-AVERAGE(Table2[6M Return vs Nifty]))/_xlfn.STDEV.P(Table2[6M Return vs Nifty])</f>
        <v>-0.42212846489995975</v>
      </c>
      <c r="M381">
        <v>1.1601395728411099</v>
      </c>
      <c r="N381">
        <f>(Table2[[#This Row],[1W Return vs Nifty]]-AVERAGE(Table2[1W Return vs Nifty]))/_xlfn.STDEV.P(Table2[1W Return vs Nifty])</f>
        <v>0.24232811228438236</v>
      </c>
      <c r="O381">
        <v>4036</v>
      </c>
      <c r="P381">
        <v>4043.5119957831298</v>
      </c>
      <c r="Q381">
        <v>3794.42076854792</v>
      </c>
      <c r="R381">
        <v>62.664349939120697</v>
      </c>
      <c r="S381" s="1">
        <f>(Table2[[#This Row],[Close Price]]-Table2[[#This Row],[20D EMA]])/Table2[[#This Row],[20D EMA]]</f>
        <v>2.4690287413280384E-2</v>
      </c>
      <c r="T381" s="1">
        <f>(Table2[[#This Row],[Close Price]]-Table2[[#This Row],[50D EMA]])/Table2[[#This Row],[50D EMA]]</f>
        <v>2.2786628137361306E-2</v>
      </c>
      <c r="U381" s="1">
        <f>(Table2[[#This Row],[Close Price]]-Table2[[#This Row],[200D EMA]])/Table2[[#This Row],[200D EMA]]</f>
        <v>8.9929201916809032E-2</v>
      </c>
      <c r="V381">
        <v>1.12680979144936</v>
      </c>
      <c r="W381">
        <v>4047.1</v>
      </c>
      <c r="X381">
        <v>4166.8</v>
      </c>
      <c r="Y381">
        <v>4018.3</v>
      </c>
      <c r="Z381">
        <v>4166.8</v>
      </c>
      <c r="AA381">
        <v>3871.6</v>
      </c>
      <c r="AB381">
        <v>4168.8500000000004</v>
      </c>
      <c r="AC381" s="1">
        <f>(Table2[[#This Row],[Close Price]]/Table2[[#This Row],[Day Low]])-1</f>
        <v>2.1879864594400944E-2</v>
      </c>
      <c r="AD381" s="1">
        <f>(Table2[[#This Row],[Day High]]/Table2[[#This Row],[Close Price]])-1</f>
        <v>7.5320687195483682E-3</v>
      </c>
      <c r="AE381" s="1">
        <f>(Table2[[#This Row],[Close Price]]/Table2[[#This Row],[Current Week Low]])-1</f>
        <v>2.9203892193215841E-2</v>
      </c>
      <c r="AF381" s="1">
        <f>(Table2[[#This Row],[Current Week High]]/Table2[[#This Row],[Close Price]])-1</f>
        <v>7.5320687195483682E-3</v>
      </c>
      <c r="AG381" s="1">
        <f>(Table2[[#This Row],[Close Price]]/Table2[[#This Row],[Current Month Low]])-1</f>
        <v>6.8201777043082945E-2</v>
      </c>
      <c r="AH381" s="1">
        <f>(Table2[[#This Row],[Current Month High]]/Table2[[#This Row],[Close Price]])-1</f>
        <v>8.027758635281268E-3</v>
      </c>
      <c r="AI381">
        <v>13.2034867554072</v>
      </c>
      <c r="AJ381">
        <v>43.636363636363598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-0.06</v>
      </c>
      <c r="AM381" t="s">
        <v>3224</v>
      </c>
      <c r="AN381">
        <v>2.6</v>
      </c>
      <c r="AO381" t="s">
        <v>3225</v>
      </c>
      <c r="AP381">
        <v>0.11670142932508</v>
      </c>
      <c r="AQ381">
        <f>(Table2[[#This Row],[Sharpe Ratio]]-AVERAGE(Table2[Sharpe Ratio]))/_xlfn.STDEV.P(Table2[Sharpe Ratio])</f>
        <v>0.59600269250602644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489</v>
      </c>
      <c r="AT381">
        <f>_xlfn.RANK.AVG(Table2[[#This Row],[6M Return vs Nifty Z-Score]],Table2[6M Return vs Nifty Z-Score])</f>
        <v>453</v>
      </c>
      <c r="AU381">
        <f>_xlfn.RANK.AVG(Table2[[#This Row],[Sharpe Ratio Z-Score]],Table2[Sharpe Ratio Z-Score])</f>
        <v>197</v>
      </c>
      <c r="AV381">
        <f>(Table2[[#This Row],[Rank 1Y]]+Table2[[#This Row],[Rank 6M]]+Table2[[#This Row],[Rank Sharpe]])/3</f>
        <v>379.66666666666669</v>
      </c>
    </row>
    <row r="382" spans="1:48" x14ac:dyDescent="0.3">
      <c r="A382" t="s">
        <v>1735</v>
      </c>
      <c r="B382" t="s">
        <v>1736</v>
      </c>
      <c r="C382" t="s">
        <v>3187</v>
      </c>
      <c r="D382" t="s">
        <v>1390</v>
      </c>
      <c r="E382">
        <v>4846.3533721349904</v>
      </c>
      <c r="F382">
        <v>856.65</v>
      </c>
      <c r="G382">
        <v>13.2011537063999</v>
      </c>
      <c r="H382">
        <f>(Table2[[#This Row],[1Y Return vs Nifty]]-AVERAGE(Table2[1Y Return vs Nifty]))/_xlfn.STDEV.P(Table2[1Y Return vs Nifty])</f>
        <v>-0.24272305091865695</v>
      </c>
      <c r="I382">
        <v>3.3641705566055098</v>
      </c>
      <c r="J382">
        <f>(Table2[[#This Row],[1M Return vs Nifty]]-AVERAGE(Table2[1M Return vs Nifty]))/_xlfn.STDEV.P(Table2[1M Return vs Nifty])</f>
        <v>0.20490902743032138</v>
      </c>
      <c r="K382">
        <v>-16.4846175886812</v>
      </c>
      <c r="L382">
        <f>(Table2[[#This Row],[6M Return vs Nifty]]-AVERAGE(Table2[6M Return vs Nifty]))/_xlfn.STDEV.P(Table2[6M Return vs Nifty])</f>
        <v>-0.97901307122086634</v>
      </c>
      <c r="M382">
        <v>-3.66014359424508</v>
      </c>
      <c r="N382">
        <f>(Table2[[#This Row],[1W Return vs Nifty]]-AVERAGE(Table2[1W Return vs Nifty]))/_xlfn.STDEV.P(Table2[1W Return vs Nifty])</f>
        <v>-0.85370140624094792</v>
      </c>
      <c r="O382">
        <v>849.36</v>
      </c>
      <c r="P382">
        <v>855.99239294284803</v>
      </c>
      <c r="Q382">
        <v>850.60477615094203</v>
      </c>
      <c r="R382">
        <v>56.1803290812068</v>
      </c>
      <c r="S382" s="1">
        <f>(Table2[[#This Row],[Close Price]]-Table2[[#This Row],[20D EMA]])/Table2[[#This Row],[20D EMA]]</f>
        <v>8.5829330319298815E-3</v>
      </c>
      <c r="T382" s="1">
        <f>(Table2[[#This Row],[Close Price]]-Table2[[#This Row],[50D EMA]])/Table2[[#This Row],[50D EMA]]</f>
        <v>7.6823937055227527E-4</v>
      </c>
      <c r="U382" s="1">
        <f>(Table2[[#This Row],[Close Price]]-Table2[[#This Row],[200D EMA]])/Table2[[#This Row],[200D EMA]]</f>
        <v>7.1069714379139656E-3</v>
      </c>
      <c r="V382">
        <v>0.88001938450446904</v>
      </c>
      <c r="W382">
        <v>850.4</v>
      </c>
      <c r="X382">
        <v>865</v>
      </c>
      <c r="Y382">
        <v>844.15</v>
      </c>
      <c r="Z382">
        <v>872.7</v>
      </c>
      <c r="AA382">
        <v>822.05</v>
      </c>
      <c r="AB382">
        <v>879.3</v>
      </c>
      <c r="AC382" s="1">
        <f>(Table2[[#This Row],[Close Price]]/Table2[[#This Row],[Day Low]])-1</f>
        <v>7.3494825964253163E-3</v>
      </c>
      <c r="AD382" s="1">
        <f>(Table2[[#This Row],[Day High]]/Table2[[#This Row],[Close Price]])-1</f>
        <v>9.7472713476915995E-3</v>
      </c>
      <c r="AE382" s="1">
        <f>(Table2[[#This Row],[Close Price]]/Table2[[#This Row],[Current Week Low]])-1</f>
        <v>1.4807794823194831E-2</v>
      </c>
      <c r="AF382" s="1">
        <f>(Table2[[#This Row],[Current Week High]]/Table2[[#This Row],[Close Price]])-1</f>
        <v>1.8735773069515016E-2</v>
      </c>
      <c r="AG382" s="1">
        <f>(Table2[[#This Row],[Close Price]]/Table2[[#This Row],[Current Month Low]])-1</f>
        <v>4.2089897208199112E-2</v>
      </c>
      <c r="AH382" s="1">
        <f>(Table2[[#This Row],[Current Month High]]/Table2[[#This Row],[Close Price]])-1</f>
        <v>2.6440203116792071E-2</v>
      </c>
      <c r="AI382">
        <v>29.095896807330799</v>
      </c>
      <c r="AJ382">
        <v>40.4229161544135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-0.13</v>
      </c>
      <c r="AM382" t="s">
        <v>3224</v>
      </c>
      <c r="AN382">
        <v>1.19</v>
      </c>
      <c r="AO382" t="s">
        <v>3225</v>
      </c>
      <c r="AP382">
        <v>0.15179709225141799</v>
      </c>
      <c r="AQ382">
        <f>(Table2[[#This Row],[Sharpe Ratio]]-AVERAGE(Table2[Sharpe Ratio]))/_xlfn.STDEV.P(Table2[Sharpe Ratio])</f>
        <v>1.0036116858907715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371</v>
      </c>
      <c r="AT382">
        <f>_xlfn.RANK.AVG(Table2[[#This Row],[6M Return vs Nifty Z-Score]],Table2[6M Return vs Nifty Z-Score])</f>
        <v>654</v>
      </c>
      <c r="AU382">
        <f>_xlfn.RANK.AVG(Table2[[#This Row],[Sharpe Ratio Z-Score]],Table2[Sharpe Ratio Z-Score])</f>
        <v>115</v>
      </c>
      <c r="AV382">
        <f>(Table2[[#This Row],[Rank 1Y]]+Table2[[#This Row],[Rank 6M]]+Table2[[#This Row],[Rank Sharpe]])/3</f>
        <v>380</v>
      </c>
    </row>
    <row r="383" spans="1:48" x14ac:dyDescent="0.3">
      <c r="A383" t="s">
        <v>1128</v>
      </c>
      <c r="B383" t="s">
        <v>1129</v>
      </c>
      <c r="C383" t="s">
        <v>3187</v>
      </c>
      <c r="D383" t="s">
        <v>835</v>
      </c>
      <c r="E383">
        <v>11439.272911536</v>
      </c>
      <c r="F383">
        <v>82.84</v>
      </c>
      <c r="G383">
        <v>15.6038303748625</v>
      </c>
      <c r="H383">
        <f>(Table2[[#This Row],[1Y Return vs Nifty]]-AVERAGE(Table2[1Y Return vs Nifty]))/_xlfn.STDEV.P(Table2[1Y Return vs Nifty])</f>
        <v>-0.20291786754630428</v>
      </c>
      <c r="I383">
        <v>-1.9954210977762099</v>
      </c>
      <c r="J383">
        <f>(Table2[[#This Row],[1M Return vs Nifty]]-AVERAGE(Table2[1M Return vs Nifty]))/_xlfn.STDEV.P(Table2[1M Return vs Nifty])</f>
        <v>-0.30125668240465459</v>
      </c>
      <c r="K383">
        <v>3.6921900927918001</v>
      </c>
      <c r="L383">
        <f>(Table2[[#This Row],[6M Return vs Nifty]]-AVERAGE(Table2[6M Return vs Nifty]))/_xlfn.STDEV.P(Table2[6M Return vs Nifty])</f>
        <v>-0.38365397264740314</v>
      </c>
      <c r="M383">
        <v>1.5987386433672599</v>
      </c>
      <c r="N383">
        <f>(Table2[[#This Row],[1W Return vs Nifty]]-AVERAGE(Table2[1W Return vs Nifty]))/_xlfn.STDEV.P(Table2[1W Return vs Nifty])</f>
        <v>0.34205618041466657</v>
      </c>
      <c r="O383">
        <v>79.930000000000007</v>
      </c>
      <c r="P383">
        <v>79.216700141787399</v>
      </c>
      <c r="Q383">
        <v>74.506305286395005</v>
      </c>
      <c r="R383">
        <v>66.279983291037595</v>
      </c>
      <c r="S383" s="1">
        <f>(Table2[[#This Row],[Close Price]]-Table2[[#This Row],[20D EMA]])/Table2[[#This Row],[20D EMA]]</f>
        <v>3.640685599899908E-2</v>
      </c>
      <c r="T383" s="1">
        <f>(Table2[[#This Row],[Close Price]]-Table2[[#This Row],[50D EMA]])/Table2[[#This Row],[50D EMA]]</f>
        <v>4.5739091021557043E-2</v>
      </c>
      <c r="U383" s="1">
        <f>(Table2[[#This Row],[Close Price]]-Table2[[#This Row],[200D EMA]])/Table2[[#This Row],[200D EMA]]</f>
        <v>0.11185220742823154</v>
      </c>
      <c r="V383">
        <v>1.29587646546539</v>
      </c>
      <c r="W383">
        <v>80.87</v>
      </c>
      <c r="X383">
        <v>83.75</v>
      </c>
      <c r="Y383">
        <v>80.510000000000005</v>
      </c>
      <c r="Z383">
        <v>83.9</v>
      </c>
      <c r="AA383">
        <v>76.83</v>
      </c>
      <c r="AB383">
        <v>84.4</v>
      </c>
      <c r="AC383" s="1">
        <f>(Table2[[#This Row],[Close Price]]/Table2[[#This Row],[Day Low]])-1</f>
        <v>2.4360084085569333E-2</v>
      </c>
      <c r="AD383" s="1">
        <f>(Table2[[#This Row],[Day High]]/Table2[[#This Row],[Close Price]])-1</f>
        <v>1.0985031385803978E-2</v>
      </c>
      <c r="AE383" s="1">
        <f>(Table2[[#This Row],[Close Price]]/Table2[[#This Row],[Current Week Low]])-1</f>
        <v>2.8940504285182023E-2</v>
      </c>
      <c r="AF383" s="1">
        <f>(Table2[[#This Row],[Current Week High]]/Table2[[#This Row],[Close Price]])-1</f>
        <v>1.2795750845002507E-2</v>
      </c>
      <c r="AG383" s="1">
        <f>(Table2[[#This Row],[Close Price]]/Table2[[#This Row],[Current Month Low]])-1</f>
        <v>7.8224651828712854E-2</v>
      </c>
      <c r="AH383" s="1">
        <f>(Table2[[#This Row],[Current Month High]]/Table2[[#This Row],[Close Price]])-1</f>
        <v>1.8831482375663899E-2</v>
      </c>
      <c r="AI383">
        <v>14.497827136648899</v>
      </c>
      <c r="AJ383">
        <v>71.511387163561096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</v>
      </c>
      <c r="AM383">
        <v>0</v>
      </c>
      <c r="AN383">
        <v>3.77</v>
      </c>
      <c r="AO383" t="s">
        <v>3225</v>
      </c>
      <c r="AP383">
        <v>6.5740523432418999E-2</v>
      </c>
      <c r="AQ383">
        <f>(Table2[[#This Row],[Sharpe Ratio]]-AVERAGE(Table2[Sharpe Ratio]))/_xlfn.STDEV.P(Table2[Sharpe Ratio])</f>
        <v>4.1311670562658304E-3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-0.5416411751274296</v>
      </c>
      <c r="AS383">
        <f>_xlfn.RANK.AVG(Table2[[#This Row],[1Y Return vs Nifty Z-Score]],Table2[1Y Return vs Nifty Z-Score])</f>
        <v>355</v>
      </c>
      <c r="AT383">
        <f>_xlfn.RANK.AVG(Table2[[#This Row],[6M Return vs Nifty Z-Score]],Table2[6M Return vs Nifty Z-Score])</f>
        <v>437</v>
      </c>
      <c r="AU383">
        <f>_xlfn.RANK.AVG(Table2[[#This Row],[Sharpe Ratio Z-Score]],Table2[Sharpe Ratio Z-Score])</f>
        <v>351</v>
      </c>
      <c r="AV383">
        <f>(Table2[[#This Row],[Rank 1Y]]+Table2[[#This Row],[Rank 6M]]+Table2[[#This Row],[Rank Sharpe]])/3</f>
        <v>381</v>
      </c>
    </row>
    <row r="384" spans="1:48" x14ac:dyDescent="0.3">
      <c r="A384" t="s">
        <v>362</v>
      </c>
      <c r="B384" t="s">
        <v>363</v>
      </c>
      <c r="C384" t="s">
        <v>3180</v>
      </c>
      <c r="D384" t="s">
        <v>34</v>
      </c>
      <c r="E384">
        <v>70008.452912474997</v>
      </c>
      <c r="F384">
        <v>519.75</v>
      </c>
      <c r="G384">
        <v>0.22492077446973699</v>
      </c>
      <c r="H384">
        <f>(Table2[[#This Row],[1Y Return vs Nifty]]-AVERAGE(Table2[1Y Return vs Nifty]))/_xlfn.STDEV.P(Table2[1Y Return vs Nifty])</f>
        <v>-0.4577005125628606</v>
      </c>
      <c r="I384">
        <v>-9.8150753060536893</v>
      </c>
      <c r="J384">
        <f>(Table2[[#This Row],[1M Return vs Nifty]]-AVERAGE(Table2[1M Return vs Nifty]))/_xlfn.STDEV.P(Table2[1M Return vs Nifty])</f>
        <v>-1.0397533960042704</v>
      </c>
      <c r="K384">
        <v>-10.817854136859699</v>
      </c>
      <c r="L384">
        <f>(Table2[[#This Row],[6M Return vs Nifty]]-AVERAGE(Table2[6M Return vs Nifty]))/_xlfn.STDEV.P(Table2[6M Return vs Nifty])</f>
        <v>-0.81180331069946399</v>
      </c>
      <c r="M384">
        <v>-2.6951961430601501</v>
      </c>
      <c r="N384">
        <f>(Table2[[#This Row],[1W Return vs Nifty]]-AVERAGE(Table2[1W Return vs Nifty]))/_xlfn.STDEV.P(Table2[1W Return vs Nifty])</f>
        <v>-0.63429294958719118</v>
      </c>
      <c r="O384">
        <v>535.79</v>
      </c>
      <c r="P384">
        <v>546.41639457383098</v>
      </c>
      <c r="Q384">
        <v>510.24320271282301</v>
      </c>
      <c r="R384">
        <v>36.624259315530203</v>
      </c>
      <c r="S384" s="1">
        <f>(Table2[[#This Row],[Close Price]]-Table2[[#This Row],[20D EMA]])/Table2[[#This Row],[20D EMA]]</f>
        <v>-2.9937102222885766E-2</v>
      </c>
      <c r="T384" s="1">
        <f>(Table2[[#This Row],[Close Price]]-Table2[[#This Row],[50D EMA]])/Table2[[#This Row],[50D EMA]]</f>
        <v>-4.8802332504369723E-2</v>
      </c>
      <c r="U384" s="1">
        <f>(Table2[[#This Row],[Close Price]]-Table2[[#This Row],[200D EMA]])/Table2[[#This Row],[200D EMA]]</f>
        <v>1.8631894039218874E-2</v>
      </c>
      <c r="V384">
        <v>1.3057179802174199</v>
      </c>
      <c r="W384">
        <v>514.35</v>
      </c>
      <c r="X384">
        <v>521.6</v>
      </c>
      <c r="Y384">
        <v>514.35</v>
      </c>
      <c r="Z384">
        <v>525.65</v>
      </c>
      <c r="AA384">
        <v>506.8</v>
      </c>
      <c r="AB384">
        <v>574.29999999999995</v>
      </c>
      <c r="AC384" s="1">
        <f>(Table2[[#This Row],[Close Price]]/Table2[[#This Row],[Day Low]])-1</f>
        <v>1.049868766404205E-2</v>
      </c>
      <c r="AD384" s="1">
        <f>(Table2[[#This Row],[Day High]]/Table2[[#This Row],[Close Price]])-1</f>
        <v>3.55940355940354E-3</v>
      </c>
      <c r="AE384" s="1">
        <f>(Table2[[#This Row],[Close Price]]/Table2[[#This Row],[Current Week Low]])-1</f>
        <v>1.049868766404205E-2</v>
      </c>
      <c r="AF384" s="1">
        <f>(Table2[[#This Row],[Current Week High]]/Table2[[#This Row],[Close Price]])-1</f>
        <v>1.1351611351611224E-2</v>
      </c>
      <c r="AG384" s="1">
        <f>(Table2[[#This Row],[Close Price]]/Table2[[#This Row],[Current Month Low]])-1</f>
        <v>2.5552486187845336E-2</v>
      </c>
      <c r="AH384" s="1">
        <f>(Table2[[#This Row],[Current Month High]]/Table2[[#This Row],[Close Price]])-1</f>
        <v>0.10495430495430491</v>
      </c>
      <c r="AI384">
        <v>21.7316017316017</v>
      </c>
      <c r="AJ384">
        <v>32.9623944742901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-0.04</v>
      </c>
      <c r="AM384" t="s">
        <v>3224</v>
      </c>
      <c r="AN384">
        <v>-8.3800000000000008</v>
      </c>
      <c r="AO384" t="s">
        <v>3224</v>
      </c>
      <c r="AP384">
        <v>0.16961947510536601</v>
      </c>
      <c r="AQ384">
        <f>(Table2[[#This Row],[Sharpe Ratio]]-AVERAGE(Table2[Sharpe Ratio]))/_xlfn.STDEV.P(Table2[Sharpe Ratio])</f>
        <v>1.2106048847388124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462</v>
      </c>
      <c r="AT384">
        <f>_xlfn.RANK.AVG(Table2[[#This Row],[6M Return vs Nifty Z-Score]],Table2[6M Return vs Nifty Z-Score])</f>
        <v>595</v>
      </c>
      <c r="AU384">
        <f>_xlfn.RANK.AVG(Table2[[#This Row],[Sharpe Ratio Z-Score]],Table2[Sharpe Ratio Z-Score])</f>
        <v>87</v>
      </c>
      <c r="AV384">
        <f>(Table2[[#This Row],[Rank 1Y]]+Table2[[#This Row],[Rank 6M]]+Table2[[#This Row],[Rank Sharpe]])/3</f>
        <v>381.33333333333331</v>
      </c>
    </row>
    <row r="385" spans="1:48" x14ac:dyDescent="0.3">
      <c r="A385" t="s">
        <v>298</v>
      </c>
      <c r="B385" t="s">
        <v>299</v>
      </c>
      <c r="C385" t="s">
        <v>3180</v>
      </c>
      <c r="D385" t="s">
        <v>34</v>
      </c>
      <c r="E385">
        <v>95731.653398039998</v>
      </c>
      <c r="F385">
        <v>105.54</v>
      </c>
      <c r="G385">
        <v>15.877491077114501</v>
      </c>
      <c r="H385">
        <f>(Table2[[#This Row],[1Y Return vs Nifty]]-AVERAGE(Table2[1Y Return vs Nifty]))/_xlfn.STDEV.P(Table2[1Y Return vs Nifty])</f>
        <v>-0.19838412624938734</v>
      </c>
      <c r="I385">
        <v>-5.2434223451514699</v>
      </c>
      <c r="J385">
        <f>(Table2[[#This Row],[1M Return vs Nifty]]-AVERAGE(Table2[1M Return vs Nifty]))/_xlfn.STDEV.P(Table2[1M Return vs Nifty])</f>
        <v>-0.60800147994506348</v>
      </c>
      <c r="K385">
        <v>-20.000037265967801</v>
      </c>
      <c r="L385">
        <f>(Table2[[#This Row],[6M Return vs Nifty]]-AVERAGE(Table2[6M Return vs Nifty]))/_xlfn.STDEV.P(Table2[6M Return vs Nifty])</f>
        <v>-1.08274291407894</v>
      </c>
      <c r="M385">
        <v>0.48101567233199499</v>
      </c>
      <c r="N385">
        <f>(Table2[[#This Row],[1W Return vs Nifty]]-AVERAGE(Table2[1W Return vs Nifty]))/_xlfn.STDEV.P(Table2[1W Return vs Nifty])</f>
        <v>8.790983105631188E-2</v>
      </c>
      <c r="O385">
        <v>107.32</v>
      </c>
      <c r="P385">
        <v>110.080816321396</v>
      </c>
      <c r="Q385">
        <v>105.491859323266</v>
      </c>
      <c r="R385">
        <v>44.597558523619398</v>
      </c>
      <c r="S385" s="1">
        <f>(Table2[[#This Row],[Close Price]]-Table2[[#This Row],[20D EMA]])/Table2[[#This Row],[20D EMA]]</f>
        <v>-1.6585911293328242E-2</v>
      </c>
      <c r="T385" s="1">
        <f>(Table2[[#This Row],[Close Price]]-Table2[[#This Row],[50D EMA]])/Table2[[#This Row],[50D EMA]]</f>
        <v>-4.1249842371612319E-2</v>
      </c>
      <c r="U385" s="1">
        <f>(Table2[[#This Row],[Close Price]]-Table2[[#This Row],[200D EMA]])/Table2[[#This Row],[200D EMA]]</f>
        <v>4.5634494493538847E-4</v>
      </c>
      <c r="V385">
        <v>1.0130522931522801</v>
      </c>
      <c r="W385">
        <v>105.34</v>
      </c>
      <c r="X385">
        <v>106.78</v>
      </c>
      <c r="Y385">
        <v>105.34</v>
      </c>
      <c r="Z385">
        <v>108.18</v>
      </c>
      <c r="AA385">
        <v>100.69</v>
      </c>
      <c r="AB385">
        <v>113.46</v>
      </c>
      <c r="AC385" s="1">
        <f>(Table2[[#This Row],[Close Price]]/Table2[[#This Row],[Day Low]])-1</f>
        <v>1.8986140117713823E-3</v>
      </c>
      <c r="AD385" s="1">
        <f>(Table2[[#This Row],[Day High]]/Table2[[#This Row],[Close Price]])-1</f>
        <v>1.1749099867348844E-2</v>
      </c>
      <c r="AE385" s="1">
        <f>(Table2[[#This Row],[Close Price]]/Table2[[#This Row],[Current Week Low]])-1</f>
        <v>1.8986140117713823E-3</v>
      </c>
      <c r="AF385" s="1">
        <f>(Table2[[#This Row],[Current Week High]]/Table2[[#This Row],[Close Price]])-1</f>
        <v>2.5014212620807275E-2</v>
      </c>
      <c r="AG385" s="1">
        <f>(Table2[[#This Row],[Close Price]]/Table2[[#This Row],[Current Month Low]])-1</f>
        <v>4.8167643261495696E-2</v>
      </c>
      <c r="AH385" s="1">
        <f>(Table2[[#This Row],[Current Month High]]/Table2[[#This Row],[Close Price]])-1</f>
        <v>7.5042637862421602E-2</v>
      </c>
      <c r="AI385">
        <v>22.133788137199101</v>
      </c>
      <c r="AJ385">
        <v>54.2531423560362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-0.11</v>
      </c>
      <c r="AM385" t="s">
        <v>3224</v>
      </c>
      <c r="AN385">
        <v>-5.37</v>
      </c>
      <c r="AO385" t="s">
        <v>3224</v>
      </c>
      <c r="AP385">
        <v>0.15365820100571201</v>
      </c>
      <c r="AQ385">
        <f>(Table2[[#This Row],[Sharpe Ratio]]-AVERAGE(Table2[Sharpe Ratio]))/_xlfn.STDEV.P(Table2[Sharpe Ratio])</f>
        <v>1.0252270252992206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353</v>
      </c>
      <c r="AT385">
        <f>_xlfn.RANK.AVG(Table2[[#This Row],[6M Return vs Nifty Z-Score]],Table2[6M Return vs Nifty Z-Score])</f>
        <v>681</v>
      </c>
      <c r="AU385">
        <f>_xlfn.RANK.AVG(Table2[[#This Row],[Sharpe Ratio Z-Score]],Table2[Sharpe Ratio Z-Score])</f>
        <v>111</v>
      </c>
      <c r="AV385">
        <f>(Table2[[#This Row],[Rank 1Y]]+Table2[[#This Row],[Rank 6M]]+Table2[[#This Row],[Rank Sharpe]])/3</f>
        <v>381.66666666666669</v>
      </c>
    </row>
    <row r="386" spans="1:48" x14ac:dyDescent="0.3">
      <c r="A386" t="s">
        <v>1458</v>
      </c>
      <c r="B386" t="s">
        <v>1459</v>
      </c>
      <c r="C386" t="s">
        <v>3186</v>
      </c>
      <c r="D386" t="s">
        <v>206</v>
      </c>
      <c r="E386">
        <v>7421.083413675</v>
      </c>
      <c r="F386">
        <v>535.54999999999995</v>
      </c>
      <c r="G386">
        <v>2.4087341668351998</v>
      </c>
      <c r="H386">
        <f>(Table2[[#This Row],[1Y Return vs Nifty]]-AVERAGE(Table2[1Y Return vs Nifty]))/_xlfn.STDEV.P(Table2[1Y Return vs Nifty])</f>
        <v>-0.42152124063871582</v>
      </c>
      <c r="I386">
        <v>-18.993721782817602</v>
      </c>
      <c r="J386">
        <f>(Table2[[#This Row],[1M Return vs Nifty]]-AVERAGE(Table2[1M Return vs Nifty]))/_xlfn.STDEV.P(Table2[1M Return vs Nifty])</f>
        <v>-1.9065948288655314</v>
      </c>
      <c r="K386">
        <v>15.733384086223399</v>
      </c>
      <c r="L386">
        <f>(Table2[[#This Row],[6M Return vs Nifty]]-AVERAGE(Table2[6M Return vs Nifty]))/_xlfn.STDEV.P(Table2[6M Return vs Nifty])</f>
        <v>-2.8353247436036191E-2</v>
      </c>
      <c r="M386">
        <v>-0.45469038374596599</v>
      </c>
      <c r="N386">
        <f>(Table2[[#This Row],[1W Return vs Nifty]]-AVERAGE(Table2[1W Return vs Nifty]))/_xlfn.STDEV.P(Table2[1W Return vs Nifty])</f>
        <v>-0.1248497564150408</v>
      </c>
      <c r="O386">
        <v>533.4</v>
      </c>
      <c r="P386">
        <v>525.04989955466306</v>
      </c>
      <c r="Q386">
        <v>465.57744702822799</v>
      </c>
      <c r="R386">
        <v>52.131187887567798</v>
      </c>
      <c r="S386" s="1">
        <f>(Table2[[#This Row],[Close Price]]-Table2[[#This Row],[20D EMA]])/Table2[[#This Row],[20D EMA]]</f>
        <v>4.0307461567303665E-3</v>
      </c>
      <c r="T386" s="1">
        <f>(Table2[[#This Row],[Close Price]]-Table2[[#This Row],[50D EMA]])/Table2[[#This Row],[50D EMA]]</f>
        <v>1.9998290551513056E-2</v>
      </c>
      <c r="U386" s="1">
        <f>(Table2[[#This Row],[Close Price]]-Table2[[#This Row],[200D EMA]])/Table2[[#This Row],[200D EMA]]</f>
        <v>0.15029197272850187</v>
      </c>
      <c r="V386">
        <v>0.94563493139252996</v>
      </c>
      <c r="W386">
        <v>525.1</v>
      </c>
      <c r="X386">
        <v>537.9</v>
      </c>
      <c r="Y386">
        <v>518</v>
      </c>
      <c r="Z386">
        <v>537.9</v>
      </c>
      <c r="AA386">
        <v>504.45</v>
      </c>
      <c r="AB386">
        <v>559.70000000000005</v>
      </c>
      <c r="AC386" s="1">
        <f>(Table2[[#This Row],[Close Price]]/Table2[[#This Row],[Day Low]])-1</f>
        <v>1.9900971243572485E-2</v>
      </c>
      <c r="AD386" s="1">
        <f>(Table2[[#This Row],[Day High]]/Table2[[#This Row],[Close Price]])-1</f>
        <v>4.3880123237793889E-3</v>
      </c>
      <c r="AE386" s="1">
        <f>(Table2[[#This Row],[Close Price]]/Table2[[#This Row],[Current Week Low]])-1</f>
        <v>3.3880308880308796E-2</v>
      </c>
      <c r="AF386" s="1">
        <f>(Table2[[#This Row],[Current Week High]]/Table2[[#This Row],[Close Price]])-1</f>
        <v>4.3880123237793889E-3</v>
      </c>
      <c r="AG386" s="1">
        <f>(Table2[[#This Row],[Close Price]]/Table2[[#This Row],[Current Month Low]])-1</f>
        <v>6.1651303399742119E-2</v>
      </c>
      <c r="AH386" s="1">
        <f>(Table2[[#This Row],[Current Month High]]/Table2[[#This Row],[Close Price]])-1</f>
        <v>4.5093828774157574E-2</v>
      </c>
      <c r="AI386">
        <v>19.428624778265299</v>
      </c>
      <c r="AJ386">
        <v>51.392226148409797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0.02</v>
      </c>
      <c r="AM386" t="s">
        <v>3225</v>
      </c>
      <c r="AN386">
        <v>2.17</v>
      </c>
      <c r="AO386" t="s">
        <v>3225</v>
      </c>
      <c r="AP386">
        <v>5.1934902026264003E-2</v>
      </c>
      <c r="AQ386">
        <f>(Table2[[#This Row],[Sharpe Ratio]]-AVERAGE(Table2[Sharpe Ratio]))/_xlfn.STDEV.P(Table2[Sharpe Ratio])</f>
        <v>-0.15621045282493753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-2.6375295261802614</v>
      </c>
      <c r="AS386">
        <f>_xlfn.RANK.AVG(Table2[[#This Row],[1Y Return vs Nifty Z-Score]],Table2[1Y Return vs Nifty Z-Score])</f>
        <v>442</v>
      </c>
      <c r="AT386">
        <f>_xlfn.RANK.AVG(Table2[[#This Row],[6M Return vs Nifty Z-Score]],Table2[6M Return vs Nifty Z-Score])</f>
        <v>321</v>
      </c>
      <c r="AU386">
        <f>_xlfn.RANK.AVG(Table2[[#This Row],[Sharpe Ratio Z-Score]],Table2[Sharpe Ratio Z-Score])</f>
        <v>384</v>
      </c>
      <c r="AV386">
        <f>(Table2[[#This Row],[Rank 1Y]]+Table2[[#This Row],[Rank 6M]]+Table2[[#This Row],[Rank Sharpe]])/3</f>
        <v>382.33333333333331</v>
      </c>
    </row>
    <row r="387" spans="1:48" x14ac:dyDescent="0.3">
      <c r="A387" t="s">
        <v>1555</v>
      </c>
      <c r="B387" t="s">
        <v>1556</v>
      </c>
      <c r="C387" t="s">
        <v>3194</v>
      </c>
      <c r="D387" t="s">
        <v>295</v>
      </c>
      <c r="E387">
        <v>6494.08958652</v>
      </c>
      <c r="F387">
        <v>678.2</v>
      </c>
      <c r="G387">
        <v>-20.734792282509702</v>
      </c>
      <c r="H387">
        <f>(Table2[[#This Row],[1Y Return vs Nifty]]-AVERAGE(Table2[1Y Return vs Nifty]))/_xlfn.STDEV.P(Table2[1Y Return vs Nifty])</f>
        <v>-0.80494041904549518</v>
      </c>
      <c r="I387">
        <v>4.7751660644028604</v>
      </c>
      <c r="J387">
        <f>(Table2[[#This Row],[1M Return vs Nifty]]-AVERAGE(Table2[1M Return vs Nifty]))/_xlfn.STDEV.P(Table2[1M Return vs Nifty])</f>
        <v>0.33816498960690217</v>
      </c>
      <c r="K387">
        <v>36.476132296834201</v>
      </c>
      <c r="L387">
        <f>(Table2[[#This Row],[6M Return vs Nifty]]-AVERAGE(Table2[6M Return vs Nifty]))/_xlfn.STDEV.P(Table2[6M Return vs Nifty])</f>
        <v>0.5837051153913585</v>
      </c>
      <c r="M387">
        <v>1.2314840074559199</v>
      </c>
      <c r="N387">
        <f>(Table2[[#This Row],[1W Return vs Nifty]]-AVERAGE(Table2[1W Return vs Nifty]))/_xlfn.STDEV.P(Table2[1W Return vs Nifty])</f>
        <v>0.25855031409490392</v>
      </c>
      <c r="O387">
        <v>669.59</v>
      </c>
      <c r="P387">
        <v>631.780860630848</v>
      </c>
      <c r="Q387">
        <v>567.41598297487894</v>
      </c>
      <c r="R387">
        <v>51.695091347221002</v>
      </c>
      <c r="S387" s="1">
        <f>(Table2[[#This Row],[Close Price]]-Table2[[#This Row],[20D EMA]])/Table2[[#This Row],[20D EMA]]</f>
        <v>1.2858614973341915E-2</v>
      </c>
      <c r="T387" s="1">
        <f>(Table2[[#This Row],[Close Price]]-Table2[[#This Row],[50D EMA]])/Table2[[#This Row],[50D EMA]]</f>
        <v>7.3473481489770759E-2</v>
      </c>
      <c r="U387" s="1">
        <f>(Table2[[#This Row],[Close Price]]-Table2[[#This Row],[200D EMA]])/Table2[[#This Row],[200D EMA]]</f>
        <v>0.1952430321830145</v>
      </c>
      <c r="V387">
        <v>0.46224072594750598</v>
      </c>
      <c r="W387">
        <v>674.95</v>
      </c>
      <c r="X387">
        <v>693.8</v>
      </c>
      <c r="Y387">
        <v>674.95</v>
      </c>
      <c r="Z387">
        <v>704.9</v>
      </c>
      <c r="AA387">
        <v>642.35</v>
      </c>
      <c r="AB387">
        <v>704.9</v>
      </c>
      <c r="AC387" s="1">
        <f>(Table2[[#This Row],[Close Price]]/Table2[[#This Row],[Day Low]])-1</f>
        <v>4.8151714941846446E-3</v>
      </c>
      <c r="AD387" s="1">
        <f>(Table2[[#This Row],[Day High]]/Table2[[#This Row],[Close Price]])-1</f>
        <v>2.3002064287820589E-2</v>
      </c>
      <c r="AE387" s="1">
        <f>(Table2[[#This Row],[Close Price]]/Table2[[#This Row],[Current Week Low]])-1</f>
        <v>4.8151714941846446E-3</v>
      </c>
      <c r="AF387" s="1">
        <f>(Table2[[#This Row],[Current Week High]]/Table2[[#This Row],[Close Price]])-1</f>
        <v>3.9368917723385355E-2</v>
      </c>
      <c r="AG387" s="1">
        <f>(Table2[[#This Row],[Close Price]]/Table2[[#This Row],[Current Month Low]])-1</f>
        <v>5.5810695103915453E-2</v>
      </c>
      <c r="AH387" s="1">
        <f>(Table2[[#This Row],[Current Month High]]/Table2[[#This Row],[Close Price]])-1</f>
        <v>3.9368917723385355E-2</v>
      </c>
      <c r="AI387">
        <v>7.16602772043644</v>
      </c>
      <c r="AJ387">
        <v>55.9259685021267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0.18</v>
      </c>
      <c r="AM387" t="s">
        <v>3225</v>
      </c>
      <c r="AN387">
        <v>-2.86</v>
      </c>
      <c r="AO387" t="s">
        <v>3224</v>
      </c>
      <c r="AP387">
        <v>5.4181382702503E-2</v>
      </c>
      <c r="AQ387">
        <f>(Table2[[#This Row],[Sharpe Ratio]]-AVERAGE(Table2[Sharpe Ratio]))/_xlfn.STDEV.P(Table2[Sharpe Ratio])</f>
        <v>-0.13011931646367303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0.24536068358399643</v>
      </c>
      <c r="AS387">
        <f>_xlfn.RANK.AVG(Table2[[#This Row],[1Y Return vs Nifty Z-Score]],Table2[1Y Return vs Nifty Z-Score])</f>
        <v>607</v>
      </c>
      <c r="AT387">
        <f>_xlfn.RANK.AVG(Table2[[#This Row],[6M Return vs Nifty Z-Score]],Table2[6M Return vs Nifty Z-Score])</f>
        <v>162</v>
      </c>
      <c r="AU387">
        <f>_xlfn.RANK.AVG(Table2[[#This Row],[Sharpe Ratio Z-Score]],Table2[Sharpe Ratio Z-Score])</f>
        <v>379</v>
      </c>
      <c r="AV387">
        <f>(Table2[[#This Row],[Rank 1Y]]+Table2[[#This Row],[Rank 6M]]+Table2[[#This Row],[Rank Sharpe]])/3</f>
        <v>382.66666666666669</v>
      </c>
    </row>
    <row r="388" spans="1:48" x14ac:dyDescent="0.3">
      <c r="A388" t="s">
        <v>684</v>
      </c>
      <c r="B388" t="s">
        <v>685</v>
      </c>
      <c r="C388" t="s">
        <v>3184</v>
      </c>
      <c r="D388" t="s">
        <v>278</v>
      </c>
      <c r="E388">
        <v>27328.160062499999</v>
      </c>
      <c r="F388">
        <v>3283.5</v>
      </c>
      <c r="G388">
        <v>13.1550143917197</v>
      </c>
      <c r="H388">
        <f>(Table2[[#This Row],[1Y Return vs Nifty]]-AVERAGE(Table2[1Y Return vs Nifty]))/_xlfn.STDEV.P(Table2[1Y Return vs Nifty])</f>
        <v>-0.24348744169400635</v>
      </c>
      <c r="I388">
        <v>-2.60566539387513</v>
      </c>
      <c r="J388">
        <f>(Table2[[#This Row],[1M Return vs Nifty]]-AVERAGE(Table2[1M Return vs Nifty]))/_xlfn.STDEV.P(Table2[1M Return vs Nifty])</f>
        <v>-0.35888882254263083</v>
      </c>
      <c r="K388">
        <v>47.824083529108897</v>
      </c>
      <c r="L388">
        <f>(Table2[[#This Row],[6M Return vs Nifty]]-AVERAGE(Table2[6M Return vs Nifty]))/_xlfn.STDEV.P(Table2[6M Return vs Nifty])</f>
        <v>0.91855025655342448</v>
      </c>
      <c r="M388">
        <v>-3.6758908827986798</v>
      </c>
      <c r="N388">
        <f>(Table2[[#This Row],[1W Return vs Nifty]]-AVERAGE(Table2[1W Return vs Nifty]))/_xlfn.STDEV.P(Table2[1W Return vs Nifty])</f>
        <v>-0.85728200358206108</v>
      </c>
      <c r="O388">
        <v>3339.6</v>
      </c>
      <c r="P388">
        <v>3196.2242111199298</v>
      </c>
      <c r="Q388">
        <v>2765.3031639057199</v>
      </c>
      <c r="R388">
        <v>30.106534231824501</v>
      </c>
      <c r="S388" s="1">
        <f>(Table2[[#This Row],[Close Price]]-Table2[[#This Row],[20D EMA]])/Table2[[#This Row],[20D EMA]]</f>
        <v>-1.6798418972331988E-2</v>
      </c>
      <c r="T388" s="1">
        <f>(Table2[[#This Row],[Close Price]]-Table2[[#This Row],[50D EMA]])/Table2[[#This Row],[50D EMA]]</f>
        <v>2.7305903189278922E-2</v>
      </c>
      <c r="U388" s="1">
        <f>(Table2[[#This Row],[Close Price]]-Table2[[#This Row],[200D EMA]])/Table2[[#This Row],[200D EMA]]</f>
        <v>0.18739241427778133</v>
      </c>
      <c r="V388">
        <v>0.62142905004455495</v>
      </c>
      <c r="W388">
        <v>3277.45</v>
      </c>
      <c r="X388">
        <v>3353.95</v>
      </c>
      <c r="Y388">
        <v>3277.45</v>
      </c>
      <c r="Z388">
        <v>3406.2</v>
      </c>
      <c r="AA388">
        <v>3277.45</v>
      </c>
      <c r="AB388">
        <v>3452.9</v>
      </c>
      <c r="AC388" s="1">
        <f>(Table2[[#This Row],[Close Price]]/Table2[[#This Row],[Day Low]])-1</f>
        <v>1.8459473065950416E-3</v>
      </c>
      <c r="AD388" s="1">
        <f>(Table2[[#This Row],[Day High]]/Table2[[#This Row],[Close Price]])-1</f>
        <v>2.1455763666818894E-2</v>
      </c>
      <c r="AE388" s="1">
        <f>(Table2[[#This Row],[Close Price]]/Table2[[#This Row],[Current Week Low]])-1</f>
        <v>1.8459473065950416E-3</v>
      </c>
      <c r="AF388" s="1">
        <f>(Table2[[#This Row],[Current Week High]]/Table2[[#This Row],[Close Price]])-1</f>
        <v>3.7368661489264543E-2</v>
      </c>
      <c r="AG388" s="1">
        <f>(Table2[[#This Row],[Close Price]]/Table2[[#This Row],[Current Month Low]])-1</f>
        <v>1.8459473065950416E-3</v>
      </c>
      <c r="AH388" s="1">
        <f>(Table2[[#This Row],[Current Month High]]/Table2[[#This Row],[Close Price]])-1</f>
        <v>5.1591289782244587E-2</v>
      </c>
      <c r="AI388">
        <v>5.3570884726663603</v>
      </c>
      <c r="AJ388">
        <v>68.930390492359905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</v>
      </c>
      <c r="AM388" t="s">
        <v>3226</v>
      </c>
      <c r="AN388">
        <v>-3.92</v>
      </c>
      <c r="AO388" t="s">
        <v>3224</v>
      </c>
      <c r="AP388">
        <v>-4.5738399395911997E-2</v>
      </c>
      <c r="AQ388">
        <f>(Table2[[#This Row],[Sharpe Ratio]]-AVERAGE(Table2[Sharpe Ratio]))/_xlfn.STDEV.P(Table2[Sharpe Ratio])</f>
        <v>-1.2906103402645943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-1.8317183515298678</v>
      </c>
      <c r="AS388">
        <f>_xlfn.RANK.AVG(Table2[[#This Row],[1Y Return vs Nifty Z-Score]],Table2[1Y Return vs Nifty Z-Score])</f>
        <v>373</v>
      </c>
      <c r="AT388">
        <f>_xlfn.RANK.AVG(Table2[[#This Row],[6M Return vs Nifty Z-Score]],Table2[6M Return vs Nifty Z-Score])</f>
        <v>112</v>
      </c>
      <c r="AU388">
        <f>_xlfn.RANK.AVG(Table2[[#This Row],[Sharpe Ratio Z-Score]],Table2[Sharpe Ratio Z-Score])</f>
        <v>667</v>
      </c>
      <c r="AV388">
        <f>(Table2[[#This Row],[Rank 1Y]]+Table2[[#This Row],[Rank 6M]]+Table2[[#This Row],[Rank Sharpe]])/3</f>
        <v>384</v>
      </c>
    </row>
    <row r="389" spans="1:48" x14ac:dyDescent="0.3">
      <c r="A389" t="s">
        <v>1371</v>
      </c>
      <c r="B389" t="s">
        <v>1372</v>
      </c>
      <c r="C389" t="s">
        <v>3193</v>
      </c>
      <c r="D389" t="s">
        <v>132</v>
      </c>
      <c r="E389">
        <v>8320.4285992000005</v>
      </c>
      <c r="F389">
        <v>568</v>
      </c>
      <c r="G389">
        <v>5.2957499950919402</v>
      </c>
      <c r="H389">
        <f>(Table2[[#This Row],[1Y Return vs Nifty]]-AVERAGE(Table2[1Y Return vs Nifty]))/_xlfn.STDEV.P(Table2[1Y Return vs Nifty])</f>
        <v>-0.37369200254311435</v>
      </c>
      <c r="I389">
        <v>-5.8552128495670601</v>
      </c>
      <c r="J389">
        <f>(Table2[[#This Row],[1M Return vs Nifty]]-AVERAGE(Table2[1M Return vs Nifty]))/_xlfn.STDEV.P(Table2[1M Return vs Nifty])</f>
        <v>-0.66577964569107662</v>
      </c>
      <c r="K389">
        <v>29.370787785654699</v>
      </c>
      <c r="L389">
        <f>(Table2[[#This Row],[6M Return vs Nifty]]-AVERAGE(Table2[6M Return vs Nifty]))/_xlfn.STDEV.P(Table2[6M Return vs Nifty])</f>
        <v>0.37404699850728523</v>
      </c>
      <c r="M389">
        <v>-0.787585576984008</v>
      </c>
      <c r="N389">
        <f>(Table2[[#This Row],[1W Return vs Nifty]]-AVERAGE(Table2[1W Return vs Nifty]))/_xlfn.STDEV.P(Table2[1W Return vs Nifty])</f>
        <v>-0.20054301876432387</v>
      </c>
      <c r="O389">
        <v>578.66999999999996</v>
      </c>
      <c r="P389">
        <v>572.90964142033204</v>
      </c>
      <c r="Q389">
        <v>506.35862969891502</v>
      </c>
      <c r="R389">
        <v>43.924983276512599</v>
      </c>
      <c r="S389" s="1">
        <f>(Table2[[#This Row],[Close Price]]-Table2[[#This Row],[20D EMA]])/Table2[[#This Row],[20D EMA]]</f>
        <v>-1.8438833877684968E-2</v>
      </c>
      <c r="T389" s="1">
        <f>(Table2[[#This Row],[Close Price]]-Table2[[#This Row],[50D EMA]])/Table2[[#This Row],[50D EMA]]</f>
        <v>-8.5696610169803955E-3</v>
      </c>
      <c r="U389" s="1">
        <f>(Table2[[#This Row],[Close Price]]-Table2[[#This Row],[200D EMA]])/Table2[[#This Row],[200D EMA]]</f>
        <v>0.12173460998924307</v>
      </c>
      <c r="V389">
        <v>0.63106877612108303</v>
      </c>
      <c r="W389">
        <v>565.25</v>
      </c>
      <c r="X389">
        <v>582</v>
      </c>
      <c r="Y389">
        <v>565.25</v>
      </c>
      <c r="Z389">
        <v>592.4</v>
      </c>
      <c r="AA389">
        <v>551.04999999999995</v>
      </c>
      <c r="AB389">
        <v>619</v>
      </c>
      <c r="AC389" s="1">
        <f>(Table2[[#This Row],[Close Price]]/Table2[[#This Row],[Day Low]])-1</f>
        <v>4.8651039363114545E-3</v>
      </c>
      <c r="AD389" s="1">
        <f>(Table2[[#This Row],[Day High]]/Table2[[#This Row],[Close Price]])-1</f>
        <v>2.464788732394374E-2</v>
      </c>
      <c r="AE389" s="1">
        <f>(Table2[[#This Row],[Close Price]]/Table2[[#This Row],[Current Week Low]])-1</f>
        <v>4.8651039363114545E-3</v>
      </c>
      <c r="AF389" s="1">
        <f>(Table2[[#This Row],[Current Week High]]/Table2[[#This Row],[Close Price]])-1</f>
        <v>4.2957746478873293E-2</v>
      </c>
      <c r="AG389" s="1">
        <f>(Table2[[#This Row],[Close Price]]/Table2[[#This Row],[Current Month Low]])-1</f>
        <v>3.0759459214227514E-2</v>
      </c>
      <c r="AH389" s="1">
        <f>(Table2[[#This Row],[Current Month High]]/Table2[[#This Row],[Close Price]])-1</f>
        <v>8.9788732394366244E-2</v>
      </c>
      <c r="AI389">
        <v>23.063380281690101</v>
      </c>
      <c r="AJ389">
        <v>49.454019207998897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0.05</v>
      </c>
      <c r="AM389" t="s">
        <v>3225</v>
      </c>
      <c r="AN389">
        <v>-0.24</v>
      </c>
      <c r="AO389" t="s">
        <v>3224</v>
      </c>
      <c r="AP389">
        <v>2.8417851997480001E-3</v>
      </c>
      <c r="AQ389">
        <f>(Table2[[#This Row],[Sharpe Ratio]]-AVERAGE(Table2[Sharpe Ratio]))/_xlfn.STDEV.P(Table2[Sharpe Ratio])</f>
        <v>-0.72638905220846772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-1.5923567206996971</v>
      </c>
      <c r="AS389">
        <f>_xlfn.RANK.AVG(Table2[[#This Row],[1Y Return vs Nifty Z-Score]],Table2[1Y Return vs Nifty Z-Score])</f>
        <v>416</v>
      </c>
      <c r="AT389">
        <f>_xlfn.RANK.AVG(Table2[[#This Row],[6M Return vs Nifty Z-Score]],Table2[6M Return vs Nifty Z-Score])</f>
        <v>212</v>
      </c>
      <c r="AU389">
        <f>_xlfn.RANK.AVG(Table2[[#This Row],[Sharpe Ratio Z-Score]],Table2[Sharpe Ratio Z-Score])</f>
        <v>528</v>
      </c>
      <c r="AV389">
        <f>(Table2[[#This Row],[Rank 1Y]]+Table2[[#This Row],[Rank 6M]]+Table2[[#This Row],[Rank Sharpe]])/3</f>
        <v>385.33333333333331</v>
      </c>
    </row>
    <row r="390" spans="1:48" x14ac:dyDescent="0.3">
      <c r="A390" t="s">
        <v>28</v>
      </c>
      <c r="B390" t="s">
        <v>29</v>
      </c>
      <c r="C390" t="s">
        <v>3180</v>
      </c>
      <c r="D390" t="s">
        <v>24</v>
      </c>
      <c r="E390">
        <v>893337.29576396896</v>
      </c>
      <c r="F390">
        <v>1268.0999999999999</v>
      </c>
      <c r="G390">
        <v>2.1829582619734098</v>
      </c>
      <c r="H390">
        <f>(Table2[[#This Row],[1Y Return vs Nifty]]-AVERAGE(Table2[1Y Return vs Nifty]))/_xlfn.STDEV.P(Table2[1Y Return vs Nifty])</f>
        <v>-0.42526167371988977</v>
      </c>
      <c r="I390">
        <v>2.4575260117650202</v>
      </c>
      <c r="J390">
        <f>(Table2[[#This Row],[1M Return vs Nifty]]-AVERAGE(Table2[1M Return vs Nifty]))/_xlfn.STDEV.P(Table2[1M Return vs Nifty])</f>
        <v>0.119284522953005</v>
      </c>
      <c r="K390">
        <v>1.8699835980511299</v>
      </c>
      <c r="L390">
        <f>(Table2[[#This Row],[6M Return vs Nifty]]-AVERAGE(Table2[6M Return vs Nifty]))/_xlfn.STDEV.P(Table2[6M Return vs Nifty])</f>
        <v>-0.43742200341074716</v>
      </c>
      <c r="M390">
        <v>0.81401979715108697</v>
      </c>
      <c r="N390">
        <f>(Table2[[#This Row],[1W Return vs Nifty]]-AVERAGE(Table2[1W Return vs Nifty]))/_xlfn.STDEV.P(Table2[1W Return vs Nifty])</f>
        <v>0.16362786212232627</v>
      </c>
      <c r="O390">
        <v>1232.28</v>
      </c>
      <c r="P390">
        <v>1210.31208306301</v>
      </c>
      <c r="Q390">
        <v>1120.82756914272</v>
      </c>
      <c r="R390">
        <v>73.6524651179855</v>
      </c>
      <c r="S390" s="1">
        <f>(Table2[[#This Row],[Close Price]]-Table2[[#This Row],[20D EMA]])/Table2[[#This Row],[20D EMA]]</f>
        <v>2.9068068945369507E-2</v>
      </c>
      <c r="T390" s="1">
        <f>(Table2[[#This Row],[Close Price]]-Table2[[#This Row],[50D EMA]])/Table2[[#This Row],[50D EMA]]</f>
        <v>4.7746294320009167E-2</v>
      </c>
      <c r="U390" s="1">
        <f>(Table2[[#This Row],[Close Price]]-Table2[[#This Row],[200D EMA]])/Table2[[#This Row],[200D EMA]]</f>
        <v>0.13139615308528074</v>
      </c>
      <c r="V390">
        <v>0.83077407861946195</v>
      </c>
      <c r="W390">
        <v>1258.4000000000001</v>
      </c>
      <c r="X390">
        <v>1272.25</v>
      </c>
      <c r="Y390">
        <v>1244.7</v>
      </c>
      <c r="Z390">
        <v>1272.25</v>
      </c>
      <c r="AA390">
        <v>1200.45</v>
      </c>
      <c r="AB390">
        <v>1272.25</v>
      </c>
      <c r="AC390" s="1">
        <f>(Table2[[#This Row],[Close Price]]/Table2[[#This Row],[Day Low]])-1</f>
        <v>7.7082008900188903E-3</v>
      </c>
      <c r="AD390" s="1">
        <f>(Table2[[#This Row],[Day High]]/Table2[[#This Row],[Close Price]])-1</f>
        <v>3.272612569986677E-3</v>
      </c>
      <c r="AE390" s="1">
        <f>(Table2[[#This Row],[Close Price]]/Table2[[#This Row],[Current Week Low]])-1</f>
        <v>1.8799710773680367E-2</v>
      </c>
      <c r="AF390" s="1">
        <f>(Table2[[#This Row],[Current Week High]]/Table2[[#This Row],[Close Price]])-1</f>
        <v>3.272612569986677E-3</v>
      </c>
      <c r="AG390" s="1">
        <f>(Table2[[#This Row],[Close Price]]/Table2[[#This Row],[Current Month Low]])-1</f>
        <v>5.635386729976255E-2</v>
      </c>
      <c r="AH390" s="1">
        <f>(Table2[[#This Row],[Current Month High]]/Table2[[#This Row],[Close Price]])-1</f>
        <v>3.272612569986677E-3</v>
      </c>
      <c r="AI390">
        <v>0.32726125699866698</v>
      </c>
      <c r="AJ390">
        <v>41.056729699666199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0.06</v>
      </c>
      <c r="AM390" t="s">
        <v>3225</v>
      </c>
      <c r="AN390">
        <v>3.16</v>
      </c>
      <c r="AO390" t="s">
        <v>3225</v>
      </c>
      <c r="AP390">
        <v>9.1194384869244E-2</v>
      </c>
      <c r="AQ390">
        <f>(Table2[[#This Row],[Sharpe Ratio]]-AVERAGE(Table2[Sharpe Ratio]))/_xlfn.STDEV.P(Table2[Sharpe Ratio])</f>
        <v>0.2997580899554142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-0.28001320209989145</v>
      </c>
      <c r="AS390">
        <f>_xlfn.RANK.AVG(Table2[[#This Row],[1Y Return vs Nifty Z-Score]],Table2[1Y Return vs Nifty Z-Score])</f>
        <v>445</v>
      </c>
      <c r="AT390">
        <f>_xlfn.RANK.AVG(Table2[[#This Row],[6M Return vs Nifty Z-Score]],Table2[6M Return vs Nifty Z-Score])</f>
        <v>460</v>
      </c>
      <c r="AU390">
        <f>_xlfn.RANK.AVG(Table2[[#This Row],[Sharpe Ratio Z-Score]],Table2[Sharpe Ratio Z-Score])</f>
        <v>262</v>
      </c>
      <c r="AV390">
        <f>(Table2[[#This Row],[Rank 1Y]]+Table2[[#This Row],[Rank 6M]]+Table2[[#This Row],[Rank Sharpe]])/3</f>
        <v>389</v>
      </c>
    </row>
    <row r="391" spans="1:48" x14ac:dyDescent="0.3">
      <c r="A391" t="s">
        <v>1637</v>
      </c>
      <c r="B391" t="s">
        <v>1638</v>
      </c>
      <c r="C391" t="s">
        <v>3192</v>
      </c>
      <c r="D391" t="s">
        <v>1415</v>
      </c>
      <c r="E391">
        <v>5656.49202083</v>
      </c>
      <c r="F391">
        <v>874.3</v>
      </c>
      <c r="G391">
        <v>-8.5027409824457401</v>
      </c>
      <c r="H391">
        <f>(Table2[[#This Row],[1Y Return vs Nifty]]-AVERAGE(Table2[1Y Return vs Nifty]))/_xlfn.STDEV.P(Table2[1Y Return vs Nifty])</f>
        <v>-0.60229182657773583</v>
      </c>
      <c r="I391">
        <v>-2.2794481912695601</v>
      </c>
      <c r="J391">
        <f>(Table2[[#This Row],[1M Return vs Nifty]]-AVERAGE(Table2[1M Return vs Nifty]))/_xlfn.STDEV.P(Table2[1M Return vs Nifty])</f>
        <v>-0.32808051240164554</v>
      </c>
      <c r="K391">
        <v>2.1365762728569102</v>
      </c>
      <c r="L391">
        <f>(Table2[[#This Row],[6M Return vs Nifty]]-AVERAGE(Table2[6M Return vs Nifty]))/_xlfn.STDEV.P(Table2[6M Return vs Nifty])</f>
        <v>-0.42955562647618395</v>
      </c>
      <c r="M391">
        <v>-9.9225939292205307</v>
      </c>
      <c r="N391">
        <f>(Table2[[#This Row],[1W Return vs Nifty]]-AVERAGE(Table2[1W Return vs Nifty]))/_xlfn.STDEV.P(Table2[1W Return vs Nifty])</f>
        <v>-2.2776489602559225</v>
      </c>
      <c r="O391">
        <v>899.89</v>
      </c>
      <c r="P391">
        <v>859.80612512888194</v>
      </c>
      <c r="Q391">
        <v>793.34174738646095</v>
      </c>
      <c r="R391">
        <v>34.103518334769497</v>
      </c>
      <c r="S391" s="1">
        <f>(Table2[[#This Row],[Close Price]]-Table2[[#This Row],[20D EMA]])/Table2[[#This Row],[20D EMA]]</f>
        <v>-2.843680894331533E-2</v>
      </c>
      <c r="T391" s="1">
        <f>(Table2[[#This Row],[Close Price]]-Table2[[#This Row],[50D EMA]])/Table2[[#This Row],[50D EMA]]</f>
        <v>1.6857143078557887E-2</v>
      </c>
      <c r="U391" s="1">
        <f>(Table2[[#This Row],[Close Price]]-Table2[[#This Row],[200D EMA]])/Table2[[#This Row],[200D EMA]]</f>
        <v>0.10204713527334616</v>
      </c>
      <c r="V391">
        <v>0.69903383716838197</v>
      </c>
      <c r="W391">
        <v>862.8</v>
      </c>
      <c r="X391">
        <v>884.3</v>
      </c>
      <c r="Y391">
        <v>862.8</v>
      </c>
      <c r="Z391">
        <v>934</v>
      </c>
      <c r="AA391">
        <v>862.8</v>
      </c>
      <c r="AB391">
        <v>969.3</v>
      </c>
      <c r="AC391" s="1">
        <f>(Table2[[#This Row],[Close Price]]/Table2[[#This Row],[Day Low]])-1</f>
        <v>1.3328697264719525E-2</v>
      </c>
      <c r="AD391" s="1">
        <f>(Table2[[#This Row],[Day High]]/Table2[[#This Row],[Close Price]])-1</f>
        <v>1.1437721605856099E-2</v>
      </c>
      <c r="AE391" s="1">
        <f>(Table2[[#This Row],[Close Price]]/Table2[[#This Row],[Current Week Low]])-1</f>
        <v>1.3328697264719525E-2</v>
      </c>
      <c r="AF391" s="1">
        <f>(Table2[[#This Row],[Current Week High]]/Table2[[#This Row],[Close Price]])-1</f>
        <v>6.8283197986961142E-2</v>
      </c>
      <c r="AG391" s="1">
        <f>(Table2[[#This Row],[Close Price]]/Table2[[#This Row],[Current Month Low]])-1</f>
        <v>1.3328697264719525E-2</v>
      </c>
      <c r="AH391" s="1">
        <f>(Table2[[#This Row],[Current Month High]]/Table2[[#This Row],[Close Price]])-1</f>
        <v>0.10865835525563305</v>
      </c>
      <c r="AI391">
        <v>24.556788287772999</v>
      </c>
      <c r="AJ391">
        <v>43.233944954128397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0.09</v>
      </c>
      <c r="AM391" t="s">
        <v>3225</v>
      </c>
      <c r="AN391">
        <v>-7.56</v>
      </c>
      <c r="AO391" t="s">
        <v>3224</v>
      </c>
      <c r="AP391">
        <v>0.120448093551398</v>
      </c>
      <c r="AQ391">
        <f>(Table2[[#This Row],[Sharpe Ratio]]-AVERAGE(Table2[Sharpe Ratio]))/_xlfn.STDEV.P(Table2[Sharpe Ratio])</f>
        <v>0.63951730105026416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-2.9980596246612237</v>
      </c>
      <c r="AS391">
        <f>_xlfn.RANK.AVG(Table2[[#This Row],[1Y Return vs Nifty Z-Score]],Table2[1Y Return vs Nifty Z-Score])</f>
        <v>527</v>
      </c>
      <c r="AT391">
        <f>_xlfn.RANK.AVG(Table2[[#This Row],[6M Return vs Nifty Z-Score]],Table2[6M Return vs Nifty Z-Score])</f>
        <v>455</v>
      </c>
      <c r="AU391">
        <f>_xlfn.RANK.AVG(Table2[[#This Row],[Sharpe Ratio Z-Score]],Table2[Sharpe Ratio Z-Score])</f>
        <v>188</v>
      </c>
      <c r="AV391">
        <f>(Table2[[#This Row],[Rank 1Y]]+Table2[[#This Row],[Rank 6M]]+Table2[[#This Row],[Rank Sharpe]])/3</f>
        <v>390</v>
      </c>
    </row>
    <row r="392" spans="1:48" x14ac:dyDescent="0.3">
      <c r="A392" t="s">
        <v>302</v>
      </c>
      <c r="B392" t="s">
        <v>303</v>
      </c>
      <c r="C392" t="s">
        <v>3180</v>
      </c>
      <c r="D392" t="s">
        <v>234</v>
      </c>
      <c r="E392">
        <v>94456.521181470001</v>
      </c>
      <c r="F392">
        <v>4421.8999999999996</v>
      </c>
      <c r="G392">
        <v>41.073424850778999</v>
      </c>
      <c r="H392">
        <f>(Table2[[#This Row],[1Y Return vs Nifty]]-AVERAGE(Table2[1Y Return vs Nifty]))/_xlfn.STDEV.P(Table2[1Y Return vs Nifty])</f>
        <v>0.21903731761892675</v>
      </c>
      <c r="I392">
        <v>0.96433943409267098</v>
      </c>
      <c r="J392">
        <f>(Table2[[#This Row],[1M Return vs Nifty]]-AVERAGE(Table2[1M Return vs Nifty]))/_xlfn.STDEV.P(Table2[1M Return vs Nifty])</f>
        <v>-2.1733653942184586E-2</v>
      </c>
      <c r="K392">
        <v>2.7735932665655301</v>
      </c>
      <c r="L392">
        <f>(Table2[[#This Row],[6M Return vs Nifty]]-AVERAGE(Table2[6M Return vs Nifty]))/_xlfn.STDEV.P(Table2[6M Return vs Nifty])</f>
        <v>-0.41075910181591346</v>
      </c>
      <c r="M392">
        <v>-1.43621346014811</v>
      </c>
      <c r="N392">
        <f>(Table2[[#This Row],[1W Return vs Nifty]]-AVERAGE(Table2[1W Return vs Nifty]))/_xlfn.STDEV.P(Table2[1W Return vs Nifty])</f>
        <v>-0.34802715648899524</v>
      </c>
      <c r="O392">
        <v>4387.82</v>
      </c>
      <c r="P392">
        <v>4265.2821403489897</v>
      </c>
      <c r="Q392">
        <v>3765.8034336181599</v>
      </c>
      <c r="R392">
        <v>53.335652042343597</v>
      </c>
      <c r="S392" s="1">
        <f>(Table2[[#This Row],[Close Price]]-Table2[[#This Row],[20D EMA]])/Table2[[#This Row],[20D EMA]]</f>
        <v>7.7669548887602342E-3</v>
      </c>
      <c r="T392" s="1">
        <f>(Table2[[#This Row],[Close Price]]-Table2[[#This Row],[50D EMA]])/Table2[[#This Row],[50D EMA]]</f>
        <v>3.6719226184225004E-2</v>
      </c>
      <c r="U392" s="1">
        <f>(Table2[[#This Row],[Close Price]]-Table2[[#This Row],[200D EMA]])/Table2[[#This Row],[200D EMA]]</f>
        <v>0.17422485744336005</v>
      </c>
      <c r="V392">
        <v>0.65618950318319402</v>
      </c>
      <c r="W392">
        <v>4400</v>
      </c>
      <c r="X392">
        <v>4453.8</v>
      </c>
      <c r="Y392">
        <v>4397.3</v>
      </c>
      <c r="Z392">
        <v>4464.6000000000004</v>
      </c>
      <c r="AA392">
        <v>4323.5</v>
      </c>
      <c r="AB392">
        <v>4546.2</v>
      </c>
      <c r="AC392" s="1">
        <f>(Table2[[#This Row],[Close Price]]/Table2[[#This Row],[Day Low]])-1</f>
        <v>4.9772727272725525E-3</v>
      </c>
      <c r="AD392" s="1">
        <f>(Table2[[#This Row],[Day High]]/Table2[[#This Row],[Close Price]])-1</f>
        <v>7.2140934892241937E-3</v>
      </c>
      <c r="AE392" s="1">
        <f>(Table2[[#This Row],[Close Price]]/Table2[[#This Row],[Current Week Low]])-1</f>
        <v>5.594341982580131E-3</v>
      </c>
      <c r="AF392" s="1">
        <f>(Table2[[#This Row],[Current Week High]]/Table2[[#This Row],[Close Price]])-1</f>
        <v>9.6564825075196037E-3</v>
      </c>
      <c r="AG392" s="1">
        <f>(Table2[[#This Row],[Close Price]]/Table2[[#This Row],[Current Month Low]])-1</f>
        <v>2.2759338498901327E-2</v>
      </c>
      <c r="AH392" s="1">
        <f>(Table2[[#This Row],[Current Month High]]/Table2[[#This Row],[Close Price]])-1</f>
        <v>2.8110088423528357E-2</v>
      </c>
      <c r="AI392">
        <v>2.8110088423528299</v>
      </c>
      <c r="AJ392">
        <v>72.551850623378101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0.08</v>
      </c>
      <c r="AM392" t="s">
        <v>3225</v>
      </c>
      <c r="AN392">
        <v>0.03</v>
      </c>
      <c r="AO392" t="s">
        <v>3225</v>
      </c>
      <c r="AP392">
        <v>1.6816516077075998E-2</v>
      </c>
      <c r="AQ392">
        <f>(Table2[[#This Row],[Sharpe Ratio]]-AVERAGE(Table2[Sharpe Ratio]))/_xlfn.STDEV.P(Table2[Sharpe Ratio])</f>
        <v>-0.56408335655353314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-1.1255659511816996</v>
      </c>
      <c r="AS392">
        <f>_xlfn.RANK.AVG(Table2[[#This Row],[1Y Return vs Nifty Z-Score]],Table2[1Y Return vs Nifty Z-Score])</f>
        <v>237</v>
      </c>
      <c r="AT392">
        <f>_xlfn.RANK.AVG(Table2[[#This Row],[6M Return vs Nifty Z-Score]],Table2[6M Return vs Nifty Z-Score])</f>
        <v>449</v>
      </c>
      <c r="AU392">
        <f>_xlfn.RANK.AVG(Table2[[#This Row],[Sharpe Ratio Z-Score]],Table2[Sharpe Ratio Z-Score])</f>
        <v>486</v>
      </c>
      <c r="AV392">
        <f>(Table2[[#This Row],[Rank 1Y]]+Table2[[#This Row],[Rank 6M]]+Table2[[#This Row],[Rank Sharpe]])/3</f>
        <v>390.66666666666669</v>
      </c>
    </row>
    <row r="393" spans="1:48" x14ac:dyDescent="0.3">
      <c r="A393" t="s">
        <v>1767</v>
      </c>
      <c r="B393" t="s">
        <v>1768</v>
      </c>
      <c r="C393" t="s">
        <v>3192</v>
      </c>
      <c r="D393" t="s">
        <v>1769</v>
      </c>
      <c r="E393">
        <v>4682.4465977039999</v>
      </c>
      <c r="F393">
        <v>69.260000000000005</v>
      </c>
      <c r="G393">
        <v>-10.4487457708818</v>
      </c>
      <c r="H393">
        <f>(Table2[[#This Row],[1Y Return vs Nifty]]-AVERAGE(Table2[1Y Return vs Nifty]))/_xlfn.STDEV.P(Table2[1Y Return vs Nifty])</f>
        <v>-0.63453131949991037</v>
      </c>
      <c r="I393">
        <v>1.10994902621164</v>
      </c>
      <c r="J393">
        <f>(Table2[[#This Row],[1M Return vs Nifty]]-AVERAGE(Table2[1M Return vs Nifty]))/_xlfn.STDEV.P(Table2[1M Return vs Nifty])</f>
        <v>-7.9821244775426375E-3</v>
      </c>
      <c r="K393">
        <v>20.121795566053599</v>
      </c>
      <c r="L393">
        <f>(Table2[[#This Row],[6M Return vs Nifty]]-AVERAGE(Table2[6M Return vs Nifty]))/_xlfn.STDEV.P(Table2[6M Return vs Nifty])</f>
        <v>0.10113605255864008</v>
      </c>
      <c r="M393">
        <v>-0.51408747298555002</v>
      </c>
      <c r="N393">
        <f>(Table2[[#This Row],[1W Return vs Nifty]]-AVERAGE(Table2[1W Return vs Nifty]))/_xlfn.STDEV.P(Table2[1W Return vs Nifty])</f>
        <v>-0.1383553868654652</v>
      </c>
      <c r="O393">
        <v>69.7</v>
      </c>
      <c r="P393">
        <v>69.917466327282398</v>
      </c>
      <c r="Q393">
        <v>64.887057775210707</v>
      </c>
      <c r="R393">
        <v>47.322717784481902</v>
      </c>
      <c r="S393" s="1">
        <f>(Table2[[#This Row],[Close Price]]-Table2[[#This Row],[20D EMA]])/Table2[[#This Row],[20D EMA]]</f>
        <v>-6.3127690100430092E-3</v>
      </c>
      <c r="T393" s="1">
        <f>(Table2[[#This Row],[Close Price]]-Table2[[#This Row],[50D EMA]])/Table2[[#This Row],[50D EMA]]</f>
        <v>-9.4034632806172438E-3</v>
      </c>
      <c r="U393" s="1">
        <f>(Table2[[#This Row],[Close Price]]-Table2[[#This Row],[200D EMA]])/Table2[[#This Row],[200D EMA]]</f>
        <v>6.7393134697809137E-2</v>
      </c>
      <c r="V393">
        <v>0.51917880173062203</v>
      </c>
      <c r="W393">
        <v>69</v>
      </c>
      <c r="X393">
        <v>70.16</v>
      </c>
      <c r="Y393">
        <v>68.67</v>
      </c>
      <c r="Z393">
        <v>71.790000000000006</v>
      </c>
      <c r="AA393">
        <v>67.099999999999994</v>
      </c>
      <c r="AB393">
        <v>72.510000000000005</v>
      </c>
      <c r="AC393" s="1">
        <f>(Table2[[#This Row],[Close Price]]/Table2[[#This Row],[Day Low]])-1</f>
        <v>3.7681159420290822E-3</v>
      </c>
      <c r="AD393" s="1">
        <f>(Table2[[#This Row],[Day High]]/Table2[[#This Row],[Close Price]])-1</f>
        <v>1.2994513427663668E-2</v>
      </c>
      <c r="AE393" s="1">
        <f>(Table2[[#This Row],[Close Price]]/Table2[[#This Row],[Current Week Low]])-1</f>
        <v>8.5918159312654563E-3</v>
      </c>
      <c r="AF393" s="1">
        <f>(Table2[[#This Row],[Current Week High]]/Table2[[#This Row],[Close Price]])-1</f>
        <v>3.6529021079988455E-2</v>
      </c>
      <c r="AG393" s="1">
        <f>(Table2[[#This Row],[Close Price]]/Table2[[#This Row],[Current Month Low]])-1</f>
        <v>3.2190760059612744E-2</v>
      </c>
      <c r="AH393" s="1">
        <f>(Table2[[#This Row],[Current Month High]]/Table2[[#This Row],[Close Price]])-1</f>
        <v>4.6924631822119478E-2</v>
      </c>
      <c r="AI393">
        <v>21.556453941669002</v>
      </c>
      <c r="AJ393">
        <v>58.853211009174302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-0.18</v>
      </c>
      <c r="AM393" t="s">
        <v>3224</v>
      </c>
      <c r="AN393">
        <v>-2.08</v>
      </c>
      <c r="AO393" t="s">
        <v>3224</v>
      </c>
      <c r="AP393">
        <v>6.6276720169002004E-2</v>
      </c>
      <c r="AQ393">
        <f>(Table2[[#This Row],[Sharpe Ratio]]-AVERAGE(Table2[Sharpe Ratio]))/_xlfn.STDEV.P(Table2[Sharpe Ratio])</f>
        <v>1.0358677632530344E-2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548</v>
      </c>
      <c r="AT393">
        <f>_xlfn.RANK.AVG(Table2[[#This Row],[6M Return vs Nifty Z-Score]],Table2[6M Return vs Nifty Z-Score])</f>
        <v>274</v>
      </c>
      <c r="AU393">
        <f>_xlfn.RANK.AVG(Table2[[#This Row],[Sharpe Ratio Z-Score]],Table2[Sharpe Ratio Z-Score])</f>
        <v>350</v>
      </c>
      <c r="AV393">
        <f>(Table2[[#This Row],[Rank 1Y]]+Table2[[#This Row],[Rank 6M]]+Table2[[#This Row],[Rank Sharpe]])/3</f>
        <v>390.66666666666669</v>
      </c>
    </row>
    <row r="394" spans="1:48" x14ac:dyDescent="0.3">
      <c r="A394" t="s">
        <v>171</v>
      </c>
      <c r="B394" t="s">
        <v>172</v>
      </c>
      <c r="C394" t="s">
        <v>3188</v>
      </c>
      <c r="D394" t="s">
        <v>173</v>
      </c>
      <c r="E394">
        <v>152812.05702489999</v>
      </c>
      <c r="F394">
        <v>683</v>
      </c>
      <c r="G394">
        <v>15.0879931352068</v>
      </c>
      <c r="H394">
        <f>(Table2[[#This Row],[1Y Return vs Nifty]]-AVERAGE(Table2[1Y Return vs Nifty]))/_xlfn.STDEV.P(Table2[1Y Return vs Nifty])</f>
        <v>-0.2114637514699709</v>
      </c>
      <c r="I394">
        <v>3.5296733383810399</v>
      </c>
      <c r="J394">
        <f>(Table2[[#This Row],[1M Return vs Nifty]]-AVERAGE(Table2[1M Return vs Nifty]))/_xlfn.STDEV.P(Table2[1M Return vs Nifty])</f>
        <v>0.2205392915286295</v>
      </c>
      <c r="K394">
        <v>13.172545950194101</v>
      </c>
      <c r="L394">
        <f>(Table2[[#This Row],[6M Return vs Nifty]]-AVERAGE(Table2[6M Return vs Nifty]))/_xlfn.STDEV.P(Table2[6M Return vs Nifty])</f>
        <v>-0.10391615651103843</v>
      </c>
      <c r="M394">
        <v>2.13055430413467</v>
      </c>
      <c r="N394">
        <f>(Table2[[#This Row],[1W Return vs Nifty]]-AVERAGE(Table2[1W Return vs Nifty]))/_xlfn.STDEV.P(Table2[1W Return vs Nifty])</f>
        <v>0.46297971175307184</v>
      </c>
      <c r="O394">
        <v>672.69</v>
      </c>
      <c r="P394">
        <v>668.41908002646903</v>
      </c>
      <c r="Q394">
        <v>615.04029870041995</v>
      </c>
      <c r="R394">
        <v>58.187477422347499</v>
      </c>
      <c r="S394" s="1">
        <f>(Table2[[#This Row],[Close Price]]-Table2[[#This Row],[20D EMA]])/Table2[[#This Row],[20D EMA]]</f>
        <v>1.5326524847998253E-2</v>
      </c>
      <c r="T394" s="1">
        <f>(Table2[[#This Row],[Close Price]]-Table2[[#This Row],[50D EMA]])/Table2[[#This Row],[50D EMA]]</f>
        <v>2.1814039139866521E-2</v>
      </c>
      <c r="U394" s="1">
        <f>(Table2[[#This Row],[Close Price]]-Table2[[#This Row],[200D EMA]])/Table2[[#This Row],[200D EMA]]</f>
        <v>0.11049633892800013</v>
      </c>
      <c r="V394">
        <v>0.80559001219275195</v>
      </c>
      <c r="W394">
        <v>681.1</v>
      </c>
      <c r="X394">
        <v>692</v>
      </c>
      <c r="Y394">
        <v>676.55</v>
      </c>
      <c r="Z394">
        <v>692</v>
      </c>
      <c r="AA394">
        <v>645.4</v>
      </c>
      <c r="AB394">
        <v>706.7</v>
      </c>
      <c r="AC394" s="1">
        <f>(Table2[[#This Row],[Close Price]]/Table2[[#This Row],[Day Low]])-1</f>
        <v>2.7896050506532877E-3</v>
      </c>
      <c r="AD394" s="1">
        <f>(Table2[[#This Row],[Day High]]/Table2[[#This Row],[Close Price]])-1</f>
        <v>1.3177159590043841E-2</v>
      </c>
      <c r="AE394" s="1">
        <f>(Table2[[#This Row],[Close Price]]/Table2[[#This Row],[Current Week Low]])-1</f>
        <v>9.5336634395093434E-3</v>
      </c>
      <c r="AF394" s="1">
        <f>(Table2[[#This Row],[Current Week High]]/Table2[[#This Row],[Close Price]])-1</f>
        <v>1.3177159590043841E-2</v>
      </c>
      <c r="AG394" s="1">
        <f>(Table2[[#This Row],[Close Price]]/Table2[[#This Row],[Current Month Low]])-1</f>
        <v>5.8258444375581142E-2</v>
      </c>
      <c r="AH394" s="1">
        <f>(Table2[[#This Row],[Current Month High]]/Table2[[#This Row],[Close Price]])-1</f>
        <v>3.4699853587115692E-2</v>
      </c>
      <c r="AI394">
        <v>4.7218155197657303</v>
      </c>
      <c r="AJ394">
        <v>52.200557103064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0.03</v>
      </c>
      <c r="AM394" t="s">
        <v>3225</v>
      </c>
      <c r="AN394">
        <v>-2.62</v>
      </c>
      <c r="AO394" t="s">
        <v>3224</v>
      </c>
      <c r="AP394">
        <v>2.6164109774018E-2</v>
      </c>
      <c r="AQ394">
        <f>(Table2[[#This Row],[Sharpe Ratio]]-AVERAGE(Table2[Sharpe Ratio]))/_xlfn.STDEV.P(Table2[Sharpe Ratio])</f>
        <v>-0.45551828213458745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-8.737918683389545E-2</v>
      </c>
      <c r="AS394">
        <f>_xlfn.RANK.AVG(Table2[[#This Row],[1Y Return vs Nifty Z-Score]],Table2[1Y Return vs Nifty Z-Score])</f>
        <v>360</v>
      </c>
      <c r="AT394">
        <f>_xlfn.RANK.AVG(Table2[[#This Row],[6M Return vs Nifty Z-Score]],Table2[6M Return vs Nifty Z-Score])</f>
        <v>348</v>
      </c>
      <c r="AU394">
        <f>_xlfn.RANK.AVG(Table2[[#This Row],[Sharpe Ratio Z-Score]],Table2[Sharpe Ratio Z-Score])</f>
        <v>465</v>
      </c>
      <c r="AV394">
        <f>(Table2[[#This Row],[Rank 1Y]]+Table2[[#This Row],[Rank 6M]]+Table2[[#This Row],[Rank Sharpe]])/3</f>
        <v>391</v>
      </c>
    </row>
    <row r="395" spans="1:48" x14ac:dyDescent="0.3">
      <c r="A395" t="s">
        <v>563</v>
      </c>
      <c r="B395" t="s">
        <v>564</v>
      </c>
      <c r="C395" t="s">
        <v>3180</v>
      </c>
      <c r="D395" t="s">
        <v>565</v>
      </c>
      <c r="E395">
        <v>37123.75187</v>
      </c>
      <c r="F395">
        <v>674.9</v>
      </c>
      <c r="G395">
        <v>22.1547710822291</v>
      </c>
      <c r="H395">
        <f>(Table2[[#This Row],[1Y Return vs Nifty]]-AVERAGE(Table2[1Y Return vs Nifty]))/_xlfn.STDEV.P(Table2[1Y Return vs Nifty])</f>
        <v>-9.4388326496991748E-2</v>
      </c>
      <c r="I395">
        <v>-0.75065950163059003</v>
      </c>
      <c r="J395">
        <f>(Table2[[#This Row],[1M Return vs Nifty]]-AVERAGE(Table2[1M Return vs Nifty]))/_xlfn.STDEV.P(Table2[1M Return vs Nifty])</f>
        <v>-0.18370003303319268</v>
      </c>
      <c r="K395">
        <v>1.9371388348665799</v>
      </c>
      <c r="L395">
        <f>(Table2[[#This Row],[6M Return vs Nifty]]-AVERAGE(Table2[6M Return vs Nifty]))/_xlfn.STDEV.P(Table2[6M Return vs Nifty])</f>
        <v>-0.43544044706714152</v>
      </c>
      <c r="M395">
        <v>-4.8442051717810104</v>
      </c>
      <c r="N395">
        <f>(Table2[[#This Row],[1W Return vs Nifty]]-AVERAGE(Table2[1W Return vs Nifty]))/_xlfn.STDEV.P(Table2[1W Return vs Nifty])</f>
        <v>-1.1229317389302067</v>
      </c>
      <c r="O395">
        <v>689.64</v>
      </c>
      <c r="P395">
        <v>698.30866493002998</v>
      </c>
      <c r="Q395">
        <v>642.58073845973502</v>
      </c>
      <c r="R395">
        <v>42.892023541383203</v>
      </c>
      <c r="S395" s="1">
        <f>(Table2[[#This Row],[Close Price]]-Table2[[#This Row],[20D EMA]])/Table2[[#This Row],[20D EMA]]</f>
        <v>-2.1373470216344774E-2</v>
      </c>
      <c r="T395" s="1">
        <f>(Table2[[#This Row],[Close Price]]-Table2[[#This Row],[50D EMA]])/Table2[[#This Row],[50D EMA]]</f>
        <v>-3.3521945388398595E-2</v>
      </c>
      <c r="U395" s="1">
        <f>(Table2[[#This Row],[Close Price]]-Table2[[#This Row],[200D EMA]])/Table2[[#This Row],[200D EMA]]</f>
        <v>5.029603224294301E-2</v>
      </c>
      <c r="V395">
        <v>1.38074249739968</v>
      </c>
      <c r="W395">
        <v>670</v>
      </c>
      <c r="X395">
        <v>684.85</v>
      </c>
      <c r="Y395">
        <v>670</v>
      </c>
      <c r="Z395">
        <v>735.55</v>
      </c>
      <c r="AA395">
        <v>670</v>
      </c>
      <c r="AB395">
        <v>735.55</v>
      </c>
      <c r="AC395" s="1">
        <f>(Table2[[#This Row],[Close Price]]/Table2[[#This Row],[Day Low]])-1</f>
        <v>7.3134328358208656E-3</v>
      </c>
      <c r="AD395" s="1">
        <f>(Table2[[#This Row],[Day High]]/Table2[[#This Row],[Close Price]])-1</f>
        <v>1.4742924877759744E-2</v>
      </c>
      <c r="AE395" s="1">
        <f>(Table2[[#This Row],[Close Price]]/Table2[[#This Row],[Current Week Low]])-1</f>
        <v>7.3134328358208656E-3</v>
      </c>
      <c r="AF395" s="1">
        <f>(Table2[[#This Row],[Current Week High]]/Table2[[#This Row],[Close Price]])-1</f>
        <v>8.9865165209660702E-2</v>
      </c>
      <c r="AG395" s="1">
        <f>(Table2[[#This Row],[Close Price]]/Table2[[#This Row],[Current Month Low]])-1</f>
        <v>7.3134328358208656E-3</v>
      </c>
      <c r="AH395" s="1">
        <f>(Table2[[#This Row],[Current Month High]]/Table2[[#This Row],[Close Price]])-1</f>
        <v>8.9865165209660702E-2</v>
      </c>
      <c r="AI395">
        <v>22.4996295747518</v>
      </c>
      <c r="AJ395">
        <v>56.226851851851798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-0.17</v>
      </c>
      <c r="AM395" t="s">
        <v>3224</v>
      </c>
      <c r="AN395">
        <v>7.0000000000000007E-2</v>
      </c>
      <c r="AO395" t="s">
        <v>3225</v>
      </c>
      <c r="AP395">
        <v>4.4370240484951001E-2</v>
      </c>
      <c r="AQ395">
        <f>(Table2[[#This Row],[Sharpe Ratio]]-AVERAGE(Table2[Sharpe Ratio]))/_xlfn.STDEV.P(Table2[Sharpe Ratio])</f>
        <v>-0.24406814859272116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317</v>
      </c>
      <c r="AT395">
        <f>_xlfn.RANK.AVG(Table2[[#This Row],[6M Return vs Nifty Z-Score]],Table2[6M Return vs Nifty Z-Score])</f>
        <v>459</v>
      </c>
      <c r="AU395">
        <f>_xlfn.RANK.AVG(Table2[[#This Row],[Sharpe Ratio Z-Score]],Table2[Sharpe Ratio Z-Score])</f>
        <v>399</v>
      </c>
      <c r="AV395">
        <f>(Table2[[#This Row],[Rank 1Y]]+Table2[[#This Row],[Rank 6M]]+Table2[[#This Row],[Rank Sharpe]])/3</f>
        <v>391.66666666666669</v>
      </c>
    </row>
    <row r="396" spans="1:48" x14ac:dyDescent="0.3">
      <c r="A396" t="s">
        <v>1388</v>
      </c>
      <c r="B396" t="s">
        <v>1389</v>
      </c>
      <c r="C396" t="s">
        <v>3196</v>
      </c>
      <c r="D396" t="s">
        <v>1390</v>
      </c>
      <c r="E396">
        <v>8177.3261094</v>
      </c>
      <c r="F396">
        <v>1068.3499999999999</v>
      </c>
      <c r="G396">
        <v>2.3404364982811598</v>
      </c>
      <c r="H396">
        <f>(Table2[[#This Row],[1Y Return vs Nifty]]-AVERAGE(Table2[1Y Return vs Nifty]))/_xlfn.STDEV.P(Table2[1Y Return vs Nifty])</f>
        <v>-0.42265272922241992</v>
      </c>
      <c r="I396">
        <v>8.5294064921374702</v>
      </c>
      <c r="J396">
        <f>(Table2[[#This Row],[1M Return vs Nifty]]-AVERAGE(Table2[1M Return vs Nifty]))/_xlfn.STDEV.P(Table2[1M Return vs Nifty])</f>
        <v>0.6927195701675114</v>
      </c>
      <c r="K396">
        <v>41.832678369862897</v>
      </c>
      <c r="L396">
        <f>(Table2[[#This Row],[6M Return vs Nifty]]-AVERAGE(Table2[6M Return vs Nifty]))/_xlfn.STDEV.P(Table2[6M Return vs Nifty])</f>
        <v>0.74176126043921431</v>
      </c>
      <c r="M396">
        <v>10.8101048762204</v>
      </c>
      <c r="N396">
        <f>(Table2[[#This Row],[1W Return vs Nifty]]-AVERAGE(Table2[1W Return vs Nifty]))/_xlfn.STDEV.P(Table2[1W Return vs Nifty])</f>
        <v>2.4365242743414792</v>
      </c>
      <c r="O396">
        <v>974.8</v>
      </c>
      <c r="P396">
        <v>929.81705991746901</v>
      </c>
      <c r="Q396">
        <v>826.508036896166</v>
      </c>
      <c r="R396">
        <v>84.589184145636096</v>
      </c>
      <c r="S396" s="1">
        <f>(Table2[[#This Row],[Close Price]]-Table2[[#This Row],[20D EMA]])/Table2[[#This Row],[20D EMA]]</f>
        <v>9.5968403775133312E-2</v>
      </c>
      <c r="T396" s="1">
        <f>(Table2[[#This Row],[Close Price]]-Table2[[#This Row],[50D EMA]])/Table2[[#This Row],[50D EMA]]</f>
        <v>0.14898945830788171</v>
      </c>
      <c r="U396" s="1">
        <f>(Table2[[#This Row],[Close Price]]-Table2[[#This Row],[200D EMA]])/Table2[[#This Row],[200D EMA]]</f>
        <v>0.29260691040832121</v>
      </c>
      <c r="V396">
        <v>2.1030279578642199</v>
      </c>
      <c r="W396">
        <v>1042.9000000000001</v>
      </c>
      <c r="X396">
        <v>1079</v>
      </c>
      <c r="Y396">
        <v>1042.9000000000001</v>
      </c>
      <c r="Z396">
        <v>1083.4000000000001</v>
      </c>
      <c r="AA396">
        <v>911.1</v>
      </c>
      <c r="AB396">
        <v>1083.4000000000001</v>
      </c>
      <c r="AC396" s="1">
        <f>(Table2[[#This Row],[Close Price]]/Table2[[#This Row],[Day Low]])-1</f>
        <v>2.4403106721641477E-2</v>
      </c>
      <c r="AD396" s="1">
        <f>(Table2[[#This Row],[Day High]]/Table2[[#This Row],[Close Price]])-1</f>
        <v>9.9686432348951026E-3</v>
      </c>
      <c r="AE396" s="1">
        <f>(Table2[[#This Row],[Close Price]]/Table2[[#This Row],[Current Week Low]])-1</f>
        <v>2.4403106721641477E-2</v>
      </c>
      <c r="AF396" s="1">
        <f>(Table2[[#This Row],[Current Week High]]/Table2[[#This Row],[Close Price]])-1</f>
        <v>1.4087143726307039E-2</v>
      </c>
      <c r="AG396" s="1">
        <f>(Table2[[#This Row],[Close Price]]/Table2[[#This Row],[Current Month Low]])-1</f>
        <v>0.17259356821424632</v>
      </c>
      <c r="AH396" s="1">
        <f>(Table2[[#This Row],[Current Month High]]/Table2[[#This Row],[Close Price]])-1</f>
        <v>1.4087143726307039E-2</v>
      </c>
      <c r="AI396">
        <v>1.4087143726307001</v>
      </c>
      <c r="AJ396">
        <v>80.617075232459797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0.02</v>
      </c>
      <c r="AM396" t="s">
        <v>3225</v>
      </c>
      <c r="AN396">
        <v>15.04</v>
      </c>
      <c r="AO396" t="s">
        <v>3225</v>
      </c>
      <c r="AP396">
        <v>-3.8504907503369998E-3</v>
      </c>
      <c r="AQ396">
        <f>(Table2[[#This Row],[Sharpe Ratio]]-AVERAGE(Table2[Sharpe Ratio]))/_xlfn.STDEV.P(Table2[Sharpe Ratio])</f>
        <v>-0.80411466375176599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2.6442377119740192</v>
      </c>
      <c r="AS396">
        <f>_xlfn.RANK.AVG(Table2[[#This Row],[1Y Return vs Nifty Z-Score]],Table2[1Y Return vs Nifty Z-Score])</f>
        <v>443</v>
      </c>
      <c r="AT396">
        <f>_xlfn.RANK.AVG(Table2[[#This Row],[6M Return vs Nifty Z-Score]],Table2[6M Return vs Nifty Z-Score])</f>
        <v>139</v>
      </c>
      <c r="AU396">
        <f>_xlfn.RANK.AVG(Table2[[#This Row],[Sharpe Ratio Z-Score]],Table2[Sharpe Ratio Z-Score])</f>
        <v>593</v>
      </c>
      <c r="AV396">
        <f>(Table2[[#This Row],[Rank 1Y]]+Table2[[#This Row],[Rank 6M]]+Table2[[#This Row],[Rank Sharpe]])/3</f>
        <v>391.66666666666669</v>
      </c>
    </row>
    <row r="397" spans="1:48" x14ac:dyDescent="0.3">
      <c r="A397" t="s">
        <v>41</v>
      </c>
      <c r="B397" t="s">
        <v>42</v>
      </c>
      <c r="C397" t="s">
        <v>3182</v>
      </c>
      <c r="D397" t="s">
        <v>43</v>
      </c>
      <c r="E397">
        <v>634965.99940252502</v>
      </c>
      <c r="F397">
        <v>507.75</v>
      </c>
      <c r="G397">
        <v>-13.5604332685775</v>
      </c>
      <c r="H397">
        <f>(Table2[[#This Row],[1Y Return vs Nifty]]-AVERAGE(Table2[1Y Return vs Nifty]))/_xlfn.STDEV.P(Table2[1Y Return vs Nifty])</f>
        <v>-0.68608269679050915</v>
      </c>
      <c r="I397">
        <v>-2.5673144418345801</v>
      </c>
      <c r="J397">
        <f>(Table2[[#This Row],[1M Return vs Nifty]]-AVERAGE(Table2[1M Return vs Nifty]))/_xlfn.STDEV.P(Table2[1M Return vs Nifty])</f>
        <v>-0.35526691660011711</v>
      </c>
      <c r="K397">
        <v>6.21496819017002</v>
      </c>
      <c r="L397">
        <f>(Table2[[#This Row],[6M Return vs Nifty]]-AVERAGE(Table2[6M Return vs Nifty]))/_xlfn.STDEV.P(Table2[6M Return vs Nifty])</f>
        <v>-0.30921410497026214</v>
      </c>
      <c r="M397">
        <v>-1.6733538017401099</v>
      </c>
      <c r="N397">
        <f>(Table2[[#This Row],[1W Return vs Nifty]]-AVERAGE(Table2[1W Return vs Nifty]))/_xlfn.STDEV.P(Table2[1W Return vs Nifty])</f>
        <v>-0.40194780915785633</v>
      </c>
      <c r="O397">
        <v>506.91</v>
      </c>
      <c r="P397">
        <v>491.16145528604</v>
      </c>
      <c r="Q397">
        <v>455.29599298121599</v>
      </c>
      <c r="R397">
        <v>47.083890310221598</v>
      </c>
      <c r="S397" s="1">
        <f>(Table2[[#This Row],[Close Price]]-Table2[[#This Row],[20D EMA]])/Table2[[#This Row],[20D EMA]]</f>
        <v>1.6570988932946183E-3</v>
      </c>
      <c r="T397" s="1">
        <f>(Table2[[#This Row],[Close Price]]-Table2[[#This Row],[50D EMA]])/Table2[[#This Row],[50D EMA]]</f>
        <v>3.3774117523736172E-2</v>
      </c>
      <c r="U397" s="1">
        <f>(Table2[[#This Row],[Close Price]]-Table2[[#This Row],[200D EMA]])/Table2[[#This Row],[200D EMA]]</f>
        <v>0.11520858480506788</v>
      </c>
      <c r="V397">
        <v>0.79155577538088695</v>
      </c>
      <c r="W397">
        <v>506.25</v>
      </c>
      <c r="X397">
        <v>513.54999999999995</v>
      </c>
      <c r="Y397">
        <v>506.25</v>
      </c>
      <c r="Z397">
        <v>517</v>
      </c>
      <c r="AA397">
        <v>497.15</v>
      </c>
      <c r="AB397">
        <v>520.5</v>
      </c>
      <c r="AC397" s="1">
        <f>(Table2[[#This Row],[Close Price]]/Table2[[#This Row],[Day Low]])-1</f>
        <v>2.9629629629630561E-3</v>
      </c>
      <c r="AD397" s="1">
        <f>(Table2[[#This Row],[Day High]]/Table2[[#This Row],[Close Price]])-1</f>
        <v>1.1422944362383003E-2</v>
      </c>
      <c r="AE397" s="1">
        <f>(Table2[[#This Row],[Close Price]]/Table2[[#This Row],[Current Week Low]])-1</f>
        <v>2.9629629629630561E-3</v>
      </c>
      <c r="AF397" s="1">
        <f>(Table2[[#This Row],[Current Week High]]/Table2[[#This Row],[Close Price]])-1</f>
        <v>1.8217626784835073E-2</v>
      </c>
      <c r="AG397" s="1">
        <f>(Table2[[#This Row],[Close Price]]/Table2[[#This Row],[Current Month Low]])-1</f>
        <v>2.1321532736598758E-2</v>
      </c>
      <c r="AH397" s="1">
        <f>(Table2[[#This Row],[Current Month High]]/Table2[[#This Row],[Close Price]])-1</f>
        <v>2.5110782865583436E-2</v>
      </c>
      <c r="AI397">
        <v>2.5110782865583401</v>
      </c>
      <c r="AJ397">
        <v>27.144109177413299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0.05</v>
      </c>
      <c r="AM397" t="s">
        <v>3225</v>
      </c>
      <c r="AN397">
        <v>1.17</v>
      </c>
      <c r="AO397" t="s">
        <v>3225</v>
      </c>
      <c r="AP397">
        <v>0.11378445380963099</v>
      </c>
      <c r="AQ397">
        <f>(Table2[[#This Row],[Sharpe Ratio]]-AVERAGE(Table2[Sharpe Ratio]))/_xlfn.STDEV.P(Table2[Sharpe Ratio])</f>
        <v>0.5621242769287037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-1.190387250590041</v>
      </c>
      <c r="AS397">
        <f>_xlfn.RANK.AVG(Table2[[#This Row],[1Y Return vs Nifty Z-Score]],Table2[1Y Return vs Nifty Z-Score])</f>
        <v>564</v>
      </c>
      <c r="AT397">
        <f>_xlfn.RANK.AVG(Table2[[#This Row],[6M Return vs Nifty Z-Score]],Table2[6M Return vs Nifty Z-Score])</f>
        <v>411</v>
      </c>
      <c r="AU397">
        <f>_xlfn.RANK.AVG(Table2[[#This Row],[Sharpe Ratio Z-Score]],Table2[Sharpe Ratio Z-Score])</f>
        <v>204</v>
      </c>
      <c r="AV397">
        <f>(Table2[[#This Row],[Rank 1Y]]+Table2[[#This Row],[Rank 6M]]+Table2[[#This Row],[Rank Sharpe]])/3</f>
        <v>393</v>
      </c>
    </row>
    <row r="398" spans="1:48" x14ac:dyDescent="0.3">
      <c r="A398" t="s">
        <v>453</v>
      </c>
      <c r="B398" t="s">
        <v>454</v>
      </c>
      <c r="C398" t="s">
        <v>3178</v>
      </c>
      <c r="D398" t="s">
        <v>455</v>
      </c>
      <c r="E398">
        <v>50122.502940519997</v>
      </c>
      <c r="F398">
        <v>334.15</v>
      </c>
      <c r="G398">
        <v>14.340329624278199</v>
      </c>
      <c r="H398">
        <f>(Table2[[#This Row],[1Y Return vs Nifty]]-AVERAGE(Table2[1Y Return vs Nifty]))/_xlfn.STDEV.P(Table2[1Y Return vs Nifty])</f>
        <v>-0.22385030499336819</v>
      </c>
      <c r="I398">
        <v>-13.576558447492699</v>
      </c>
      <c r="J398">
        <f>(Table2[[#This Row],[1M Return vs Nifty]]-AVERAGE(Table2[1M Return vs Nifty]))/_xlfn.STDEV.P(Table2[1M Return vs Nifty])</f>
        <v>-1.3949919863849789</v>
      </c>
      <c r="K398">
        <v>10.868593524201801</v>
      </c>
      <c r="L398">
        <f>(Table2[[#This Row],[6M Return vs Nifty]]-AVERAGE(Table2[6M Return vs Nifty]))/_xlfn.STDEV.P(Table2[6M Return vs Nifty])</f>
        <v>-0.17189911303960959</v>
      </c>
      <c r="M398">
        <v>-3.60461296181946</v>
      </c>
      <c r="N398">
        <f>(Table2[[#This Row],[1W Return vs Nifty]]-AVERAGE(Table2[1W Return vs Nifty]))/_xlfn.STDEV.P(Table2[1W Return vs Nifty])</f>
        <v>-0.84107492555274999</v>
      </c>
      <c r="O398">
        <v>351.25</v>
      </c>
      <c r="P398">
        <v>350.32668465358302</v>
      </c>
      <c r="Q398">
        <v>306.08538638578</v>
      </c>
      <c r="R398">
        <v>28.044182650537198</v>
      </c>
      <c r="S398" s="1">
        <f>(Table2[[#This Row],[Close Price]]-Table2[[#This Row],[20D EMA]])/Table2[[#This Row],[20D EMA]]</f>
        <v>-4.8683274021352377E-2</v>
      </c>
      <c r="T398" s="1">
        <f>(Table2[[#This Row],[Close Price]]-Table2[[#This Row],[50D EMA]])/Table2[[#This Row],[50D EMA]]</f>
        <v>-4.6175999038095508E-2</v>
      </c>
      <c r="U398" s="1">
        <f>(Table2[[#This Row],[Close Price]]-Table2[[#This Row],[200D EMA]])/Table2[[#This Row],[200D EMA]]</f>
        <v>9.1688838678656348E-2</v>
      </c>
      <c r="V398">
        <v>0.65696087127021396</v>
      </c>
      <c r="W398">
        <v>330.5</v>
      </c>
      <c r="X398">
        <v>338.3</v>
      </c>
      <c r="Y398">
        <v>330.5</v>
      </c>
      <c r="Z398">
        <v>338.3</v>
      </c>
      <c r="AA398">
        <v>330.5</v>
      </c>
      <c r="AB398">
        <v>372.25</v>
      </c>
      <c r="AC398" s="1">
        <f>(Table2[[#This Row],[Close Price]]/Table2[[#This Row],[Day Low]])-1</f>
        <v>1.1043872919818343E-2</v>
      </c>
      <c r="AD398" s="1">
        <f>(Table2[[#This Row],[Day High]]/Table2[[#This Row],[Close Price]])-1</f>
        <v>1.2419572048481431E-2</v>
      </c>
      <c r="AE398" s="1">
        <f>(Table2[[#This Row],[Close Price]]/Table2[[#This Row],[Current Week Low]])-1</f>
        <v>1.1043872919818343E-2</v>
      </c>
      <c r="AF398" s="1">
        <f>(Table2[[#This Row],[Current Week High]]/Table2[[#This Row],[Close Price]])-1</f>
        <v>1.2419572048481431E-2</v>
      </c>
      <c r="AG398" s="1">
        <f>(Table2[[#This Row],[Close Price]]/Table2[[#This Row],[Current Month Low]])-1</f>
        <v>1.1043872919818343E-2</v>
      </c>
      <c r="AH398" s="1">
        <f>(Table2[[#This Row],[Current Month High]]/Table2[[#This Row],[Close Price]])-1</f>
        <v>0.11402064940894818</v>
      </c>
      <c r="AI398">
        <v>14.978303157264699</v>
      </c>
      <c r="AJ398">
        <v>74.308815858111601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-0.01</v>
      </c>
      <c r="AM398" t="s">
        <v>3224</v>
      </c>
      <c r="AN398">
        <v>-9.0299999999999994</v>
      </c>
      <c r="AO398" t="s">
        <v>3224</v>
      </c>
      <c r="AP398">
        <v>2.9191232782339999E-2</v>
      </c>
      <c r="AQ398">
        <f>(Table2[[#This Row],[Sharpe Ratio]]-AVERAGE(Table2[Sharpe Ratio]))/_xlfn.STDEV.P(Table2[Sharpe Ratio])</f>
        <v>-0.42036058857958281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-3.0521769185502894</v>
      </c>
      <c r="AS398">
        <f>_xlfn.RANK.AVG(Table2[[#This Row],[1Y Return vs Nifty Z-Score]],Table2[1Y Return vs Nifty Z-Score])</f>
        <v>366</v>
      </c>
      <c r="AT398">
        <f>_xlfn.RANK.AVG(Table2[[#This Row],[6M Return vs Nifty Z-Score]],Table2[6M Return vs Nifty Z-Score])</f>
        <v>366</v>
      </c>
      <c r="AU398">
        <f>_xlfn.RANK.AVG(Table2[[#This Row],[Sharpe Ratio Z-Score]],Table2[Sharpe Ratio Z-Score])</f>
        <v>448</v>
      </c>
      <c r="AV398">
        <f>(Table2[[#This Row],[Rank 1Y]]+Table2[[#This Row],[Rank 6M]]+Table2[[#This Row],[Rank Sharpe]])/3</f>
        <v>393.33333333333331</v>
      </c>
    </row>
    <row r="399" spans="1:48" x14ac:dyDescent="0.3">
      <c r="A399" t="s">
        <v>385</v>
      </c>
      <c r="B399" t="s">
        <v>386</v>
      </c>
      <c r="C399" t="s">
        <v>3188</v>
      </c>
      <c r="D399" t="s">
        <v>387</v>
      </c>
      <c r="E399">
        <v>62908.385176099997</v>
      </c>
      <c r="F399">
        <v>214.66</v>
      </c>
      <c r="G399">
        <v>18.330215151747101</v>
      </c>
      <c r="H399">
        <f>(Table2[[#This Row],[1Y Return vs Nifty]]-AVERAGE(Table2[1Y Return vs Nifty]))/_xlfn.STDEV.P(Table2[1Y Return vs Nifty])</f>
        <v>-0.15774980668652835</v>
      </c>
      <c r="I399">
        <v>-3.9888371430125602</v>
      </c>
      <c r="J399">
        <f>(Table2[[#This Row],[1M Return vs Nifty]]-AVERAGE(Table2[1M Return vs Nifty]))/_xlfn.STDEV.P(Table2[1M Return vs Nifty])</f>
        <v>-0.48951707845713816</v>
      </c>
      <c r="K399">
        <v>-9.5160195656758209</v>
      </c>
      <c r="L399">
        <f>(Table2[[#This Row],[6M Return vs Nifty]]-AVERAGE(Table2[6M Return vs Nifty]))/_xlfn.STDEV.P(Table2[6M Return vs Nifty])</f>
        <v>-0.77338994675074124</v>
      </c>
      <c r="M399">
        <v>2.9653082108714099</v>
      </c>
      <c r="N399">
        <f>(Table2[[#This Row],[1W Return vs Nifty]]-AVERAGE(Table2[1W Return vs Nifty]))/_xlfn.STDEV.P(Table2[1W Return vs Nifty])</f>
        <v>0.65278493496796941</v>
      </c>
      <c r="O399">
        <v>217.8</v>
      </c>
      <c r="P399">
        <v>226.471947867328</v>
      </c>
      <c r="Q399">
        <v>220.30324310321001</v>
      </c>
      <c r="R399">
        <v>46.997373254779603</v>
      </c>
      <c r="S399" s="1">
        <f>(Table2[[#This Row],[Close Price]]-Table2[[#This Row],[20D EMA]])/Table2[[#This Row],[20D EMA]]</f>
        <v>-1.441689623507812E-2</v>
      </c>
      <c r="T399" s="1">
        <f>(Table2[[#This Row],[Close Price]]-Table2[[#This Row],[50D EMA]])/Table2[[#This Row],[50D EMA]]</f>
        <v>-5.2156339796431153E-2</v>
      </c>
      <c r="U399" s="1">
        <f>(Table2[[#This Row],[Close Price]]-Table2[[#This Row],[200D EMA]])/Table2[[#This Row],[200D EMA]]</f>
        <v>-2.5615796770482424E-2</v>
      </c>
      <c r="V399">
        <v>0.86960992928362302</v>
      </c>
      <c r="W399">
        <v>213.64</v>
      </c>
      <c r="X399">
        <v>219.43</v>
      </c>
      <c r="Y399">
        <v>213.64</v>
      </c>
      <c r="Z399">
        <v>223.5</v>
      </c>
      <c r="AA399">
        <v>204.9</v>
      </c>
      <c r="AB399">
        <v>223.5</v>
      </c>
      <c r="AC399" s="1">
        <f>(Table2[[#This Row],[Close Price]]/Table2[[#This Row],[Day Low]])-1</f>
        <v>4.7743868189478178E-3</v>
      </c>
      <c r="AD399" s="1">
        <f>(Table2[[#This Row],[Day High]]/Table2[[#This Row],[Close Price]])-1</f>
        <v>2.2221186993385045E-2</v>
      </c>
      <c r="AE399" s="1">
        <f>(Table2[[#This Row],[Close Price]]/Table2[[#This Row],[Current Week Low]])-1</f>
        <v>4.7743868189478178E-3</v>
      </c>
      <c r="AF399" s="1">
        <f>(Table2[[#This Row],[Current Week High]]/Table2[[#This Row],[Close Price]])-1</f>
        <v>4.1181403149166185E-2</v>
      </c>
      <c r="AG399" s="1">
        <f>(Table2[[#This Row],[Close Price]]/Table2[[#This Row],[Current Month Low]])-1</f>
        <v>4.7632991703269845E-2</v>
      </c>
      <c r="AH399" s="1">
        <f>(Table2[[#This Row],[Current Month High]]/Table2[[#This Row],[Close Price]])-1</f>
        <v>4.1181403149166185E-2</v>
      </c>
      <c r="AI399">
        <v>33.3969999068294</v>
      </c>
      <c r="AJ399">
        <v>52.619978670458501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-0.09</v>
      </c>
      <c r="AM399" t="s">
        <v>3224</v>
      </c>
      <c r="AN399">
        <v>-3.59</v>
      </c>
      <c r="AO399" t="s">
        <v>3224</v>
      </c>
      <c r="AP399">
        <v>8.9411051340507003E-2</v>
      </c>
      <c r="AQ399">
        <f>(Table2[[#This Row],[Sharpe Ratio]]-AVERAGE(Table2[Sharpe Ratio]))/_xlfn.STDEV.P(Table2[Sharpe Ratio])</f>
        <v>0.27904604966589341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337</v>
      </c>
      <c r="AT399">
        <f>_xlfn.RANK.AVG(Table2[[#This Row],[6M Return vs Nifty Z-Score]],Table2[6M Return vs Nifty Z-Score])</f>
        <v>579</v>
      </c>
      <c r="AU399">
        <f>_xlfn.RANK.AVG(Table2[[#This Row],[Sharpe Ratio Z-Score]],Table2[Sharpe Ratio Z-Score])</f>
        <v>268</v>
      </c>
      <c r="AV399">
        <f>(Table2[[#This Row],[Rank 1Y]]+Table2[[#This Row],[Rank 6M]]+Table2[[#This Row],[Rank Sharpe]])/3</f>
        <v>394.66666666666669</v>
      </c>
    </row>
    <row r="400" spans="1:48" x14ac:dyDescent="0.3">
      <c r="A400" t="s">
        <v>493</v>
      </c>
      <c r="B400" t="s">
        <v>494</v>
      </c>
      <c r="C400" t="s">
        <v>3184</v>
      </c>
      <c r="D400" t="s">
        <v>495</v>
      </c>
      <c r="E400">
        <v>44998.777683549997</v>
      </c>
      <c r="F400">
        <v>375.85</v>
      </c>
      <c r="G400">
        <v>11.6911273379517</v>
      </c>
      <c r="H400">
        <f>(Table2[[#This Row],[1Y Return vs Nifty]]-AVERAGE(Table2[1Y Return vs Nifty]))/_xlfn.STDEV.P(Table2[1Y Return vs Nifty])</f>
        <v>-0.26773968227905925</v>
      </c>
      <c r="I400">
        <v>10.360997108335701</v>
      </c>
      <c r="J400">
        <f>(Table2[[#This Row],[1M Return vs Nifty]]-AVERAGE(Table2[1M Return vs Nifty]))/_xlfn.STDEV.P(Table2[1M Return vs Nifty])</f>
        <v>0.86569699534450595</v>
      </c>
      <c r="K400">
        <v>34.533764759262802</v>
      </c>
      <c r="L400">
        <f>(Table2[[#This Row],[6M Return vs Nifty]]-AVERAGE(Table2[6M Return vs Nifty]))/_xlfn.STDEV.P(Table2[6M Return vs Nifty])</f>
        <v>0.52639148062203289</v>
      </c>
      <c r="M400">
        <v>0.50050072309544902</v>
      </c>
      <c r="N400">
        <f>(Table2[[#This Row],[1W Return vs Nifty]]-AVERAGE(Table2[1W Return vs Nifty]))/_xlfn.STDEV.P(Table2[1W Return vs Nifty])</f>
        <v>9.2340315753255464E-2</v>
      </c>
      <c r="O400">
        <v>370.57</v>
      </c>
      <c r="P400">
        <v>357.3335526761</v>
      </c>
      <c r="Q400">
        <v>314.86994199410299</v>
      </c>
      <c r="R400">
        <v>51.209784524585103</v>
      </c>
      <c r="S400" s="1">
        <f>(Table2[[#This Row],[Close Price]]-Table2[[#This Row],[20D EMA]])/Table2[[#This Row],[20D EMA]]</f>
        <v>1.4248320155436299E-2</v>
      </c>
      <c r="T400" s="1">
        <f>(Table2[[#This Row],[Close Price]]-Table2[[#This Row],[50D EMA]])/Table2[[#This Row],[50D EMA]]</f>
        <v>5.1818384210575379E-2</v>
      </c>
      <c r="U400" s="1">
        <f>(Table2[[#This Row],[Close Price]]-Table2[[#This Row],[200D EMA]])/Table2[[#This Row],[200D EMA]]</f>
        <v>0.19366744764426924</v>
      </c>
      <c r="V400">
        <v>1.68933607102091</v>
      </c>
      <c r="W400">
        <v>374.3</v>
      </c>
      <c r="X400">
        <v>395.8</v>
      </c>
      <c r="Y400">
        <v>374.3</v>
      </c>
      <c r="Z400">
        <v>395.8</v>
      </c>
      <c r="AA400">
        <v>355.25</v>
      </c>
      <c r="AB400">
        <v>395.8</v>
      </c>
      <c r="AC400" s="1">
        <f>(Table2[[#This Row],[Close Price]]/Table2[[#This Row],[Day Low]])-1</f>
        <v>4.1410633181939716E-3</v>
      </c>
      <c r="AD400" s="1">
        <f>(Table2[[#This Row],[Day High]]/Table2[[#This Row],[Close Price]])-1</f>
        <v>5.3079686044964713E-2</v>
      </c>
      <c r="AE400" s="1">
        <f>(Table2[[#This Row],[Close Price]]/Table2[[#This Row],[Current Week Low]])-1</f>
        <v>4.1410633181939716E-3</v>
      </c>
      <c r="AF400" s="1">
        <f>(Table2[[#This Row],[Current Week High]]/Table2[[#This Row],[Close Price]])-1</f>
        <v>5.3079686044964713E-2</v>
      </c>
      <c r="AG400" s="1">
        <f>(Table2[[#This Row],[Close Price]]/Table2[[#This Row],[Current Month Low]])-1</f>
        <v>5.798733286418023E-2</v>
      </c>
      <c r="AH400" s="1">
        <f>(Table2[[#This Row],[Current Month High]]/Table2[[#This Row],[Close Price]])-1</f>
        <v>5.3079686044964713E-2</v>
      </c>
      <c r="AI400">
        <v>5.3079686044964696</v>
      </c>
      <c r="AJ400">
        <v>72.804597701149405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-0.1</v>
      </c>
      <c r="AM400" t="s">
        <v>3224</v>
      </c>
      <c r="AN400">
        <v>4.66</v>
      </c>
      <c r="AO400" t="s">
        <v>3225</v>
      </c>
      <c r="AP400">
        <v>-2.3014374326762E-2</v>
      </c>
      <c r="AQ400">
        <f>(Table2[[#This Row],[Sharpe Ratio]]-AVERAGE(Table2[Sharpe Ratio]))/_xlfn.STDEV.P(Table2[Sharpe Ratio])</f>
        <v>-1.0266883564135707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0.1900007530271644</v>
      </c>
      <c r="AS400">
        <f>_xlfn.RANK.AVG(Table2[[#This Row],[1Y Return vs Nifty Z-Score]],Table2[1Y Return vs Nifty Z-Score])</f>
        <v>381</v>
      </c>
      <c r="AT400">
        <f>_xlfn.RANK.AVG(Table2[[#This Row],[6M Return vs Nifty Z-Score]],Table2[6M Return vs Nifty Z-Score])</f>
        <v>176</v>
      </c>
      <c r="AU400">
        <f>_xlfn.RANK.AVG(Table2[[#This Row],[Sharpe Ratio Z-Score]],Table2[Sharpe Ratio Z-Score])</f>
        <v>627</v>
      </c>
      <c r="AV400">
        <f>(Table2[[#This Row],[Rank 1Y]]+Table2[[#This Row],[Rank 6M]]+Table2[[#This Row],[Rank Sharpe]])/3</f>
        <v>394.66666666666669</v>
      </c>
    </row>
    <row r="401" spans="1:48" x14ac:dyDescent="0.3">
      <c r="A401" t="s">
        <v>1765</v>
      </c>
      <c r="B401" t="s">
        <v>1766</v>
      </c>
      <c r="C401" t="s">
        <v>3184</v>
      </c>
      <c r="D401" t="s">
        <v>278</v>
      </c>
      <c r="E401">
        <v>4696.0077450999997</v>
      </c>
      <c r="F401">
        <v>547</v>
      </c>
      <c r="G401">
        <v>18.292934074487999</v>
      </c>
      <c r="H401">
        <f>(Table2[[#This Row],[1Y Return vs Nifty]]-AVERAGE(Table2[1Y Return vs Nifty]))/_xlfn.STDEV.P(Table2[1Y Return vs Nifty])</f>
        <v>-0.15836744289871457</v>
      </c>
      <c r="I401">
        <v>16.0124092858048</v>
      </c>
      <c r="J401">
        <f>(Table2[[#This Row],[1M Return vs Nifty]]-AVERAGE(Table2[1M Return vs Nifty]))/_xlfn.STDEV.P(Table2[1M Return vs Nifty])</f>
        <v>1.3994225552087614</v>
      </c>
      <c r="K401">
        <v>18.422636809134001</v>
      </c>
      <c r="L401">
        <f>(Table2[[#This Row],[6M Return vs Nifty]]-AVERAGE(Table2[6M Return vs Nifty]))/_xlfn.STDEV.P(Table2[6M Return vs Nifty])</f>
        <v>5.0998803801407241E-2</v>
      </c>
      <c r="M401">
        <v>7.0518513654408004</v>
      </c>
      <c r="N401">
        <f>(Table2[[#This Row],[1W Return vs Nifty]]-AVERAGE(Table2[1W Return vs Nifty]))/_xlfn.STDEV.P(Table2[1W Return vs Nifty])</f>
        <v>1.5819776340025293</v>
      </c>
      <c r="O401">
        <v>525.07000000000005</v>
      </c>
      <c r="P401">
        <v>491.22234519520498</v>
      </c>
      <c r="Q401">
        <v>436.27878413023802</v>
      </c>
      <c r="R401">
        <v>56.807400280601897</v>
      </c>
      <c r="S401" s="1">
        <f>(Table2[[#This Row],[Close Price]]-Table2[[#This Row],[20D EMA]])/Table2[[#This Row],[20D EMA]]</f>
        <v>4.1765859790123122E-2</v>
      </c>
      <c r="T401" s="1">
        <f>(Table2[[#This Row],[Close Price]]-Table2[[#This Row],[50D EMA]])/Table2[[#This Row],[50D EMA]]</f>
        <v>0.11354869205436847</v>
      </c>
      <c r="U401" s="1">
        <f>(Table2[[#This Row],[Close Price]]-Table2[[#This Row],[200D EMA]])/Table2[[#This Row],[200D EMA]]</f>
        <v>0.25378546905620203</v>
      </c>
      <c r="V401">
        <v>1.5324148514571601</v>
      </c>
      <c r="W401">
        <v>541.35</v>
      </c>
      <c r="X401">
        <v>563.79999999999995</v>
      </c>
      <c r="Y401">
        <v>541.35</v>
      </c>
      <c r="Z401">
        <v>582.1</v>
      </c>
      <c r="AA401">
        <v>508.1</v>
      </c>
      <c r="AB401">
        <v>597</v>
      </c>
      <c r="AC401" s="1">
        <f>(Table2[[#This Row],[Close Price]]/Table2[[#This Row],[Day Low]])-1</f>
        <v>1.0436870785997865E-2</v>
      </c>
      <c r="AD401" s="1">
        <f>(Table2[[#This Row],[Day High]]/Table2[[#This Row],[Close Price]])-1</f>
        <v>3.0712979890310743E-2</v>
      </c>
      <c r="AE401" s="1">
        <f>(Table2[[#This Row],[Close Price]]/Table2[[#This Row],[Current Week Low]])-1</f>
        <v>1.0436870785997865E-2</v>
      </c>
      <c r="AF401" s="1">
        <f>(Table2[[#This Row],[Current Week High]]/Table2[[#This Row],[Close Price]])-1</f>
        <v>6.4168190127970703E-2</v>
      </c>
      <c r="AG401" s="1">
        <f>(Table2[[#This Row],[Close Price]]/Table2[[#This Row],[Current Month Low]])-1</f>
        <v>7.6559732336154207E-2</v>
      </c>
      <c r="AH401" s="1">
        <f>(Table2[[#This Row],[Current Month High]]/Table2[[#This Row],[Close Price]])-1</f>
        <v>9.1407678244972645E-2</v>
      </c>
      <c r="AI401">
        <v>9.1407678244972601</v>
      </c>
      <c r="AJ401">
        <v>58.9654170299331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0.11</v>
      </c>
      <c r="AM401" t="s">
        <v>3225</v>
      </c>
      <c r="AN401">
        <v>4.41</v>
      </c>
      <c r="AO401" t="s">
        <v>3225</v>
      </c>
      <c r="AQ401">
        <f>(Table2[[#This Row],[Sharpe Ratio]]-AVERAGE(Table2[Sharpe Ratio]))/_xlfn.STDEV.P(Table2[Sharpe Ratio])</f>
        <v>-0.7593941903965159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2.1146373597174675</v>
      </c>
      <c r="AS401">
        <f>_xlfn.RANK.AVG(Table2[[#This Row],[1Y Return vs Nifty Z-Score]],Table2[1Y Return vs Nifty Z-Score])</f>
        <v>338</v>
      </c>
      <c r="AT401">
        <f>_xlfn.RANK.AVG(Table2[[#This Row],[6M Return vs Nifty Z-Score]],Table2[6M Return vs Nifty Z-Score])</f>
        <v>290</v>
      </c>
      <c r="AU401">
        <f>_xlfn.RANK.AVG(Table2[[#This Row],[Sharpe Ratio Z-Score]],Table2[Sharpe Ratio Z-Score])</f>
        <v>560.5</v>
      </c>
      <c r="AV401">
        <f>(Table2[[#This Row],[Rank 1Y]]+Table2[[#This Row],[Rank 6M]]+Table2[[#This Row],[Rank Sharpe]])/3</f>
        <v>396.16666666666669</v>
      </c>
    </row>
    <row r="402" spans="1:48" x14ac:dyDescent="0.3">
      <c r="A402" t="s">
        <v>266</v>
      </c>
      <c r="B402" t="s">
        <v>267</v>
      </c>
      <c r="C402" t="s">
        <v>3180</v>
      </c>
      <c r="D402" t="s">
        <v>40</v>
      </c>
      <c r="E402">
        <v>104007.47963640001</v>
      </c>
      <c r="F402">
        <v>2103</v>
      </c>
      <c r="G402">
        <v>26.708256115636701</v>
      </c>
      <c r="H402">
        <f>(Table2[[#This Row],[1Y Return vs Nifty]]-AVERAGE(Table2[1Y Return vs Nifty]))/_xlfn.STDEV.P(Table2[1Y Return vs Nifty])</f>
        <v>-1.8950666025584734E-2</v>
      </c>
      <c r="I402">
        <v>-1.0574188020786399</v>
      </c>
      <c r="J402">
        <f>(Table2[[#This Row],[1M Return vs Nifty]]-AVERAGE(Table2[1M Return vs Nifty]))/_xlfn.STDEV.P(Table2[1M Return vs Nifty])</f>
        <v>-0.21267071756898678</v>
      </c>
      <c r="K402">
        <v>11.5495541352368</v>
      </c>
      <c r="L402">
        <f>(Table2[[#This Row],[6M Return vs Nifty]]-AVERAGE(Table2[6M Return vs Nifty]))/_xlfn.STDEV.P(Table2[6M Return vs Nifty])</f>
        <v>-0.15180593963229708</v>
      </c>
      <c r="M402">
        <v>-7.1934375758753797</v>
      </c>
      <c r="N402">
        <f>(Table2[[#This Row],[1W Return vs Nifty]]-AVERAGE(Table2[1W Return vs Nifty]))/_xlfn.STDEV.P(Table2[1W Return vs Nifty])</f>
        <v>-1.6570970506996627</v>
      </c>
      <c r="O402">
        <v>2126.4699999999998</v>
      </c>
      <c r="P402">
        <v>2031.4173044837901</v>
      </c>
      <c r="Q402">
        <v>1753.73723729485</v>
      </c>
      <c r="R402">
        <v>36.6931112914991</v>
      </c>
      <c r="S402" s="1">
        <f>(Table2[[#This Row],[Close Price]]-Table2[[#This Row],[20D EMA]])/Table2[[#This Row],[20D EMA]]</f>
        <v>-1.103707082629889E-2</v>
      </c>
      <c r="T402" s="1">
        <f>(Table2[[#This Row],[Close Price]]-Table2[[#This Row],[50D EMA]])/Table2[[#This Row],[50D EMA]]</f>
        <v>3.5237809266570184E-2</v>
      </c>
      <c r="U402" s="1">
        <f>(Table2[[#This Row],[Close Price]]-Table2[[#This Row],[200D EMA]])/Table2[[#This Row],[200D EMA]]</f>
        <v>0.19915341664518102</v>
      </c>
      <c r="V402">
        <v>0.76202964490651304</v>
      </c>
      <c r="W402">
        <v>2076.5</v>
      </c>
      <c r="X402">
        <v>2113.3000000000002</v>
      </c>
      <c r="Y402">
        <v>2076.5</v>
      </c>
      <c r="Z402">
        <v>2116.0500000000002</v>
      </c>
      <c r="AA402">
        <v>2076.5</v>
      </c>
      <c r="AB402">
        <v>2285</v>
      </c>
      <c r="AC402" s="1">
        <f>(Table2[[#This Row],[Close Price]]/Table2[[#This Row],[Day Low]])-1</f>
        <v>1.2761858897182732E-2</v>
      </c>
      <c r="AD402" s="1">
        <f>(Table2[[#This Row],[Day High]]/Table2[[#This Row],[Close Price]])-1</f>
        <v>4.8977650974799669E-3</v>
      </c>
      <c r="AE402" s="1">
        <f>(Table2[[#This Row],[Close Price]]/Table2[[#This Row],[Current Week Low]])-1</f>
        <v>1.2761858897182732E-2</v>
      </c>
      <c r="AF402" s="1">
        <f>(Table2[[#This Row],[Current Week High]]/Table2[[#This Row],[Close Price]])-1</f>
        <v>6.2054208273896183E-3</v>
      </c>
      <c r="AG402" s="1">
        <f>(Table2[[#This Row],[Close Price]]/Table2[[#This Row],[Current Month Low]])-1</f>
        <v>1.2761858897182732E-2</v>
      </c>
      <c r="AH402" s="1">
        <f>(Table2[[#This Row],[Current Month High]]/Table2[[#This Row],[Close Price]])-1</f>
        <v>8.6543033761293353E-2</v>
      </c>
      <c r="AI402">
        <v>8.6543033761293309</v>
      </c>
      <c r="AJ402">
        <v>66.113744075829402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0.15</v>
      </c>
      <c r="AM402" t="s">
        <v>3225</v>
      </c>
      <c r="AN402">
        <v>-1.81</v>
      </c>
      <c r="AO402" t="s">
        <v>3224</v>
      </c>
      <c r="AP402">
        <v>6.3071378831999997E-4</v>
      </c>
      <c r="AQ402">
        <f>(Table2[[#This Row],[Sharpe Ratio]]-AVERAGE(Table2[Sharpe Ratio]))/_xlfn.STDEV.P(Table2[Sharpe Ratio])</f>
        <v>-0.75206893733289426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-2.7925933112594254</v>
      </c>
      <c r="AS402">
        <f>_xlfn.RANK.AVG(Table2[[#This Row],[1Y Return vs Nifty Z-Score]],Table2[1Y Return vs Nifty Z-Score])</f>
        <v>298</v>
      </c>
      <c r="AT402">
        <f>_xlfn.RANK.AVG(Table2[[#This Row],[6M Return vs Nifty Z-Score]],Table2[6M Return vs Nifty Z-Score])</f>
        <v>360</v>
      </c>
      <c r="AU402">
        <f>_xlfn.RANK.AVG(Table2[[#This Row],[Sharpe Ratio Z-Score]],Table2[Sharpe Ratio Z-Score])</f>
        <v>535</v>
      </c>
      <c r="AV402">
        <f>(Table2[[#This Row],[Rank 1Y]]+Table2[[#This Row],[Rank 6M]]+Table2[[#This Row],[Rank Sharpe]])/3</f>
        <v>397.66666666666669</v>
      </c>
    </row>
    <row r="403" spans="1:48" x14ac:dyDescent="0.3">
      <c r="A403" t="s">
        <v>588</v>
      </c>
      <c r="B403" t="s">
        <v>589</v>
      </c>
      <c r="C403" t="s">
        <v>3190</v>
      </c>
      <c r="D403" t="s">
        <v>590</v>
      </c>
      <c r="E403">
        <v>34198.434672149997</v>
      </c>
      <c r="F403">
        <v>1257.55</v>
      </c>
      <c r="G403">
        <v>-11.496959948312</v>
      </c>
      <c r="H403">
        <f>(Table2[[#This Row],[1Y Return vs Nifty]]-AVERAGE(Table2[1Y Return vs Nifty]))/_xlfn.STDEV.P(Table2[1Y Return vs Nifty])</f>
        <v>-0.65189710079448937</v>
      </c>
      <c r="I403">
        <v>-9.0738880472237593</v>
      </c>
      <c r="J403">
        <f>(Table2[[#This Row],[1M Return vs Nifty]]-AVERAGE(Table2[1M Return vs Nifty]))/_xlfn.STDEV.P(Table2[1M Return vs Nifty])</f>
        <v>-0.96975485895535585</v>
      </c>
      <c r="K403">
        <v>4.9118333549261797</v>
      </c>
      <c r="L403">
        <f>(Table2[[#This Row],[6M Return vs Nifty]]-AVERAGE(Table2[6M Return vs Nifty]))/_xlfn.STDEV.P(Table2[6M Return vs Nifty])</f>
        <v>-0.34766583594170047</v>
      </c>
      <c r="M403">
        <v>7.7227670400777396E-2</v>
      </c>
      <c r="N403">
        <f>(Table2[[#This Row],[1W Return vs Nifty]]-AVERAGE(Table2[1W Return vs Nifty]))/_xlfn.STDEV.P(Table2[1W Return vs Nifty])</f>
        <v>-3.9029430074372681E-3</v>
      </c>
      <c r="O403">
        <v>1277.3599999999999</v>
      </c>
      <c r="P403">
        <v>1279.20623495687</v>
      </c>
      <c r="Q403">
        <v>1198.7845843683001</v>
      </c>
      <c r="R403">
        <v>42.348910831179602</v>
      </c>
      <c r="S403" s="1">
        <f>(Table2[[#This Row],[Close Price]]-Table2[[#This Row],[20D EMA]])/Table2[[#This Row],[20D EMA]]</f>
        <v>-1.5508548882069227E-2</v>
      </c>
      <c r="T403" s="1">
        <f>(Table2[[#This Row],[Close Price]]-Table2[[#This Row],[50D EMA]])/Table2[[#This Row],[50D EMA]]</f>
        <v>-1.6929431990769073E-2</v>
      </c>
      <c r="U403" s="1">
        <f>(Table2[[#This Row],[Close Price]]-Table2[[#This Row],[200D EMA]])/Table2[[#This Row],[200D EMA]]</f>
        <v>4.9020830262566567E-2</v>
      </c>
      <c r="V403">
        <v>0.95493821270570101</v>
      </c>
      <c r="W403">
        <v>1247.3</v>
      </c>
      <c r="X403">
        <v>1270</v>
      </c>
      <c r="Y403">
        <v>1247.3</v>
      </c>
      <c r="Z403">
        <v>1288</v>
      </c>
      <c r="AA403">
        <v>1200</v>
      </c>
      <c r="AB403">
        <v>1318.4</v>
      </c>
      <c r="AC403" s="1">
        <f>(Table2[[#This Row],[Close Price]]/Table2[[#This Row],[Day Low]])-1</f>
        <v>8.2177503407359076E-3</v>
      </c>
      <c r="AD403" s="1">
        <f>(Table2[[#This Row],[Day High]]/Table2[[#This Row],[Close Price]])-1</f>
        <v>9.9002027752375099E-3</v>
      </c>
      <c r="AE403" s="1">
        <f>(Table2[[#This Row],[Close Price]]/Table2[[#This Row],[Current Week Low]])-1</f>
        <v>8.2177503407359076E-3</v>
      </c>
      <c r="AF403" s="1">
        <f>(Table2[[#This Row],[Current Week High]]/Table2[[#This Row],[Close Price]])-1</f>
        <v>2.4213748956303904E-2</v>
      </c>
      <c r="AG403" s="1">
        <f>(Table2[[#This Row],[Close Price]]/Table2[[#This Row],[Current Month Low]])-1</f>
        <v>4.7958333333333325E-2</v>
      </c>
      <c r="AH403" s="1">
        <f>(Table2[[#This Row],[Current Month High]]/Table2[[#This Row],[Close Price]])-1</f>
        <v>4.8387738062104946E-2</v>
      </c>
      <c r="AI403">
        <v>14.6037930897379</v>
      </c>
      <c r="AJ403">
        <v>27.018837432452901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-0.09</v>
      </c>
      <c r="AM403" t="s">
        <v>3224</v>
      </c>
      <c r="AN403">
        <v>-3.71</v>
      </c>
      <c r="AO403" t="s">
        <v>3224</v>
      </c>
      <c r="AP403">
        <v>0.109772105900627</v>
      </c>
      <c r="AQ403">
        <f>(Table2[[#This Row],[Sharpe Ratio]]-AVERAGE(Table2[Sharpe Ratio]))/_xlfn.STDEV.P(Table2[Sharpe Ratio])</f>
        <v>0.51552395780291371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554</v>
      </c>
      <c r="AT403">
        <f>_xlfn.RANK.AVG(Table2[[#This Row],[6M Return vs Nifty Z-Score]],Table2[6M Return vs Nifty Z-Score])</f>
        <v>430</v>
      </c>
      <c r="AU403">
        <f>_xlfn.RANK.AVG(Table2[[#This Row],[Sharpe Ratio Z-Score]],Table2[Sharpe Ratio Z-Score])</f>
        <v>217</v>
      </c>
      <c r="AV403">
        <f>(Table2[[#This Row],[Rank 1Y]]+Table2[[#This Row],[Rank 6M]]+Table2[[#This Row],[Rank Sharpe]])/3</f>
        <v>400.33333333333331</v>
      </c>
    </row>
    <row r="404" spans="1:48" x14ac:dyDescent="0.3">
      <c r="A404" t="s">
        <v>528</v>
      </c>
      <c r="B404" t="s">
        <v>529</v>
      </c>
      <c r="C404" t="s">
        <v>3192</v>
      </c>
      <c r="D404" t="s">
        <v>260</v>
      </c>
      <c r="E404">
        <v>40802.520460150001</v>
      </c>
      <c r="F404">
        <v>4325.95</v>
      </c>
      <c r="G404">
        <v>-6.6787063207043804</v>
      </c>
      <c r="H404">
        <f>(Table2[[#This Row],[1Y Return vs Nifty]]-AVERAGE(Table2[1Y Return vs Nifty]))/_xlfn.STDEV.P(Table2[1Y Return vs Nifty])</f>
        <v>-0.57207301472462024</v>
      </c>
      <c r="I404">
        <v>-9.7386182729849597</v>
      </c>
      <c r="J404">
        <f>(Table2[[#This Row],[1M Return vs Nifty]]-AVERAGE(Table2[1M Return vs Nifty]))/_xlfn.STDEV.P(Table2[1M Return vs Nifty])</f>
        <v>-1.0325327100060244</v>
      </c>
      <c r="K404">
        <v>3.5313508394056998</v>
      </c>
      <c r="L404">
        <f>(Table2[[#This Row],[6M Return vs Nifty]]-AVERAGE(Table2[6M Return vs Nifty]))/_xlfn.STDEV.P(Table2[6M Return vs Nifty])</f>
        <v>-0.38839987271360171</v>
      </c>
      <c r="M404">
        <v>-0.20193105103654699</v>
      </c>
      <c r="N404">
        <f>(Table2[[#This Row],[1W Return vs Nifty]]-AVERAGE(Table2[1W Return vs Nifty]))/_xlfn.STDEV.P(Table2[1W Return vs Nifty])</f>
        <v>-6.7377678503951835E-2</v>
      </c>
      <c r="O404">
        <v>4362.3</v>
      </c>
      <c r="P404">
        <v>4337.9978642677997</v>
      </c>
      <c r="Q404">
        <v>3991.7281524074001</v>
      </c>
      <c r="R404">
        <v>46.387968092566503</v>
      </c>
      <c r="S404" s="1">
        <f>(Table2[[#This Row],[Close Price]]-Table2[[#This Row],[20D EMA]])/Table2[[#This Row],[20D EMA]]</f>
        <v>-8.3327602411572711E-3</v>
      </c>
      <c r="T404" s="1">
        <f>(Table2[[#This Row],[Close Price]]-Table2[[#This Row],[50D EMA]])/Table2[[#This Row],[50D EMA]]</f>
        <v>-2.7772868140481331E-3</v>
      </c>
      <c r="U404" s="1">
        <f>(Table2[[#This Row],[Close Price]]-Table2[[#This Row],[200D EMA]])/Table2[[#This Row],[200D EMA]]</f>
        <v>8.3728609472323773E-2</v>
      </c>
      <c r="V404">
        <v>0.75803822827560996</v>
      </c>
      <c r="W404">
        <v>4275</v>
      </c>
      <c r="X404">
        <v>4341</v>
      </c>
      <c r="Y404">
        <v>4275</v>
      </c>
      <c r="Z404">
        <v>4358</v>
      </c>
      <c r="AA404">
        <v>4209.2</v>
      </c>
      <c r="AB404">
        <v>4449.8999999999996</v>
      </c>
      <c r="AC404" s="1">
        <f>(Table2[[#This Row],[Close Price]]/Table2[[#This Row],[Day Low]])-1</f>
        <v>1.1918128654970772E-2</v>
      </c>
      <c r="AD404" s="1">
        <f>(Table2[[#This Row],[Day High]]/Table2[[#This Row],[Close Price]])-1</f>
        <v>3.4790046117039175E-3</v>
      </c>
      <c r="AE404" s="1">
        <f>(Table2[[#This Row],[Close Price]]/Table2[[#This Row],[Current Week Low]])-1</f>
        <v>1.1918128654970772E-2</v>
      </c>
      <c r="AF404" s="1">
        <f>(Table2[[#This Row],[Current Week High]]/Table2[[#This Row],[Close Price]])-1</f>
        <v>7.4087772627977611E-3</v>
      </c>
      <c r="AG404" s="1">
        <f>(Table2[[#This Row],[Close Price]]/Table2[[#This Row],[Current Month Low]])-1</f>
        <v>2.773686211156523E-2</v>
      </c>
      <c r="AH404" s="1">
        <f>(Table2[[#This Row],[Current Month High]]/Table2[[#This Row],[Close Price]])-1</f>
        <v>2.8652665888417639E-2</v>
      </c>
      <c r="AI404">
        <v>14.4245772604861</v>
      </c>
      <c r="AJ404">
        <v>29.517522192781499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0.01</v>
      </c>
      <c r="AM404" t="s">
        <v>3225</v>
      </c>
      <c r="AN404">
        <v>0.71</v>
      </c>
      <c r="AO404" t="s">
        <v>3225</v>
      </c>
      <c r="AP404">
        <v>9.4461669405158002E-2</v>
      </c>
      <c r="AQ404">
        <f>(Table2[[#This Row],[Sharpe Ratio]]-AVERAGE(Table2[Sharpe Ratio]))/_xlfn.STDEV.P(Table2[Sharpe Ratio])</f>
        <v>0.33770507399103994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-1.7226782019571585</v>
      </c>
      <c r="AS404">
        <f>_xlfn.RANK.AVG(Table2[[#This Row],[1Y Return vs Nifty Z-Score]],Table2[1Y Return vs Nifty Z-Score])</f>
        <v>514</v>
      </c>
      <c r="AT404">
        <f>_xlfn.RANK.AVG(Table2[[#This Row],[6M Return vs Nifty Z-Score]],Table2[6M Return vs Nifty Z-Score])</f>
        <v>439</v>
      </c>
      <c r="AU404">
        <f>_xlfn.RANK.AVG(Table2[[#This Row],[Sharpe Ratio Z-Score]],Table2[Sharpe Ratio Z-Score])</f>
        <v>254</v>
      </c>
      <c r="AV404">
        <f>(Table2[[#This Row],[Rank 1Y]]+Table2[[#This Row],[Rank 6M]]+Table2[[#This Row],[Rank Sharpe]])/3</f>
        <v>402.33333333333331</v>
      </c>
    </row>
    <row r="405" spans="1:48" x14ac:dyDescent="0.3">
      <c r="A405" t="s">
        <v>893</v>
      </c>
      <c r="B405" t="s">
        <v>894</v>
      </c>
      <c r="C405" t="s">
        <v>3180</v>
      </c>
      <c r="D405" t="s">
        <v>51</v>
      </c>
      <c r="E405">
        <v>17846.229826235998</v>
      </c>
      <c r="F405">
        <v>210.84</v>
      </c>
      <c r="G405">
        <v>20.891328483672002</v>
      </c>
      <c r="H405">
        <f>(Table2[[#This Row],[1Y Return vs Nifty]]-AVERAGE(Table2[1Y Return vs Nifty]))/_xlfn.STDEV.P(Table2[1Y Return vs Nifty])</f>
        <v>-0.11531980053847694</v>
      </c>
      <c r="I405">
        <v>1.81911464152127</v>
      </c>
      <c r="J405">
        <f>(Table2[[#This Row],[1M Return vs Nifty]]-AVERAGE(Table2[1M Return vs Nifty]))/_xlfn.STDEV.P(Table2[1M Return vs Nifty])</f>
        <v>5.8992253462294142E-2</v>
      </c>
      <c r="K405">
        <v>10.5710865454451</v>
      </c>
      <c r="L405">
        <f>(Table2[[#This Row],[6M Return vs Nifty]]-AVERAGE(Table2[6M Return vs Nifty]))/_xlfn.STDEV.P(Table2[6M Return vs Nifty])</f>
        <v>-0.18067768145777141</v>
      </c>
      <c r="M405">
        <v>1.93677801793058</v>
      </c>
      <c r="N405">
        <f>(Table2[[#This Row],[1W Return vs Nifty]]-AVERAGE(Table2[1W Return vs Nifty]))/_xlfn.STDEV.P(Table2[1W Return vs Nifty])</f>
        <v>0.41891911981106794</v>
      </c>
      <c r="O405">
        <v>209.41</v>
      </c>
      <c r="P405">
        <v>207.03887699535599</v>
      </c>
      <c r="Q405">
        <v>186.931372634387</v>
      </c>
      <c r="R405">
        <v>53.990192850483098</v>
      </c>
      <c r="S405" s="1">
        <f>(Table2[[#This Row],[Close Price]]-Table2[[#This Row],[20D EMA]])/Table2[[#This Row],[20D EMA]]</f>
        <v>6.8287092306957972E-3</v>
      </c>
      <c r="T405" s="1">
        <f>(Table2[[#This Row],[Close Price]]-Table2[[#This Row],[50D EMA]])/Table2[[#This Row],[50D EMA]]</f>
        <v>1.8359464945944783E-2</v>
      </c>
      <c r="U405" s="1">
        <f>(Table2[[#This Row],[Close Price]]-Table2[[#This Row],[200D EMA]])/Table2[[#This Row],[200D EMA]]</f>
        <v>0.12790056066391331</v>
      </c>
      <c r="V405">
        <v>0.56274974687904</v>
      </c>
      <c r="W405">
        <v>209.73</v>
      </c>
      <c r="X405">
        <v>213.92</v>
      </c>
      <c r="Y405">
        <v>209.73</v>
      </c>
      <c r="Z405">
        <v>215</v>
      </c>
      <c r="AA405">
        <v>200.53</v>
      </c>
      <c r="AB405">
        <v>218.35</v>
      </c>
      <c r="AC405" s="1">
        <f>(Table2[[#This Row],[Close Price]]/Table2[[#This Row],[Day Low]])-1</f>
        <v>5.2925189529395844E-3</v>
      </c>
      <c r="AD405" s="1">
        <f>(Table2[[#This Row],[Day High]]/Table2[[#This Row],[Close Price]])-1</f>
        <v>1.4608233731739695E-2</v>
      </c>
      <c r="AE405" s="1">
        <f>(Table2[[#This Row],[Close Price]]/Table2[[#This Row],[Current Week Low]])-1</f>
        <v>5.2925189529395844E-3</v>
      </c>
      <c r="AF405" s="1">
        <f>(Table2[[#This Row],[Current Week High]]/Table2[[#This Row],[Close Price]])-1</f>
        <v>1.9730601403908254E-2</v>
      </c>
      <c r="AG405" s="1">
        <f>(Table2[[#This Row],[Close Price]]/Table2[[#This Row],[Current Month Low]])-1</f>
        <v>5.1413753553084307E-2</v>
      </c>
      <c r="AH405" s="1">
        <f>(Table2[[#This Row],[Current Month High]]/Table2[[#This Row],[Close Price]])-1</f>
        <v>3.5619427053690034E-2</v>
      </c>
      <c r="AI405">
        <v>9.2771770062606702</v>
      </c>
      <c r="AJ405">
        <v>68.201037096130804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-0.01</v>
      </c>
      <c r="AM405" t="s">
        <v>3224</v>
      </c>
      <c r="AN405">
        <v>-2.37</v>
      </c>
      <c r="AO405" t="s">
        <v>3224</v>
      </c>
      <c r="AP405">
        <v>7.9263454710030001E-3</v>
      </c>
      <c r="AQ405">
        <f>(Table2[[#This Row],[Sharpe Ratio]]-AVERAGE(Table2[Sharpe Ratio]))/_xlfn.STDEV.P(Table2[Sharpe Ratio])</f>
        <v>-0.66733581539341458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-0.48542192411630086</v>
      </c>
      <c r="AS405">
        <f>_xlfn.RANK.AVG(Table2[[#This Row],[1Y Return vs Nifty Z-Score]],Table2[1Y Return vs Nifty Z-Score])</f>
        <v>323</v>
      </c>
      <c r="AT405">
        <f>_xlfn.RANK.AVG(Table2[[#This Row],[6M Return vs Nifty Z-Score]],Table2[6M Return vs Nifty Z-Score])</f>
        <v>371</v>
      </c>
      <c r="AU405">
        <f>_xlfn.RANK.AVG(Table2[[#This Row],[Sharpe Ratio Z-Score]],Table2[Sharpe Ratio Z-Score])</f>
        <v>514</v>
      </c>
      <c r="AV405">
        <f>(Table2[[#This Row],[Rank 1Y]]+Table2[[#This Row],[Rank 6M]]+Table2[[#This Row],[Rank Sharpe]])/3</f>
        <v>402.66666666666669</v>
      </c>
    </row>
    <row r="406" spans="1:48" x14ac:dyDescent="0.3">
      <c r="A406" t="s">
        <v>1433</v>
      </c>
      <c r="B406" t="s">
        <v>1434</v>
      </c>
      <c r="C406" t="s">
        <v>626</v>
      </c>
      <c r="D406" t="s">
        <v>626</v>
      </c>
      <c r="E406">
        <v>7807.5314107849999</v>
      </c>
      <c r="F406">
        <v>555.85</v>
      </c>
      <c r="G406">
        <v>0.11814757605227599</v>
      </c>
      <c r="H406">
        <f>(Table2[[#This Row],[1Y Return vs Nifty]]-AVERAGE(Table2[1Y Return vs Nifty]))/_xlfn.STDEV.P(Table2[1Y Return vs Nifty])</f>
        <v>-0.4594694258744379</v>
      </c>
      <c r="I406">
        <v>-5.7833933848223502</v>
      </c>
      <c r="J406">
        <f>(Table2[[#This Row],[1M Return vs Nifty]]-AVERAGE(Table2[1M Return vs Nifty]))/_xlfn.STDEV.P(Table2[1M Return vs Nifty])</f>
        <v>-0.65899693672802451</v>
      </c>
      <c r="K406">
        <v>1.9630036952671199</v>
      </c>
      <c r="L406">
        <f>(Table2[[#This Row],[6M Return vs Nifty]]-AVERAGE(Table2[6M Return vs Nifty]))/_xlfn.STDEV.P(Table2[6M Return vs Nifty])</f>
        <v>-0.43467725002349161</v>
      </c>
      <c r="M406">
        <v>0.93647992145926695</v>
      </c>
      <c r="N406">
        <f>(Table2[[#This Row],[1W Return vs Nifty]]-AVERAGE(Table2[1W Return vs Nifty]))/_xlfn.STDEV.P(Table2[1W Return vs Nifty])</f>
        <v>0.191472680866695</v>
      </c>
      <c r="O406">
        <v>551.72</v>
      </c>
      <c r="P406">
        <v>546.06970468162694</v>
      </c>
      <c r="Q406">
        <v>510.91561627800598</v>
      </c>
      <c r="R406">
        <v>57.169946970778099</v>
      </c>
      <c r="S406" s="1">
        <f>(Table2[[#This Row],[Close Price]]-Table2[[#This Row],[20D EMA]])/Table2[[#This Row],[20D EMA]]</f>
        <v>7.4856811426085614E-3</v>
      </c>
      <c r="T406" s="1">
        <f>(Table2[[#This Row],[Close Price]]-Table2[[#This Row],[50D EMA]])/Table2[[#This Row],[50D EMA]]</f>
        <v>1.7910342277777977E-2</v>
      </c>
      <c r="U406" s="1">
        <f>(Table2[[#This Row],[Close Price]]-Table2[[#This Row],[200D EMA]])/Table2[[#This Row],[200D EMA]]</f>
        <v>8.79487380897431E-2</v>
      </c>
      <c r="V406">
        <v>0.68922104776637805</v>
      </c>
      <c r="W406">
        <v>541.1</v>
      </c>
      <c r="X406">
        <v>565</v>
      </c>
      <c r="Y406">
        <v>539.29999999999995</v>
      </c>
      <c r="Z406">
        <v>565</v>
      </c>
      <c r="AA406">
        <v>518.79999999999995</v>
      </c>
      <c r="AB406">
        <v>565</v>
      </c>
      <c r="AC406" s="1">
        <f>(Table2[[#This Row],[Close Price]]/Table2[[#This Row],[Day Low]])-1</f>
        <v>2.7259286638329439E-2</v>
      </c>
      <c r="AD406" s="1">
        <f>(Table2[[#This Row],[Day High]]/Table2[[#This Row],[Close Price]])-1</f>
        <v>1.6461275523972363E-2</v>
      </c>
      <c r="AE406" s="1">
        <f>(Table2[[#This Row],[Close Price]]/Table2[[#This Row],[Current Week Low]])-1</f>
        <v>3.0687928796588215E-2</v>
      </c>
      <c r="AF406" s="1">
        <f>(Table2[[#This Row],[Current Week High]]/Table2[[#This Row],[Close Price]])-1</f>
        <v>1.6461275523972363E-2</v>
      </c>
      <c r="AG406" s="1">
        <f>(Table2[[#This Row],[Close Price]]/Table2[[#This Row],[Current Month Low]])-1</f>
        <v>7.1414803392444215E-2</v>
      </c>
      <c r="AH406" s="1">
        <f>(Table2[[#This Row],[Current Month High]]/Table2[[#This Row],[Close Price]])-1</f>
        <v>1.6461275523972363E-2</v>
      </c>
      <c r="AI406">
        <v>19.816497256453999</v>
      </c>
      <c r="AJ406">
        <v>40.828477324550299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-0.1</v>
      </c>
      <c r="AM406" t="s">
        <v>3224</v>
      </c>
      <c r="AN406">
        <v>1.63</v>
      </c>
      <c r="AO406" t="s">
        <v>3225</v>
      </c>
      <c r="AP406">
        <v>8.4206807191823996E-2</v>
      </c>
      <c r="AQ406">
        <f>(Table2[[#This Row],[Sharpe Ratio]]-AVERAGE(Table2[Sharpe Ratio]))/_xlfn.STDEV.P(Table2[Sharpe Ratio])</f>
        <v>0.21860277713887197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-1.1430681546203871</v>
      </c>
      <c r="AS406">
        <f>_xlfn.RANK.AVG(Table2[[#This Row],[1Y Return vs Nifty Z-Score]],Table2[1Y Return vs Nifty Z-Score])</f>
        <v>464</v>
      </c>
      <c r="AT406">
        <f>_xlfn.RANK.AVG(Table2[[#This Row],[6M Return vs Nifty Z-Score]],Table2[6M Return vs Nifty Z-Score])</f>
        <v>458</v>
      </c>
      <c r="AU406">
        <f>_xlfn.RANK.AVG(Table2[[#This Row],[Sharpe Ratio Z-Score]],Table2[Sharpe Ratio Z-Score])</f>
        <v>287</v>
      </c>
      <c r="AV406">
        <f>(Table2[[#This Row],[Rank 1Y]]+Table2[[#This Row],[Rank 6M]]+Table2[[#This Row],[Rank Sharpe]])/3</f>
        <v>403</v>
      </c>
    </row>
    <row r="407" spans="1:48" x14ac:dyDescent="0.3">
      <c r="A407" t="s">
        <v>1293</v>
      </c>
      <c r="B407" t="s">
        <v>1294</v>
      </c>
      <c r="C407" t="s">
        <v>3184</v>
      </c>
      <c r="D407" t="s">
        <v>54</v>
      </c>
      <c r="E407">
        <v>9145.9645331249994</v>
      </c>
      <c r="F407">
        <v>527.25</v>
      </c>
      <c r="G407">
        <v>1.6578338130562</v>
      </c>
      <c r="H407">
        <f>(Table2[[#This Row],[1Y Return vs Nifty]]-AVERAGE(Table2[1Y Return vs Nifty]))/_xlfn.STDEV.P(Table2[1Y Return vs Nifty])</f>
        <v>-0.43396141899016377</v>
      </c>
      <c r="I407">
        <v>9.6677305282853396</v>
      </c>
      <c r="J407">
        <f>(Table2[[#This Row],[1M Return vs Nifty]]-AVERAGE(Table2[1M Return vs Nifty]))/_xlfn.STDEV.P(Table2[1M Return vs Nifty])</f>
        <v>0.8002241397195492</v>
      </c>
      <c r="K407">
        <v>30.293183251699201</v>
      </c>
      <c r="L407">
        <f>(Table2[[#This Row],[6M Return vs Nifty]]-AVERAGE(Table2[6M Return vs Nifty]))/_xlfn.STDEV.P(Table2[6M Return vs Nifty])</f>
        <v>0.40126421452390798</v>
      </c>
      <c r="M407">
        <v>-1.3057864540560999</v>
      </c>
      <c r="N407">
        <f>(Table2[[#This Row],[1W Return vs Nifty]]-AVERAGE(Table2[1W Return vs Nifty]))/_xlfn.STDEV.P(Table2[1W Return vs Nifty])</f>
        <v>-0.31837083885483042</v>
      </c>
      <c r="O407">
        <v>495.4</v>
      </c>
      <c r="P407">
        <v>470.75250999129599</v>
      </c>
      <c r="Q407">
        <v>405.11508902521598</v>
      </c>
      <c r="R407">
        <v>67.752189715434397</v>
      </c>
      <c r="S407" s="1">
        <f>(Table2[[#This Row],[Close Price]]-Table2[[#This Row],[20D EMA]])/Table2[[#This Row],[20D EMA]]</f>
        <v>6.4291481631005301E-2</v>
      </c>
      <c r="T407" s="1">
        <f>(Table2[[#This Row],[Close Price]]-Table2[[#This Row],[50D EMA]])/Table2[[#This Row],[50D EMA]]</f>
        <v>0.1200152708898963</v>
      </c>
      <c r="U407" s="1">
        <f>(Table2[[#This Row],[Close Price]]-Table2[[#This Row],[200D EMA]])/Table2[[#This Row],[200D EMA]]</f>
        <v>0.30148200914624995</v>
      </c>
      <c r="V407">
        <v>0.85868968388295897</v>
      </c>
      <c r="W407">
        <v>509.7</v>
      </c>
      <c r="X407">
        <v>547</v>
      </c>
      <c r="Y407">
        <v>501.3</v>
      </c>
      <c r="Z407">
        <v>547</v>
      </c>
      <c r="AA407">
        <v>460.5</v>
      </c>
      <c r="AB407">
        <v>547</v>
      </c>
      <c r="AC407" s="1">
        <f>(Table2[[#This Row],[Close Price]]/Table2[[#This Row],[Day Low]])-1</f>
        <v>3.4432018834608558E-2</v>
      </c>
      <c r="AD407" s="1">
        <f>(Table2[[#This Row],[Day High]]/Table2[[#This Row],[Close Price]])-1</f>
        <v>3.7458511142721695E-2</v>
      </c>
      <c r="AE407" s="1">
        <f>(Table2[[#This Row],[Close Price]]/Table2[[#This Row],[Current Week Low]])-1</f>
        <v>5.1765409934171114E-2</v>
      </c>
      <c r="AF407" s="1">
        <f>(Table2[[#This Row],[Current Week High]]/Table2[[#This Row],[Close Price]])-1</f>
        <v>3.7458511142721695E-2</v>
      </c>
      <c r="AG407" s="1">
        <f>(Table2[[#This Row],[Close Price]]/Table2[[#This Row],[Current Month Low]])-1</f>
        <v>0.14495114006514664</v>
      </c>
      <c r="AH407" s="1">
        <f>(Table2[[#This Row],[Current Month High]]/Table2[[#This Row],[Close Price]])-1</f>
        <v>3.7458511142721695E-2</v>
      </c>
      <c r="AI407">
        <v>3.7458511142721602</v>
      </c>
      <c r="AJ407">
        <v>65.023474178403703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</v>
      </c>
      <c r="AM407" t="s">
        <v>3225</v>
      </c>
      <c r="AN407">
        <v>7.86</v>
      </c>
      <c r="AO407" t="s">
        <v>3225</v>
      </c>
      <c r="AQ407">
        <f>(Table2[[#This Row],[Sharpe Ratio]]-AVERAGE(Table2[Sharpe Ratio]))/_xlfn.STDEV.P(Table2[Sharpe Ratio])</f>
        <v>-0.7593941903965159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-0.31023809399805297</v>
      </c>
      <c r="AS407">
        <f>_xlfn.RANK.AVG(Table2[[#This Row],[1Y Return vs Nifty Z-Score]],Table2[1Y Return vs Nifty Z-Score])</f>
        <v>451</v>
      </c>
      <c r="AT407">
        <f>_xlfn.RANK.AVG(Table2[[#This Row],[6M Return vs Nifty Z-Score]],Table2[6M Return vs Nifty Z-Score])</f>
        <v>200</v>
      </c>
      <c r="AU407">
        <f>_xlfn.RANK.AVG(Table2[[#This Row],[Sharpe Ratio Z-Score]],Table2[Sharpe Ratio Z-Score])</f>
        <v>560.5</v>
      </c>
      <c r="AV407">
        <f>(Table2[[#This Row],[Rank 1Y]]+Table2[[#This Row],[Rank 6M]]+Table2[[#This Row],[Rank Sharpe]])/3</f>
        <v>403.83333333333331</v>
      </c>
    </row>
    <row r="408" spans="1:48" x14ac:dyDescent="0.3">
      <c r="A408" t="s">
        <v>570</v>
      </c>
      <c r="B408" t="s">
        <v>571</v>
      </c>
      <c r="C408" t="s">
        <v>3189</v>
      </c>
      <c r="D408" t="s">
        <v>78</v>
      </c>
      <c r="E408">
        <v>36922.247399095002</v>
      </c>
      <c r="F408">
        <v>4778.45</v>
      </c>
      <c r="G408">
        <v>18.055808720352498</v>
      </c>
      <c r="H408">
        <f>(Table2[[#This Row],[1Y Return vs Nifty]]-AVERAGE(Table2[1Y Return vs Nifty]))/_xlfn.STDEV.P(Table2[1Y Return vs Nifty])</f>
        <v>-0.16229590249025722</v>
      </c>
      <c r="I408">
        <v>9.3166561455212804</v>
      </c>
      <c r="J408">
        <f>(Table2[[#This Row],[1M Return vs Nifty]]-AVERAGE(Table2[1M Return vs Nifty]))/_xlfn.STDEV.P(Table2[1M Return vs Nifty])</f>
        <v>0.76706829024147072</v>
      </c>
      <c r="K408">
        <v>2.1390184438653201</v>
      </c>
      <c r="L408">
        <f>(Table2[[#This Row],[6M Return vs Nifty]]-AVERAGE(Table2[6M Return vs Nifty]))/_xlfn.STDEV.P(Table2[6M Return vs Nifty])</f>
        <v>-0.42948356509000818</v>
      </c>
      <c r="M408">
        <v>-1.88509054062751</v>
      </c>
      <c r="N408">
        <f>(Table2[[#This Row],[1W Return vs Nifty]]-AVERAGE(Table2[1W Return vs Nifty]))/_xlfn.STDEV.P(Table2[1W Return vs Nifty])</f>
        <v>-0.45009222473109417</v>
      </c>
      <c r="O408">
        <v>4608.0600000000004</v>
      </c>
      <c r="P408">
        <v>4461.2383275264801</v>
      </c>
      <c r="Q408">
        <v>4123.2653260611596</v>
      </c>
      <c r="R408">
        <v>64.639844961691793</v>
      </c>
      <c r="S408" s="1">
        <f>(Table2[[#This Row],[Close Price]]-Table2[[#This Row],[20D EMA]])/Table2[[#This Row],[20D EMA]]</f>
        <v>3.6976515062737768E-2</v>
      </c>
      <c r="T408" s="1">
        <f>(Table2[[#This Row],[Close Price]]-Table2[[#This Row],[50D EMA]])/Table2[[#This Row],[50D EMA]]</f>
        <v>7.1103951231719267E-2</v>
      </c>
      <c r="U408" s="1">
        <f>(Table2[[#This Row],[Close Price]]-Table2[[#This Row],[200D EMA]])/Table2[[#This Row],[200D EMA]]</f>
        <v>0.15889946974737129</v>
      </c>
      <c r="V408">
        <v>1.24544967546331</v>
      </c>
      <c r="W408">
        <v>4759.8500000000004</v>
      </c>
      <c r="X408">
        <v>4835</v>
      </c>
      <c r="Y408">
        <v>4743.8</v>
      </c>
      <c r="Z408">
        <v>4884.25</v>
      </c>
      <c r="AA408">
        <v>4452.8999999999996</v>
      </c>
      <c r="AB408">
        <v>4895.5</v>
      </c>
      <c r="AC408" s="1">
        <f>(Table2[[#This Row],[Close Price]]/Table2[[#This Row],[Day Low]])-1</f>
        <v>3.9076861665807705E-3</v>
      </c>
      <c r="AD408" s="1">
        <f>(Table2[[#This Row],[Day High]]/Table2[[#This Row],[Close Price]])-1</f>
        <v>1.1834381441680808E-2</v>
      </c>
      <c r="AE408" s="1">
        <f>(Table2[[#This Row],[Close Price]]/Table2[[#This Row],[Current Week Low]])-1</f>
        <v>7.3042708377248911E-3</v>
      </c>
      <c r="AF408" s="1">
        <f>(Table2[[#This Row],[Current Week High]]/Table2[[#This Row],[Close Price]])-1</f>
        <v>2.2141070849333921E-2</v>
      </c>
      <c r="AG408" s="1">
        <f>(Table2[[#This Row],[Close Price]]/Table2[[#This Row],[Current Month Low]])-1</f>
        <v>7.3109658873992345E-2</v>
      </c>
      <c r="AH408" s="1">
        <f>(Table2[[#This Row],[Current Month High]]/Table2[[#This Row],[Close Price]])-1</f>
        <v>2.4495390764787794E-2</v>
      </c>
      <c r="AI408">
        <v>2.4495390764787701</v>
      </c>
      <c r="AJ408">
        <v>56.534486429823197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0.06</v>
      </c>
      <c r="AM408" t="s">
        <v>3225</v>
      </c>
      <c r="AN408">
        <v>7.29</v>
      </c>
      <c r="AO408" t="s">
        <v>3225</v>
      </c>
      <c r="AP408">
        <v>3.8451749495211997E-2</v>
      </c>
      <c r="AQ408">
        <f>(Table2[[#This Row],[Sharpe Ratio]]-AVERAGE(Table2[Sharpe Ratio]))/_xlfn.STDEV.P(Table2[Sharpe Ratio])</f>
        <v>-0.31280684601375663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-0.58761024808364548</v>
      </c>
      <c r="AS408">
        <f>_xlfn.RANK.AVG(Table2[[#This Row],[1Y Return vs Nifty Z-Score]],Table2[1Y Return vs Nifty Z-Score])</f>
        <v>341</v>
      </c>
      <c r="AT408">
        <f>_xlfn.RANK.AVG(Table2[[#This Row],[6M Return vs Nifty Z-Score]],Table2[6M Return vs Nifty Z-Score])</f>
        <v>454</v>
      </c>
      <c r="AU408">
        <f>_xlfn.RANK.AVG(Table2[[#This Row],[Sharpe Ratio Z-Score]],Table2[Sharpe Ratio Z-Score])</f>
        <v>420</v>
      </c>
      <c r="AV408">
        <f>(Table2[[#This Row],[Rank 1Y]]+Table2[[#This Row],[Rank 6M]]+Table2[[#This Row],[Rank Sharpe]])/3</f>
        <v>405</v>
      </c>
    </row>
    <row r="409" spans="1:48" x14ac:dyDescent="0.3">
      <c r="A409" t="s">
        <v>76</v>
      </c>
      <c r="B409" t="s">
        <v>77</v>
      </c>
      <c r="C409" t="s">
        <v>3189</v>
      </c>
      <c r="D409" t="s">
        <v>78</v>
      </c>
      <c r="E409">
        <v>335627.16484486999</v>
      </c>
      <c r="F409">
        <v>11645.65</v>
      </c>
      <c r="G409">
        <v>9.0930020269855092</v>
      </c>
      <c r="H409">
        <f>(Table2[[#This Row],[1Y Return vs Nifty]]-AVERAGE(Table2[1Y Return vs Nifty]))/_xlfn.STDEV.P(Table2[1Y Return vs Nifty])</f>
        <v>-0.31078286648475373</v>
      </c>
      <c r="I409">
        <v>-1.75885833679348</v>
      </c>
      <c r="J409">
        <f>(Table2[[#This Row],[1M Return vs Nifty]]-AVERAGE(Table2[1M Return vs Nifty]))/_xlfn.STDEV.P(Table2[1M Return vs Nifty])</f>
        <v>-0.27891543598983637</v>
      </c>
      <c r="K409">
        <v>5.7492361826021003</v>
      </c>
      <c r="L409">
        <f>(Table2[[#This Row],[6M Return vs Nifty]]-AVERAGE(Table2[6M Return vs Nifty]))/_xlfn.STDEV.P(Table2[6M Return vs Nifty])</f>
        <v>-0.32295650627475841</v>
      </c>
      <c r="M409">
        <v>-0.44440638831095503</v>
      </c>
      <c r="N409">
        <f>(Table2[[#This Row],[1W Return vs Nifty]]-AVERAGE(Table2[1W Return vs Nifty]))/_xlfn.STDEV.P(Table2[1W Return vs Nifty])</f>
        <v>-0.12251139533241477</v>
      </c>
      <c r="O409">
        <v>11508.14</v>
      </c>
      <c r="P409">
        <v>11363.497181274301</v>
      </c>
      <c r="Q409">
        <v>10378.4123748777</v>
      </c>
      <c r="R409">
        <v>61.460027959529803</v>
      </c>
      <c r="S409" s="1">
        <f>(Table2[[#This Row],[Close Price]]-Table2[[#This Row],[20D EMA]])/Table2[[#This Row],[20D EMA]]</f>
        <v>1.1948933537478709E-2</v>
      </c>
      <c r="T409" s="1">
        <f>(Table2[[#This Row],[Close Price]]-Table2[[#This Row],[50D EMA]])/Table2[[#This Row],[50D EMA]]</f>
        <v>2.4829752163854409E-2</v>
      </c>
      <c r="U409" s="1">
        <f>(Table2[[#This Row],[Close Price]]-Table2[[#This Row],[200D EMA]])/Table2[[#This Row],[200D EMA]]</f>
        <v>0.12210322536323699</v>
      </c>
      <c r="V409">
        <v>0.644520780508131</v>
      </c>
      <c r="W409">
        <v>11575</v>
      </c>
      <c r="X409">
        <v>11718.6</v>
      </c>
      <c r="Y409">
        <v>11575</v>
      </c>
      <c r="Z409">
        <v>11797.95</v>
      </c>
      <c r="AA409">
        <v>11308</v>
      </c>
      <c r="AB409">
        <v>11822.75</v>
      </c>
      <c r="AC409" s="1">
        <f>(Table2[[#This Row],[Close Price]]/Table2[[#This Row],[Day Low]])-1</f>
        <v>6.1036717062634693E-3</v>
      </c>
      <c r="AD409" s="1">
        <f>(Table2[[#This Row],[Day High]]/Table2[[#This Row],[Close Price]])-1</f>
        <v>6.2641415464144146E-3</v>
      </c>
      <c r="AE409" s="1">
        <f>(Table2[[#This Row],[Close Price]]/Table2[[#This Row],[Current Week Low]])-1</f>
        <v>6.1036717062634693E-3</v>
      </c>
      <c r="AF409" s="1">
        <f>(Table2[[#This Row],[Current Week High]]/Table2[[#This Row],[Close Price]])-1</f>
        <v>1.3077844517051629E-2</v>
      </c>
      <c r="AG409" s="1">
        <f>(Table2[[#This Row],[Close Price]]/Table2[[#This Row],[Current Month Low]])-1</f>
        <v>2.9859391581181338E-2</v>
      </c>
      <c r="AH409" s="1">
        <f>(Table2[[#This Row],[Current Month High]]/Table2[[#This Row],[Close Price]])-1</f>
        <v>1.5207395035914839E-2</v>
      </c>
      <c r="AI409">
        <v>3.7125450275424798</v>
      </c>
      <c r="AJ409">
        <v>44.755470755309098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-0.03</v>
      </c>
      <c r="AM409" t="s">
        <v>3224</v>
      </c>
      <c r="AN409">
        <v>3.04</v>
      </c>
      <c r="AO409" t="s">
        <v>3225</v>
      </c>
      <c r="AP409">
        <v>4.2962569219173997E-2</v>
      </c>
      <c r="AQ409">
        <f>(Table2[[#This Row],[Sharpe Ratio]]-AVERAGE(Table2[Sharpe Ratio]))/_xlfn.STDEV.P(Table2[Sharpe Ratio])</f>
        <v>-0.26041716211226335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-1.2955833661940268</v>
      </c>
      <c r="AS409">
        <f>_xlfn.RANK.AVG(Table2[[#This Row],[1Y Return vs Nifty Z-Score]],Table2[1Y Return vs Nifty Z-Score])</f>
        <v>395</v>
      </c>
      <c r="AT409">
        <f>_xlfn.RANK.AVG(Table2[[#This Row],[6M Return vs Nifty Z-Score]],Table2[6M Return vs Nifty Z-Score])</f>
        <v>418</v>
      </c>
      <c r="AU409">
        <f>_xlfn.RANK.AVG(Table2[[#This Row],[Sharpe Ratio Z-Score]],Table2[Sharpe Ratio Z-Score])</f>
        <v>403</v>
      </c>
      <c r="AV409">
        <f>(Table2[[#This Row],[Rank 1Y]]+Table2[[#This Row],[Rank 6M]]+Table2[[#This Row],[Rank Sharpe]])/3</f>
        <v>405.33333333333331</v>
      </c>
    </row>
    <row r="410" spans="1:48" x14ac:dyDescent="0.3">
      <c r="A410" t="s">
        <v>1641</v>
      </c>
      <c r="B410" t="s">
        <v>1642</v>
      </c>
      <c r="C410" t="s">
        <v>3180</v>
      </c>
      <c r="D410" t="s">
        <v>51</v>
      </c>
      <c r="E410">
        <v>5587.6296435599997</v>
      </c>
      <c r="F410">
        <v>62.22</v>
      </c>
      <c r="G410">
        <v>69.778298254275299</v>
      </c>
      <c r="H410">
        <f>(Table2[[#This Row],[1Y Return vs Nifty]]-AVERAGE(Table2[1Y Return vs Nifty]))/_xlfn.STDEV.P(Table2[1Y Return vs Nifty])</f>
        <v>0.69459142130007512</v>
      </c>
      <c r="I410">
        <v>-8.9870898148882201</v>
      </c>
      <c r="J410">
        <f>(Table2[[#This Row],[1M Return vs Nifty]]-AVERAGE(Table2[1M Return vs Nifty]))/_xlfn.STDEV.P(Table2[1M Return vs Nifty])</f>
        <v>-0.96155753876462435</v>
      </c>
      <c r="K410">
        <v>-22.730531446143001</v>
      </c>
      <c r="L410">
        <f>(Table2[[#This Row],[6M Return vs Nifty]]-AVERAGE(Table2[6M Return vs Nifty]))/_xlfn.STDEV.P(Table2[6M Return vs Nifty])</f>
        <v>-1.1633118811540386</v>
      </c>
      <c r="M410">
        <v>3.4006534974293601</v>
      </c>
      <c r="N410">
        <f>(Table2[[#This Row],[1W Return vs Nifty]]-AVERAGE(Table2[1W Return vs Nifty]))/_xlfn.STDEV.P(Table2[1W Return vs Nifty])</f>
        <v>0.75177316206559341</v>
      </c>
      <c r="O410">
        <v>62.41</v>
      </c>
      <c r="P410">
        <v>64.856337391614403</v>
      </c>
      <c r="Q410">
        <v>62.180329748646997</v>
      </c>
      <c r="R410">
        <v>52.3265208740021</v>
      </c>
      <c r="S410" s="1">
        <f>(Table2[[#This Row],[Close Price]]-Table2[[#This Row],[20D EMA]])/Table2[[#This Row],[20D EMA]]</f>
        <v>-3.0443839128344455E-3</v>
      </c>
      <c r="T410" s="1">
        <f>(Table2[[#This Row],[Close Price]]-Table2[[#This Row],[50D EMA]])/Table2[[#This Row],[50D EMA]]</f>
        <v>-4.0648878700869549E-2</v>
      </c>
      <c r="U410" s="1">
        <f>(Table2[[#This Row],[Close Price]]-Table2[[#This Row],[200D EMA]])/Table2[[#This Row],[200D EMA]]</f>
        <v>6.3798714984886066E-4</v>
      </c>
      <c r="V410">
        <v>1.02025252210092</v>
      </c>
      <c r="W410">
        <v>61.9</v>
      </c>
      <c r="X410">
        <v>63.49</v>
      </c>
      <c r="Y410">
        <v>61.61</v>
      </c>
      <c r="Z410">
        <v>63.7</v>
      </c>
      <c r="AA410">
        <v>59.21</v>
      </c>
      <c r="AB410">
        <v>64.150000000000006</v>
      </c>
      <c r="AC410" s="1">
        <f>(Table2[[#This Row],[Close Price]]/Table2[[#This Row],[Day Low]])-1</f>
        <v>5.1696284329563191E-3</v>
      </c>
      <c r="AD410" s="1">
        <f>(Table2[[#This Row],[Day High]]/Table2[[#This Row],[Close Price]])-1</f>
        <v>2.0411443265830886E-2</v>
      </c>
      <c r="AE410" s="1">
        <f>(Table2[[#This Row],[Close Price]]/Table2[[#This Row],[Current Week Low]])-1</f>
        <v>9.9009900990099098E-3</v>
      </c>
      <c r="AF410" s="1">
        <f>(Table2[[#This Row],[Current Week High]]/Table2[[#This Row],[Close Price]])-1</f>
        <v>2.3786563805850314E-2</v>
      </c>
      <c r="AG410" s="1">
        <f>(Table2[[#This Row],[Close Price]]/Table2[[#This Row],[Current Month Low]])-1</f>
        <v>5.083600743117711E-2</v>
      </c>
      <c r="AH410" s="1">
        <f>(Table2[[#This Row],[Current Month High]]/Table2[[#This Row],[Close Price]])-1</f>
        <v>3.1018964963034579E-2</v>
      </c>
      <c r="AI410">
        <v>60.125361620057802</v>
      </c>
      <c r="AJ410">
        <v>108.79194630872399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-0.18</v>
      </c>
      <c r="AM410" t="s">
        <v>3224</v>
      </c>
      <c r="AN410">
        <v>-2.5099999999999998</v>
      </c>
      <c r="AO410" t="s">
        <v>3224</v>
      </c>
      <c r="AP410">
        <v>4.1569093134563001E-2</v>
      </c>
      <c r="AQ410">
        <f>(Table2[[#This Row],[Sharpe Ratio]]-AVERAGE(Table2[Sharpe Ratio]))/_xlfn.STDEV.P(Table2[Sharpe Ratio])</f>
        <v>-0.27660130957647172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129</v>
      </c>
      <c r="AT410">
        <f>_xlfn.RANK.AVG(Table2[[#This Row],[6M Return vs Nifty Z-Score]],Table2[6M Return vs Nifty Z-Score])</f>
        <v>694</v>
      </c>
      <c r="AU410">
        <f>_xlfn.RANK.AVG(Table2[[#This Row],[Sharpe Ratio Z-Score]],Table2[Sharpe Ratio Z-Score])</f>
        <v>406</v>
      </c>
      <c r="AV410">
        <f>(Table2[[#This Row],[Rank 1Y]]+Table2[[#This Row],[Rank 6M]]+Table2[[#This Row],[Rank Sharpe]])/3</f>
        <v>409.66666666666669</v>
      </c>
    </row>
    <row r="411" spans="1:48" x14ac:dyDescent="0.3">
      <c r="A411" t="s">
        <v>1028</v>
      </c>
      <c r="B411" t="s">
        <v>1029</v>
      </c>
      <c r="C411" t="s">
        <v>3186</v>
      </c>
      <c r="D411" t="s">
        <v>215</v>
      </c>
      <c r="E411">
        <v>13629.916782535</v>
      </c>
      <c r="F411">
        <v>1660.55</v>
      </c>
      <c r="G411">
        <v>7.2975335195967901</v>
      </c>
      <c r="H411">
        <f>(Table2[[#This Row],[1Y Return vs Nifty]]-AVERAGE(Table2[1Y Return vs Nifty]))/_xlfn.STDEV.P(Table2[1Y Return vs Nifty])</f>
        <v>-0.34052842239495579</v>
      </c>
      <c r="I411">
        <v>-4.8899152296711197</v>
      </c>
      <c r="J411">
        <f>(Table2[[#This Row],[1M Return vs Nifty]]-AVERAGE(Table2[1M Return vs Nifty]))/_xlfn.STDEV.P(Table2[1M Return vs Nifty])</f>
        <v>-0.57461588052303669</v>
      </c>
      <c r="K411">
        <v>-18.557405500907102</v>
      </c>
      <c r="L411">
        <f>(Table2[[#This Row],[6M Return vs Nifty]]-AVERAGE(Table2[6M Return vs Nifty]))/_xlfn.STDEV.P(Table2[6M Return vs Nifty])</f>
        <v>-1.0401750331346895</v>
      </c>
      <c r="M411">
        <v>1.35202144733843</v>
      </c>
      <c r="N411">
        <f>(Table2[[#This Row],[1W Return vs Nifty]]-AVERAGE(Table2[1W Return vs Nifty]))/_xlfn.STDEV.P(Table2[1W Return vs Nifty])</f>
        <v>0.28595795543448194</v>
      </c>
      <c r="O411">
        <v>1599.95</v>
      </c>
      <c r="P411">
        <v>1638.10471708859</v>
      </c>
      <c r="Q411">
        <v>1601.8997837306099</v>
      </c>
      <c r="R411">
        <v>69.584353161729098</v>
      </c>
      <c r="S411" s="1">
        <f>(Table2[[#This Row],[Close Price]]-Table2[[#This Row],[20D EMA]])/Table2[[#This Row],[20D EMA]]</f>
        <v>3.78761836307384E-2</v>
      </c>
      <c r="T411" s="1">
        <f>(Table2[[#This Row],[Close Price]]-Table2[[#This Row],[50D EMA]])/Table2[[#This Row],[50D EMA]]</f>
        <v>1.3701982954607502E-2</v>
      </c>
      <c r="U411" s="1">
        <f>(Table2[[#This Row],[Close Price]]-Table2[[#This Row],[200D EMA]])/Table2[[#This Row],[200D EMA]]</f>
        <v>3.6612912283939238E-2</v>
      </c>
      <c r="V411">
        <v>1.0113558192713501</v>
      </c>
      <c r="W411">
        <v>1584.8</v>
      </c>
      <c r="X411">
        <v>1689.7</v>
      </c>
      <c r="Y411">
        <v>1584.8</v>
      </c>
      <c r="Z411">
        <v>1689.7</v>
      </c>
      <c r="AA411">
        <v>1521</v>
      </c>
      <c r="AB411">
        <v>1699</v>
      </c>
      <c r="AC411" s="1">
        <f>(Table2[[#This Row],[Close Price]]/Table2[[#This Row],[Day Low]])-1</f>
        <v>4.7797829379101486E-2</v>
      </c>
      <c r="AD411" s="1">
        <f>(Table2[[#This Row],[Day High]]/Table2[[#This Row],[Close Price]])-1</f>
        <v>1.7554424738791319E-2</v>
      </c>
      <c r="AE411" s="1">
        <f>(Table2[[#This Row],[Close Price]]/Table2[[#This Row],[Current Week Low]])-1</f>
        <v>4.7797829379101486E-2</v>
      </c>
      <c r="AF411" s="1">
        <f>(Table2[[#This Row],[Current Week High]]/Table2[[#This Row],[Close Price]])-1</f>
        <v>1.7554424738791319E-2</v>
      </c>
      <c r="AG411" s="1">
        <f>(Table2[[#This Row],[Close Price]]/Table2[[#This Row],[Current Month Low]])-1</f>
        <v>9.1748849441157132E-2</v>
      </c>
      <c r="AH411" s="1">
        <f>(Table2[[#This Row],[Current Month High]]/Table2[[#This Row],[Close Price]])-1</f>
        <v>2.3154978772093715E-2</v>
      </c>
      <c r="AI411">
        <v>33.808075637589901</v>
      </c>
      <c r="AJ411">
        <v>63.118860510805398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-0.09</v>
      </c>
      <c r="AM411" t="s">
        <v>3224</v>
      </c>
      <c r="AN411">
        <v>6.32</v>
      </c>
      <c r="AO411" t="s">
        <v>3225</v>
      </c>
      <c r="AP411">
        <v>0.13193666465279599</v>
      </c>
      <c r="AQ411">
        <f>(Table2[[#This Row],[Sharpe Ratio]]-AVERAGE(Table2[Sharpe Ratio]))/_xlfn.STDEV.P(Table2[Sharpe Ratio])</f>
        <v>0.77294817289043127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407</v>
      </c>
      <c r="AT411">
        <f>_xlfn.RANK.AVG(Table2[[#This Row],[6M Return vs Nifty Z-Score]],Table2[6M Return vs Nifty Z-Score])</f>
        <v>669</v>
      </c>
      <c r="AU411">
        <f>_xlfn.RANK.AVG(Table2[[#This Row],[Sharpe Ratio Z-Score]],Table2[Sharpe Ratio Z-Score])</f>
        <v>154</v>
      </c>
      <c r="AV411">
        <f>(Table2[[#This Row],[Rank 1Y]]+Table2[[#This Row],[Rank 6M]]+Table2[[#This Row],[Rank Sharpe]])/3</f>
        <v>410</v>
      </c>
    </row>
    <row r="412" spans="1:48" x14ac:dyDescent="0.3">
      <c r="A412" t="s">
        <v>513</v>
      </c>
      <c r="B412" t="s">
        <v>514</v>
      </c>
      <c r="C412" t="s">
        <v>3180</v>
      </c>
      <c r="D412" t="s">
        <v>34</v>
      </c>
      <c r="E412">
        <v>42353.695734859</v>
      </c>
      <c r="F412">
        <v>59.81</v>
      </c>
      <c r="G412">
        <v>-1.66608741158799</v>
      </c>
      <c r="H412">
        <f>(Table2[[#This Row],[1Y Return vs Nifty]]-AVERAGE(Table2[1Y Return vs Nifty]))/_xlfn.STDEV.P(Table2[1Y Return vs Nifty])</f>
        <v>-0.48902887588059829</v>
      </c>
      <c r="I412">
        <v>-4.7808240115854002</v>
      </c>
      <c r="J412">
        <f>(Table2[[#This Row],[1M Return vs Nifty]]-AVERAGE(Table2[1M Return vs Nifty]))/_xlfn.STDEV.P(Table2[1M Return vs Nifty])</f>
        <v>-0.56431318632543359</v>
      </c>
      <c r="K412">
        <v>-13.698677828783699</v>
      </c>
      <c r="L412">
        <f>(Table2[[#This Row],[6M Return vs Nifty]]-AVERAGE(Table2[6M Return vs Nifty]))/_xlfn.STDEV.P(Table2[6M Return vs Nifty])</f>
        <v>-0.89680806583463002</v>
      </c>
      <c r="M412">
        <v>5.0206089559218202E-2</v>
      </c>
      <c r="N412">
        <f>(Table2[[#This Row],[1W Return vs Nifty]]-AVERAGE(Table2[1W Return vs Nifty]))/_xlfn.STDEV.P(Table2[1W Return vs Nifty])</f>
        <v>-1.0047073800788614E-2</v>
      </c>
      <c r="O412">
        <v>60.99</v>
      </c>
      <c r="P412">
        <v>62.482333992502603</v>
      </c>
      <c r="Q412">
        <v>58.749776404263201</v>
      </c>
      <c r="R412">
        <v>42.594846137985499</v>
      </c>
      <c r="S412" s="1">
        <f>(Table2[[#This Row],[Close Price]]-Table2[[#This Row],[20D EMA]])/Table2[[#This Row],[20D EMA]]</f>
        <v>-1.934743400557468E-2</v>
      </c>
      <c r="T412" s="1">
        <f>(Table2[[#This Row],[Close Price]]-Table2[[#This Row],[50D EMA]])/Table2[[#This Row],[50D EMA]]</f>
        <v>-4.2769432922004171E-2</v>
      </c>
      <c r="U412" s="1">
        <f>(Table2[[#This Row],[Close Price]]-Table2[[#This Row],[200D EMA]])/Table2[[#This Row],[200D EMA]]</f>
        <v>1.8046427758997657E-2</v>
      </c>
      <c r="V412">
        <v>0.40758177793216299</v>
      </c>
      <c r="W412">
        <v>59.6</v>
      </c>
      <c r="X412">
        <v>60.85</v>
      </c>
      <c r="Y412">
        <v>59.6</v>
      </c>
      <c r="Z412">
        <v>61.96</v>
      </c>
      <c r="AA412">
        <v>58.4</v>
      </c>
      <c r="AB412">
        <v>62.79</v>
      </c>
      <c r="AC412" s="1">
        <f>(Table2[[#This Row],[Close Price]]/Table2[[#This Row],[Day Low]])-1</f>
        <v>3.5234899328859814E-3</v>
      </c>
      <c r="AD412" s="1">
        <f>(Table2[[#This Row],[Day High]]/Table2[[#This Row],[Close Price]])-1</f>
        <v>1.7388396589199218E-2</v>
      </c>
      <c r="AE412" s="1">
        <f>(Table2[[#This Row],[Close Price]]/Table2[[#This Row],[Current Week Low]])-1</f>
        <v>3.5234899328859814E-3</v>
      </c>
      <c r="AF412" s="1">
        <f>(Table2[[#This Row],[Current Week High]]/Table2[[#This Row],[Close Price]])-1</f>
        <v>3.5947166025748212E-2</v>
      </c>
      <c r="AG412" s="1">
        <f>(Table2[[#This Row],[Close Price]]/Table2[[#This Row],[Current Month Low]])-1</f>
        <v>2.4143835616438514E-2</v>
      </c>
      <c r="AH412" s="1">
        <f>(Table2[[#This Row],[Current Month High]]/Table2[[#This Row],[Close Price]])-1</f>
        <v>4.9824444072897434E-2</v>
      </c>
      <c r="AI412">
        <v>22.889148971743801</v>
      </c>
      <c r="AJ412">
        <v>54.747736093143601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-7.0000000000000007E-2</v>
      </c>
      <c r="AM412" t="s">
        <v>3224</v>
      </c>
      <c r="AN412">
        <v>-4.41</v>
      </c>
      <c r="AO412" t="s">
        <v>3224</v>
      </c>
      <c r="AP412">
        <v>0.145028010184586</v>
      </c>
      <c r="AQ412">
        <f>(Table2[[#This Row],[Sharpe Ratio]]-AVERAGE(Table2[Sharpe Ratio]))/_xlfn.STDEV.P(Table2[Sharpe Ratio])</f>
        <v>0.92499403067818153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481</v>
      </c>
      <c r="AT412">
        <f>_xlfn.RANK.AVG(Table2[[#This Row],[6M Return vs Nifty Z-Score]],Table2[6M Return vs Nifty Z-Score])</f>
        <v>623</v>
      </c>
      <c r="AU412">
        <f>_xlfn.RANK.AVG(Table2[[#This Row],[Sharpe Ratio Z-Score]],Table2[Sharpe Ratio Z-Score])</f>
        <v>127</v>
      </c>
      <c r="AV412">
        <f>(Table2[[#This Row],[Rank 1Y]]+Table2[[#This Row],[Rank 6M]]+Table2[[#This Row],[Rank Sharpe]])/3</f>
        <v>410.33333333333331</v>
      </c>
    </row>
    <row r="413" spans="1:48" x14ac:dyDescent="0.3">
      <c r="A413" t="s">
        <v>1706</v>
      </c>
      <c r="B413" t="s">
        <v>1707</v>
      </c>
      <c r="C413" t="s">
        <v>3191</v>
      </c>
      <c r="D413" t="s">
        <v>75</v>
      </c>
      <c r="E413">
        <v>5054.0159999999996</v>
      </c>
      <c r="F413">
        <v>717.9</v>
      </c>
      <c r="G413">
        <v>42.837074832330003</v>
      </c>
      <c r="H413">
        <f>(Table2[[#This Row],[1Y Return vs Nifty]]-AVERAGE(Table2[1Y Return vs Nifty]))/_xlfn.STDEV.P(Table2[1Y Return vs Nifty])</f>
        <v>0.24825573549502183</v>
      </c>
      <c r="I413">
        <v>-16.016278702408801</v>
      </c>
      <c r="J413">
        <f>(Table2[[#This Row],[1M Return vs Nifty]]-AVERAGE(Table2[1M Return vs Nifty]))/_xlfn.STDEV.P(Table2[1M Return vs Nifty])</f>
        <v>-1.6254018411392652</v>
      </c>
      <c r="K413">
        <v>-30.296611524434098</v>
      </c>
      <c r="L413">
        <f>(Table2[[#This Row],[6M Return vs Nifty]]-AVERAGE(Table2[6M Return vs Nifty]))/_xlfn.STDEV.P(Table2[6M Return vs Nifty])</f>
        <v>-1.3865649688702999</v>
      </c>
      <c r="M413">
        <v>-4.5335672760302197</v>
      </c>
      <c r="N413">
        <f>(Table2[[#This Row],[1W Return vs Nifty]]-AVERAGE(Table2[1W Return vs Nifty]))/_xlfn.STDEV.P(Table2[1W Return vs Nifty])</f>
        <v>-1.0522993110180368</v>
      </c>
      <c r="O413">
        <v>769.83</v>
      </c>
      <c r="P413">
        <v>815.59652944874904</v>
      </c>
      <c r="Q413">
        <v>783.95492239621797</v>
      </c>
      <c r="R413">
        <v>20.155004293051402</v>
      </c>
      <c r="S413" s="1">
        <f>(Table2[[#This Row],[Close Price]]-Table2[[#This Row],[20D EMA]])/Table2[[#This Row],[20D EMA]]</f>
        <v>-6.7456451424340522E-2</v>
      </c>
      <c r="T413" s="1">
        <f>(Table2[[#This Row],[Close Price]]-Table2[[#This Row],[50D EMA]])/Table2[[#This Row],[50D EMA]]</f>
        <v>-0.11978536680971516</v>
      </c>
      <c r="U413" s="1">
        <f>(Table2[[#This Row],[Close Price]]-Table2[[#This Row],[200D EMA]])/Table2[[#This Row],[200D EMA]]</f>
        <v>-8.4258572156567485E-2</v>
      </c>
      <c r="V413">
        <v>0.54225381855265797</v>
      </c>
      <c r="W413">
        <v>711.65</v>
      </c>
      <c r="X413">
        <v>726.95</v>
      </c>
      <c r="Y413">
        <v>711.65</v>
      </c>
      <c r="Z413">
        <v>741.4</v>
      </c>
      <c r="AA413">
        <v>711.65</v>
      </c>
      <c r="AB413">
        <v>822.8</v>
      </c>
      <c r="AC413" s="1">
        <f>(Table2[[#This Row],[Close Price]]/Table2[[#This Row],[Day Low]])-1</f>
        <v>8.7824070821331812E-3</v>
      </c>
      <c r="AD413" s="1">
        <f>(Table2[[#This Row],[Day High]]/Table2[[#This Row],[Close Price]])-1</f>
        <v>1.260621256442418E-2</v>
      </c>
      <c r="AE413" s="1">
        <f>(Table2[[#This Row],[Close Price]]/Table2[[#This Row],[Current Week Low]])-1</f>
        <v>8.7824070821331812E-3</v>
      </c>
      <c r="AF413" s="1">
        <f>(Table2[[#This Row],[Current Week High]]/Table2[[#This Row],[Close Price]])-1</f>
        <v>3.2734364117565029E-2</v>
      </c>
      <c r="AG413" s="1">
        <f>(Table2[[#This Row],[Close Price]]/Table2[[#This Row],[Current Month Low]])-1</f>
        <v>8.7824070821331812E-3</v>
      </c>
      <c r="AH413" s="1">
        <f>(Table2[[#This Row],[Current Month High]]/Table2[[#This Row],[Close Price]])-1</f>
        <v>0.1461206296141524</v>
      </c>
      <c r="AI413">
        <v>62.278868923248297</v>
      </c>
      <c r="AJ413">
        <v>81.059268600252196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-0.3</v>
      </c>
      <c r="AM413" t="s">
        <v>3224</v>
      </c>
      <c r="AN413">
        <v>-12.31</v>
      </c>
      <c r="AO413" t="s">
        <v>3224</v>
      </c>
      <c r="AP413">
        <v>8.4317372364069998E-2</v>
      </c>
      <c r="AQ413">
        <f>(Table2[[#This Row],[Sharpe Ratio]]-AVERAGE(Table2[Sharpe Ratio]))/_xlfn.STDEV.P(Table2[Sharpe Ratio])</f>
        <v>0.21988690613957484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226</v>
      </c>
      <c r="AT413">
        <f>_xlfn.RANK.AVG(Table2[[#This Row],[6M Return vs Nifty Z-Score]],Table2[6M Return vs Nifty Z-Score])</f>
        <v>721</v>
      </c>
      <c r="AU413">
        <f>_xlfn.RANK.AVG(Table2[[#This Row],[Sharpe Ratio Z-Score]],Table2[Sharpe Ratio Z-Score])</f>
        <v>286</v>
      </c>
      <c r="AV413">
        <f>(Table2[[#This Row],[Rank 1Y]]+Table2[[#This Row],[Rank 6M]]+Table2[[#This Row],[Rank Sharpe]])/3</f>
        <v>411</v>
      </c>
    </row>
    <row r="414" spans="1:48" x14ac:dyDescent="0.3">
      <c r="A414" t="s">
        <v>707</v>
      </c>
      <c r="B414" t="s">
        <v>708</v>
      </c>
      <c r="C414" t="s">
        <v>3190</v>
      </c>
      <c r="D414" t="s">
        <v>327</v>
      </c>
      <c r="E414">
        <v>25814.611250099999</v>
      </c>
      <c r="F414">
        <v>2034.7</v>
      </c>
      <c r="G414">
        <v>3.48351328658726</v>
      </c>
      <c r="H414">
        <f>(Table2[[#This Row],[1Y Return vs Nifty]]-AVERAGE(Table2[1Y Return vs Nifty]))/_xlfn.STDEV.P(Table2[1Y Return vs Nifty])</f>
        <v>-0.40371535751342563</v>
      </c>
      <c r="I414">
        <v>-6.1799437648601501</v>
      </c>
      <c r="J414">
        <f>(Table2[[#This Row],[1M Return vs Nifty]]-AVERAGE(Table2[1M Return vs Nifty]))/_xlfn.STDEV.P(Table2[1M Return vs Nifty])</f>
        <v>-0.69644758922933292</v>
      </c>
      <c r="K414">
        <v>45.728845566429399</v>
      </c>
      <c r="L414">
        <f>(Table2[[#This Row],[6M Return vs Nifty]]-AVERAGE(Table2[6M Return vs Nifty]))/_xlfn.STDEV.P(Table2[6M Return vs Nifty])</f>
        <v>0.85672585873735241</v>
      </c>
      <c r="M414">
        <v>-5.7811459597007104</v>
      </c>
      <c r="N414">
        <f>(Table2[[#This Row],[1W Return vs Nifty]]-AVERAGE(Table2[1W Return vs Nifty]))/_xlfn.STDEV.P(Table2[1W Return vs Nifty])</f>
        <v>-1.3359720780709321</v>
      </c>
      <c r="O414">
        <v>2113.5100000000002</v>
      </c>
      <c r="P414">
        <v>2046.1618490926601</v>
      </c>
      <c r="Q414">
        <v>1736.8912252974801</v>
      </c>
      <c r="R414">
        <v>26.269340593715601</v>
      </c>
      <c r="S414" s="1">
        <f>(Table2[[#This Row],[Close Price]]-Table2[[#This Row],[20D EMA]])/Table2[[#This Row],[20D EMA]]</f>
        <v>-3.7288680914687018E-2</v>
      </c>
      <c r="T414" s="1">
        <f>(Table2[[#This Row],[Close Price]]-Table2[[#This Row],[50D EMA]])/Table2[[#This Row],[50D EMA]]</f>
        <v>-5.6016336624312574E-3</v>
      </c>
      <c r="U414" s="1">
        <f>(Table2[[#This Row],[Close Price]]-Table2[[#This Row],[200D EMA]])/Table2[[#This Row],[200D EMA]]</f>
        <v>0.17146080903915775</v>
      </c>
      <c r="V414">
        <v>0.46356090687974</v>
      </c>
      <c r="W414">
        <v>1980.2</v>
      </c>
      <c r="X414">
        <v>2042.4</v>
      </c>
      <c r="Y414">
        <v>1980.2</v>
      </c>
      <c r="Z414">
        <v>2111.1</v>
      </c>
      <c r="AA414">
        <v>1980.2</v>
      </c>
      <c r="AB414">
        <v>2280</v>
      </c>
      <c r="AC414" s="1">
        <f>(Table2[[#This Row],[Close Price]]/Table2[[#This Row],[Day Low]])-1</f>
        <v>2.7522472477527593E-2</v>
      </c>
      <c r="AD414" s="1">
        <f>(Table2[[#This Row],[Day High]]/Table2[[#This Row],[Close Price]])-1</f>
        <v>3.7843416719909317E-3</v>
      </c>
      <c r="AE414" s="1">
        <f>(Table2[[#This Row],[Close Price]]/Table2[[#This Row],[Current Week Low]])-1</f>
        <v>2.7522472477527593E-2</v>
      </c>
      <c r="AF414" s="1">
        <f>(Table2[[#This Row],[Current Week High]]/Table2[[#This Row],[Close Price]])-1</f>
        <v>3.7548532953260771E-2</v>
      </c>
      <c r="AG414" s="1">
        <f>(Table2[[#This Row],[Close Price]]/Table2[[#This Row],[Current Month Low]])-1</f>
        <v>2.7522472477527593E-2</v>
      </c>
      <c r="AH414" s="1">
        <f>(Table2[[#This Row],[Current Month High]]/Table2[[#This Row],[Close Price]])-1</f>
        <v>0.12055831326485467</v>
      </c>
      <c r="AI414">
        <v>12.0558313264854</v>
      </c>
      <c r="AJ414">
        <v>71.545400893685198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-0.09</v>
      </c>
      <c r="AM414" t="s">
        <v>3224</v>
      </c>
      <c r="AN414">
        <v>-6.81</v>
      </c>
      <c r="AO414" t="s">
        <v>3224</v>
      </c>
      <c r="AP414">
        <v>-6.4377647827757997E-2</v>
      </c>
      <c r="AQ414">
        <f>(Table2[[#This Row],[Sharpe Ratio]]-AVERAGE(Table2[Sharpe Ratio]))/_xlfn.STDEV.P(Table2[Sharpe Ratio])</f>
        <v>-1.5070908013033077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-3.0864999673796456</v>
      </c>
      <c r="AS414">
        <f>_xlfn.RANK.AVG(Table2[[#This Row],[1Y Return vs Nifty Z-Score]],Table2[1Y Return vs Nifty Z-Score])</f>
        <v>430</v>
      </c>
      <c r="AT414">
        <f>_xlfn.RANK.AVG(Table2[[#This Row],[6M Return vs Nifty Z-Score]],Table2[6M Return vs Nifty Z-Score])</f>
        <v>122</v>
      </c>
      <c r="AU414">
        <f>_xlfn.RANK.AVG(Table2[[#This Row],[Sharpe Ratio Z-Score]],Table2[Sharpe Ratio Z-Score])</f>
        <v>685</v>
      </c>
      <c r="AV414">
        <f>(Table2[[#This Row],[Rank 1Y]]+Table2[[#This Row],[Rank 6M]]+Table2[[#This Row],[Rank Sharpe]])/3</f>
        <v>412.33333333333331</v>
      </c>
    </row>
    <row r="415" spans="1:48" x14ac:dyDescent="0.3">
      <c r="A415" t="s">
        <v>659</v>
      </c>
      <c r="B415" t="s">
        <v>660</v>
      </c>
      <c r="C415" t="s">
        <v>3184</v>
      </c>
      <c r="D415" t="s">
        <v>54</v>
      </c>
      <c r="E415">
        <v>29130.770364479999</v>
      </c>
      <c r="F415">
        <v>1875.6</v>
      </c>
      <c r="G415">
        <v>0.44647211825396099</v>
      </c>
      <c r="H415">
        <f>(Table2[[#This Row],[1Y Return vs Nifty]]-AVERAGE(Table2[1Y Return vs Nifty]))/_xlfn.STDEV.P(Table2[1Y Return vs Nifty])</f>
        <v>-0.45403006785364175</v>
      </c>
      <c r="I415">
        <v>-7.77569329886623</v>
      </c>
      <c r="J415">
        <f>(Table2[[#This Row],[1M Return vs Nifty]]-AVERAGE(Table2[1M Return vs Nifty]))/_xlfn.STDEV.P(Table2[1M Return vs Nifty])</f>
        <v>-0.84715192412743567</v>
      </c>
      <c r="K415">
        <v>1.0082161019729099</v>
      </c>
      <c r="L415">
        <f>(Table2[[#This Row],[6M Return vs Nifty]]-AVERAGE(Table2[6M Return vs Nifty]))/_xlfn.STDEV.P(Table2[6M Return vs Nifty])</f>
        <v>-0.46285026380479105</v>
      </c>
      <c r="M415">
        <v>-3.7721034536958999</v>
      </c>
      <c r="N415">
        <f>(Table2[[#This Row],[1W Return vs Nifty]]-AVERAGE(Table2[1W Return vs Nifty]))/_xlfn.STDEV.P(Table2[1W Return vs Nifty])</f>
        <v>-0.87915868885163395</v>
      </c>
      <c r="O415">
        <v>1914.08</v>
      </c>
      <c r="P415">
        <v>1891.3428766058</v>
      </c>
      <c r="Q415">
        <v>1726.7296350005699</v>
      </c>
      <c r="R415">
        <v>37.856318163055697</v>
      </c>
      <c r="S415" s="1">
        <f>(Table2[[#This Row],[Close Price]]-Table2[[#This Row],[20D EMA]])/Table2[[#This Row],[20D EMA]]</f>
        <v>-2.01036529298671E-2</v>
      </c>
      <c r="T415" s="1">
        <f>(Table2[[#This Row],[Close Price]]-Table2[[#This Row],[50D EMA]])/Table2[[#This Row],[50D EMA]]</f>
        <v>-8.323650248997819E-3</v>
      </c>
      <c r="U415" s="1">
        <f>(Table2[[#This Row],[Close Price]]-Table2[[#This Row],[200D EMA]])/Table2[[#This Row],[200D EMA]]</f>
        <v>8.6215213998676071E-2</v>
      </c>
      <c r="V415">
        <v>0.83002196252480798</v>
      </c>
      <c r="W415">
        <v>1866.6</v>
      </c>
      <c r="X415">
        <v>1913.3</v>
      </c>
      <c r="Y415">
        <v>1866.6</v>
      </c>
      <c r="Z415">
        <v>1957.6</v>
      </c>
      <c r="AA415">
        <v>1850</v>
      </c>
      <c r="AB415">
        <v>1991.35</v>
      </c>
      <c r="AC415" s="1">
        <f>(Table2[[#This Row],[Close Price]]/Table2[[#This Row],[Day Low]])-1</f>
        <v>4.8216007714561027E-3</v>
      </c>
      <c r="AD415" s="1">
        <f>(Table2[[#This Row],[Day High]]/Table2[[#This Row],[Close Price]])-1</f>
        <v>2.0100234591597488E-2</v>
      </c>
      <c r="AE415" s="1">
        <f>(Table2[[#This Row],[Close Price]]/Table2[[#This Row],[Current Week Low]])-1</f>
        <v>4.8216007714561027E-3</v>
      </c>
      <c r="AF415" s="1">
        <f>(Table2[[#This Row],[Current Week High]]/Table2[[#This Row],[Close Price]])-1</f>
        <v>4.3719343143527434E-2</v>
      </c>
      <c r="AG415" s="1">
        <f>(Table2[[#This Row],[Close Price]]/Table2[[#This Row],[Current Month Low]])-1</f>
        <v>1.3837837837837874E-2</v>
      </c>
      <c r="AH415" s="1">
        <f>(Table2[[#This Row],[Current Month High]]/Table2[[#This Row],[Close Price]])-1</f>
        <v>6.1713584986137882E-2</v>
      </c>
      <c r="AI415">
        <v>8.2320324162934604</v>
      </c>
      <c r="AJ415">
        <v>50.717184298284302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-0.1</v>
      </c>
      <c r="AM415" t="s">
        <v>3224</v>
      </c>
      <c r="AN415">
        <v>-4</v>
      </c>
      <c r="AO415" t="s">
        <v>3224</v>
      </c>
      <c r="AP415">
        <v>7.7983294348771007E-2</v>
      </c>
      <c r="AQ415">
        <f>(Table2[[#This Row],[Sharpe Ratio]]-AVERAGE(Table2[Sharpe Ratio]))/_xlfn.STDEV.P(Table2[Sharpe Ratio])</f>
        <v>0.14632148669571246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-2.49686945794179</v>
      </c>
      <c r="AS415">
        <f>_xlfn.RANK.AVG(Table2[[#This Row],[1Y Return vs Nifty Z-Score]],Table2[1Y Return vs Nifty Z-Score])</f>
        <v>458</v>
      </c>
      <c r="AT415">
        <f>_xlfn.RANK.AVG(Table2[[#This Row],[6M Return vs Nifty Z-Score]],Table2[6M Return vs Nifty Z-Score])</f>
        <v>472</v>
      </c>
      <c r="AU415">
        <f>_xlfn.RANK.AVG(Table2[[#This Row],[Sharpe Ratio Z-Score]],Table2[Sharpe Ratio Z-Score])</f>
        <v>309</v>
      </c>
      <c r="AV415">
        <f>(Table2[[#This Row],[Rank 1Y]]+Table2[[#This Row],[Rank 6M]]+Table2[[#This Row],[Rank Sharpe]])/3</f>
        <v>413</v>
      </c>
    </row>
    <row r="416" spans="1:48" x14ac:dyDescent="0.3">
      <c r="A416" t="s">
        <v>1071</v>
      </c>
      <c r="B416" t="s">
        <v>1072</v>
      </c>
      <c r="C416" t="s">
        <v>3191</v>
      </c>
      <c r="D416" t="s">
        <v>798</v>
      </c>
      <c r="E416">
        <v>12725.587415095</v>
      </c>
      <c r="F416">
        <v>2710.45</v>
      </c>
      <c r="G416">
        <v>20.878621548247001</v>
      </c>
      <c r="H416">
        <f>(Table2[[#This Row],[1Y Return vs Nifty]]-AVERAGE(Table2[1Y Return vs Nifty]))/_xlfn.STDEV.P(Table2[1Y Return vs Nifty])</f>
        <v>-0.11553031654395199</v>
      </c>
      <c r="I416">
        <v>8.1817663671684002</v>
      </c>
      <c r="J416">
        <f>(Table2[[#This Row],[1M Return vs Nifty]]-AVERAGE(Table2[1M Return vs Nifty]))/_xlfn.STDEV.P(Table2[1M Return vs Nifty])</f>
        <v>0.65988805575946308</v>
      </c>
      <c r="K416">
        <v>-5.2936655171106102</v>
      </c>
      <c r="L416">
        <f>(Table2[[#This Row],[6M Return vs Nifty]]-AVERAGE(Table2[6M Return vs Nifty]))/_xlfn.STDEV.P(Table2[6M Return vs Nifty])</f>
        <v>-0.648800520123056</v>
      </c>
      <c r="M416">
        <v>-1.81710349467107</v>
      </c>
      <c r="N416">
        <f>(Table2[[#This Row],[1W Return vs Nifty]]-AVERAGE(Table2[1W Return vs Nifty]))/_xlfn.STDEV.P(Table2[1W Return vs Nifty])</f>
        <v>-0.43463342144866368</v>
      </c>
      <c r="O416">
        <v>2759.48</v>
      </c>
      <c r="P416">
        <v>2646.7256632466501</v>
      </c>
      <c r="Q416">
        <v>2416.31246512705</v>
      </c>
      <c r="R416">
        <v>37.1584473467815</v>
      </c>
      <c r="S416" s="1">
        <f>(Table2[[#This Row],[Close Price]]-Table2[[#This Row],[20D EMA]])/Table2[[#This Row],[20D EMA]]</f>
        <v>-1.7767840317741097E-2</v>
      </c>
      <c r="T416" s="1">
        <f>(Table2[[#This Row],[Close Price]]-Table2[[#This Row],[50D EMA]])/Table2[[#This Row],[50D EMA]]</f>
        <v>2.4076668631829855E-2</v>
      </c>
      <c r="U416" s="1">
        <f>(Table2[[#This Row],[Close Price]]-Table2[[#This Row],[200D EMA]])/Table2[[#This Row],[200D EMA]]</f>
        <v>0.12172992488265959</v>
      </c>
      <c r="V416">
        <v>0.95292316860431103</v>
      </c>
      <c r="W416">
        <v>2700</v>
      </c>
      <c r="X416">
        <v>2775</v>
      </c>
      <c r="Y416">
        <v>2700</v>
      </c>
      <c r="Z416">
        <v>2860</v>
      </c>
      <c r="AA416">
        <v>2692.4</v>
      </c>
      <c r="AB416">
        <v>2995</v>
      </c>
      <c r="AC416" s="1">
        <f>(Table2[[#This Row],[Close Price]]/Table2[[#This Row],[Day Low]])-1</f>
        <v>3.8703703703704129E-3</v>
      </c>
      <c r="AD416" s="1">
        <f>(Table2[[#This Row],[Day High]]/Table2[[#This Row],[Close Price]])-1</f>
        <v>2.3815233632791699E-2</v>
      </c>
      <c r="AE416" s="1">
        <f>(Table2[[#This Row],[Close Price]]/Table2[[#This Row],[Current Week Low]])-1</f>
        <v>3.8703703703704129E-3</v>
      </c>
      <c r="AF416" s="1">
        <f>(Table2[[#This Row],[Current Week High]]/Table2[[#This Row],[Close Price]])-1</f>
        <v>5.517533988821044E-2</v>
      </c>
      <c r="AG416" s="1">
        <f>(Table2[[#This Row],[Close Price]]/Table2[[#This Row],[Current Month Low]])-1</f>
        <v>6.7040558609419154E-3</v>
      </c>
      <c r="AH416" s="1">
        <f>(Table2[[#This Row],[Current Month High]]/Table2[[#This Row],[Close Price]])-1</f>
        <v>0.1049825674703464</v>
      </c>
      <c r="AI416">
        <v>10.498256747034601</v>
      </c>
      <c r="AJ416">
        <v>54.525241583763197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-7.0000000000000007E-2</v>
      </c>
      <c r="AM416" t="s">
        <v>3224</v>
      </c>
      <c r="AN416">
        <v>-6.66</v>
      </c>
      <c r="AO416" t="s">
        <v>3224</v>
      </c>
      <c r="AP416">
        <v>5.8778592047164999E-2</v>
      </c>
      <c r="AQ416">
        <f>(Table2[[#This Row],[Sharpe Ratio]]-AVERAGE(Table2[Sharpe Ratio]))/_xlfn.STDEV.P(Table2[Sharpe Ratio])</f>
        <v>-7.6726283903220796E-2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-0.61580248625942935</v>
      </c>
      <c r="AS416">
        <f>_xlfn.RANK.AVG(Table2[[#This Row],[1Y Return vs Nifty Z-Score]],Table2[1Y Return vs Nifty Z-Score])</f>
        <v>325</v>
      </c>
      <c r="AT416">
        <f>_xlfn.RANK.AVG(Table2[[#This Row],[6M Return vs Nifty Z-Score]],Table2[6M Return vs Nifty Z-Score])</f>
        <v>546</v>
      </c>
      <c r="AU416">
        <f>_xlfn.RANK.AVG(Table2[[#This Row],[Sharpe Ratio Z-Score]],Table2[Sharpe Ratio Z-Score])</f>
        <v>368</v>
      </c>
      <c r="AV416">
        <f>(Table2[[#This Row],[Rank 1Y]]+Table2[[#This Row],[Rank 6M]]+Table2[[#This Row],[Rank Sharpe]])/3</f>
        <v>413</v>
      </c>
    </row>
    <row r="417" spans="1:48" x14ac:dyDescent="0.3">
      <c r="A417" t="s">
        <v>223</v>
      </c>
      <c r="B417" t="s">
        <v>224</v>
      </c>
      <c r="C417" t="s">
        <v>3180</v>
      </c>
      <c r="D417" t="s">
        <v>34</v>
      </c>
      <c r="E417">
        <v>118952.001073074</v>
      </c>
      <c r="F417">
        <v>108.03</v>
      </c>
      <c r="G417">
        <v>14.5990652390877</v>
      </c>
      <c r="H417">
        <f>(Table2[[#This Row],[1Y Return vs Nifty]]-AVERAGE(Table2[1Y Return vs Nifty]))/_xlfn.STDEV.P(Table2[1Y Return vs Nifty])</f>
        <v>-0.21956382786241049</v>
      </c>
      <c r="I417">
        <v>-6.6285879091333797</v>
      </c>
      <c r="J417">
        <f>(Table2[[#This Row],[1M Return vs Nifty]]-AVERAGE(Table2[1M Return vs Nifty]))/_xlfn.STDEV.P(Table2[1M Return vs Nifty])</f>
        <v>-0.73881803391866085</v>
      </c>
      <c r="K417">
        <v>-25.391364903613599</v>
      </c>
      <c r="L417">
        <f>(Table2[[#This Row],[6M Return vs Nifty]]-AVERAGE(Table2[6M Return vs Nifty]))/_xlfn.STDEV.P(Table2[6M Return vs Nifty])</f>
        <v>-1.241825362260786</v>
      </c>
      <c r="M417">
        <v>-0.84416789292588901</v>
      </c>
      <c r="N417">
        <f>(Table2[[#This Row],[1W Return vs Nifty]]-AVERAGE(Table2[1W Return vs Nifty]))/_xlfn.STDEV.P(Table2[1W Return vs Nifty])</f>
        <v>-0.21340862983926739</v>
      </c>
      <c r="O417">
        <v>112.28</v>
      </c>
      <c r="P417">
        <v>115.796493720234</v>
      </c>
      <c r="Q417">
        <v>111.215373031791</v>
      </c>
      <c r="R417">
        <v>32.583039030885601</v>
      </c>
      <c r="S417" s="1">
        <f>(Table2[[#This Row],[Close Price]]-Table2[[#This Row],[20D EMA]])/Table2[[#This Row],[20D EMA]]</f>
        <v>-3.7851799073744211E-2</v>
      </c>
      <c r="T417" s="1">
        <f>(Table2[[#This Row],[Close Price]]-Table2[[#This Row],[50D EMA]])/Table2[[#This Row],[50D EMA]]</f>
        <v>-6.7070197643444684E-2</v>
      </c>
      <c r="U417" s="1">
        <f>(Table2[[#This Row],[Close Price]]-Table2[[#This Row],[200D EMA]])/Table2[[#This Row],[200D EMA]]</f>
        <v>-2.8641481343415182E-2</v>
      </c>
      <c r="V417">
        <v>0.66254199040439998</v>
      </c>
      <c r="W417">
        <v>107.82</v>
      </c>
      <c r="X417">
        <v>110.9</v>
      </c>
      <c r="Y417">
        <v>107.82</v>
      </c>
      <c r="Z417">
        <v>112.2</v>
      </c>
      <c r="AA417">
        <v>106.85</v>
      </c>
      <c r="AB417">
        <v>117.49</v>
      </c>
      <c r="AC417" s="1">
        <f>(Table2[[#This Row],[Close Price]]/Table2[[#This Row],[Day Low]])-1</f>
        <v>1.9476905954369794E-3</v>
      </c>
      <c r="AD417" s="1">
        <f>(Table2[[#This Row],[Day High]]/Table2[[#This Row],[Close Price]])-1</f>
        <v>2.6566694436730653E-2</v>
      </c>
      <c r="AE417" s="1">
        <f>(Table2[[#This Row],[Close Price]]/Table2[[#This Row],[Current Week Low]])-1</f>
        <v>1.9476905954369794E-3</v>
      </c>
      <c r="AF417" s="1">
        <f>(Table2[[#This Row],[Current Week High]]/Table2[[#This Row],[Close Price]])-1</f>
        <v>3.8600388780894113E-2</v>
      </c>
      <c r="AG417" s="1">
        <f>(Table2[[#This Row],[Close Price]]/Table2[[#This Row],[Current Month Low]])-1</f>
        <v>1.1043518951801667E-2</v>
      </c>
      <c r="AH417" s="1">
        <f>(Table2[[#This Row],[Current Month High]]/Table2[[#This Row],[Close Price]])-1</f>
        <v>8.756826807368312E-2</v>
      </c>
      <c r="AI417">
        <v>32.278070906229701</v>
      </c>
      <c r="AJ417">
        <v>60.400890868596903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-0.12</v>
      </c>
      <c r="AM417" t="s">
        <v>3224</v>
      </c>
      <c r="AN417">
        <v>-7.33</v>
      </c>
      <c r="AO417" t="s">
        <v>3224</v>
      </c>
      <c r="AP417">
        <v>0.127365015504986</v>
      </c>
      <c r="AQ417">
        <f>(Table2[[#This Row],[Sharpe Ratio]]-AVERAGE(Table2[Sharpe Ratio]))/_xlfn.STDEV.P(Table2[Sharpe Ratio])</f>
        <v>0.71985200225652046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364</v>
      </c>
      <c r="AT417">
        <f>_xlfn.RANK.AVG(Table2[[#This Row],[6M Return vs Nifty Z-Score]],Table2[6M Return vs Nifty Z-Score])</f>
        <v>708</v>
      </c>
      <c r="AU417">
        <f>_xlfn.RANK.AVG(Table2[[#This Row],[Sharpe Ratio Z-Score]],Table2[Sharpe Ratio Z-Score])</f>
        <v>169</v>
      </c>
      <c r="AV417">
        <f>(Table2[[#This Row],[Rank 1Y]]+Table2[[#This Row],[Rank 6M]]+Table2[[#This Row],[Rank Sharpe]])/3</f>
        <v>413.66666666666669</v>
      </c>
    </row>
    <row r="418" spans="1:48" x14ac:dyDescent="0.3">
      <c r="A418" t="s">
        <v>1503</v>
      </c>
      <c r="B418" t="s">
        <v>1504</v>
      </c>
      <c r="C418" t="s">
        <v>3194</v>
      </c>
      <c r="D418" t="s">
        <v>382</v>
      </c>
      <c r="E418">
        <v>7082.8707696780002</v>
      </c>
      <c r="F418">
        <v>86.93</v>
      </c>
      <c r="G418">
        <v>-5.3134244578906404</v>
      </c>
      <c r="H418">
        <f>(Table2[[#This Row],[1Y Return vs Nifty]]-AVERAGE(Table2[1Y Return vs Nifty]))/_xlfn.STDEV.P(Table2[1Y Return vs Nifty])</f>
        <v>-0.54945436793889935</v>
      </c>
      <c r="I418">
        <v>-1.5965285603876</v>
      </c>
      <c r="J418">
        <f>(Table2[[#This Row],[1M Return vs Nifty]]-AVERAGE(Table2[1M Return vs Nifty]))/_xlfn.STDEV.P(Table2[1M Return vs Nifty])</f>
        <v>-0.26358483399618249</v>
      </c>
      <c r="K418">
        <v>8.7693493821006196</v>
      </c>
      <c r="L418">
        <f>(Table2[[#This Row],[6M Return vs Nifty]]-AVERAGE(Table2[6M Return vs Nifty]))/_xlfn.STDEV.P(Table2[6M Return vs Nifty])</f>
        <v>-0.23384172159579825</v>
      </c>
      <c r="M418">
        <v>-0.80203811484965404</v>
      </c>
      <c r="N418">
        <f>(Table2[[#This Row],[1W Return vs Nifty]]-AVERAGE(Table2[1W Return vs Nifty]))/_xlfn.STDEV.P(Table2[1W Return vs Nifty])</f>
        <v>-0.2038292174313471</v>
      </c>
      <c r="O418">
        <v>85.95</v>
      </c>
      <c r="P418">
        <v>84.8394946723012</v>
      </c>
      <c r="Q418">
        <v>77.230570163466098</v>
      </c>
      <c r="R418">
        <v>56.0614735303785</v>
      </c>
      <c r="S418" s="1">
        <f>(Table2[[#This Row],[Close Price]]-Table2[[#This Row],[20D EMA]])/Table2[[#This Row],[20D EMA]]</f>
        <v>1.1401977894124537E-2</v>
      </c>
      <c r="T418" s="1">
        <f>(Table2[[#This Row],[Close Price]]-Table2[[#This Row],[50D EMA]])/Table2[[#This Row],[50D EMA]]</f>
        <v>2.4640709327342625E-2</v>
      </c>
      <c r="U418" s="1">
        <f>(Table2[[#This Row],[Close Price]]-Table2[[#This Row],[200D EMA]])/Table2[[#This Row],[200D EMA]]</f>
        <v>0.12559055068484037</v>
      </c>
      <c r="V418">
        <v>0.38231781611365601</v>
      </c>
      <c r="W418">
        <v>86.65</v>
      </c>
      <c r="X418">
        <v>88.39</v>
      </c>
      <c r="Y418">
        <v>85</v>
      </c>
      <c r="Z418">
        <v>88.88</v>
      </c>
      <c r="AA418">
        <v>82.55</v>
      </c>
      <c r="AB418">
        <v>88.88</v>
      </c>
      <c r="AC418" s="1">
        <f>(Table2[[#This Row],[Close Price]]/Table2[[#This Row],[Day Low]])-1</f>
        <v>3.2313906520484714E-3</v>
      </c>
      <c r="AD418" s="1">
        <f>(Table2[[#This Row],[Day High]]/Table2[[#This Row],[Close Price]])-1</f>
        <v>1.6795122512366145E-2</v>
      </c>
      <c r="AE418" s="1">
        <f>(Table2[[#This Row],[Close Price]]/Table2[[#This Row],[Current Week Low]])-1</f>
        <v>2.2705882352941353E-2</v>
      </c>
      <c r="AF418" s="1">
        <f>(Table2[[#This Row],[Current Week High]]/Table2[[#This Row],[Close Price]])-1</f>
        <v>2.2431841711721967E-2</v>
      </c>
      <c r="AG418" s="1">
        <f>(Table2[[#This Row],[Close Price]]/Table2[[#This Row],[Current Month Low]])-1</f>
        <v>5.3058752271350818E-2</v>
      </c>
      <c r="AH418" s="1">
        <f>(Table2[[#This Row],[Current Month High]]/Table2[[#This Row],[Close Price]])-1</f>
        <v>2.2431841711721967E-2</v>
      </c>
      <c r="AI418">
        <v>13.13700678707</v>
      </c>
      <c r="AJ418">
        <v>48.218243819266803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0.02</v>
      </c>
      <c r="AM418" t="s">
        <v>3225</v>
      </c>
      <c r="AN418">
        <v>4.37</v>
      </c>
      <c r="AO418" t="s">
        <v>3225</v>
      </c>
      <c r="AP418">
        <v>6.7319402371241996E-2</v>
      </c>
      <c r="AQ418">
        <f>(Table2[[#This Row],[Sharpe Ratio]]-AVERAGE(Table2[Sharpe Ratio]))/_xlfn.STDEV.P(Table2[Sharpe Ratio])</f>
        <v>2.2468625342230979E-2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-1.2282415156199964</v>
      </c>
      <c r="AS418">
        <f>_xlfn.RANK.AVG(Table2[[#This Row],[1Y Return vs Nifty Z-Score]],Table2[1Y Return vs Nifty Z-Score])</f>
        <v>506</v>
      </c>
      <c r="AT418">
        <f>_xlfn.RANK.AVG(Table2[[#This Row],[6M Return vs Nifty Z-Score]],Table2[6M Return vs Nifty Z-Score])</f>
        <v>392</v>
      </c>
      <c r="AU418">
        <f>_xlfn.RANK.AVG(Table2[[#This Row],[Sharpe Ratio Z-Score]],Table2[Sharpe Ratio Z-Score])</f>
        <v>344</v>
      </c>
      <c r="AV418">
        <f>(Table2[[#This Row],[Rank 1Y]]+Table2[[#This Row],[Rank 6M]]+Table2[[#This Row],[Rank Sharpe]])/3</f>
        <v>414</v>
      </c>
    </row>
    <row r="419" spans="1:48" x14ac:dyDescent="0.3">
      <c r="A419" t="s">
        <v>1530</v>
      </c>
      <c r="B419" t="s">
        <v>1531</v>
      </c>
      <c r="C419" t="s">
        <v>3191</v>
      </c>
      <c r="D419" t="s">
        <v>132</v>
      </c>
      <c r="E419">
        <v>6747.2457696000001</v>
      </c>
      <c r="F419">
        <v>957.6</v>
      </c>
      <c r="G419">
        <v>8.1886244309615392</v>
      </c>
      <c r="H419">
        <f>(Table2[[#This Row],[1Y Return vs Nifty]]-AVERAGE(Table2[1Y Return vs Nifty]))/_xlfn.STDEV.P(Table2[1Y Return vs Nifty])</f>
        <v>-0.32576570480007988</v>
      </c>
      <c r="I419">
        <v>3.1433836575734202</v>
      </c>
      <c r="J419">
        <f>(Table2[[#This Row],[1M Return vs Nifty]]-AVERAGE(Table2[1M Return vs Nifty]))/_xlfn.STDEV.P(Table2[1M Return vs Nifty])</f>
        <v>0.1840576707081211</v>
      </c>
      <c r="K419">
        <v>5.1577977758121598</v>
      </c>
      <c r="L419">
        <f>(Table2[[#This Row],[6M Return vs Nifty]]-AVERAGE(Table2[6M Return vs Nifty]))/_xlfn.STDEV.P(Table2[6M Return vs Nifty])</f>
        <v>-0.34040813897538186</v>
      </c>
      <c r="M419">
        <v>-2.76492637964542</v>
      </c>
      <c r="N419">
        <f>(Table2[[#This Row],[1W Return vs Nifty]]-AVERAGE(Table2[1W Return vs Nifty]))/_xlfn.STDEV.P(Table2[1W Return vs Nifty])</f>
        <v>-0.65014811721573729</v>
      </c>
      <c r="O419">
        <v>956.71</v>
      </c>
      <c r="P419">
        <v>935.16670130006298</v>
      </c>
      <c r="Q419">
        <v>866.11741344972802</v>
      </c>
      <c r="R419">
        <v>46.690216101301502</v>
      </c>
      <c r="S419" s="1">
        <f>(Table2[[#This Row],[Close Price]]-Table2[[#This Row],[20D EMA]])/Table2[[#This Row],[20D EMA]]</f>
        <v>9.3027145111892454E-4</v>
      </c>
      <c r="T419" s="1">
        <f>(Table2[[#This Row],[Close Price]]-Table2[[#This Row],[50D EMA]])/Table2[[#This Row],[50D EMA]]</f>
        <v>2.3988555910673903E-2</v>
      </c>
      <c r="U419" s="1">
        <f>(Table2[[#This Row],[Close Price]]-Table2[[#This Row],[200D EMA]])/Table2[[#This Row],[200D EMA]]</f>
        <v>0.10562377009128442</v>
      </c>
      <c r="V419">
        <v>1.50795873282132</v>
      </c>
      <c r="W419">
        <v>955</v>
      </c>
      <c r="X419">
        <v>970.3</v>
      </c>
      <c r="Y419">
        <v>955</v>
      </c>
      <c r="Z419">
        <v>984</v>
      </c>
      <c r="AA419">
        <v>927</v>
      </c>
      <c r="AB419">
        <v>1029.9000000000001</v>
      </c>
      <c r="AC419" s="1">
        <f>(Table2[[#This Row],[Close Price]]/Table2[[#This Row],[Day Low]])-1</f>
        <v>2.7225130890051741E-3</v>
      </c>
      <c r="AD419" s="1">
        <f>(Table2[[#This Row],[Day High]]/Table2[[#This Row],[Close Price]])-1</f>
        <v>1.3262322472848753E-2</v>
      </c>
      <c r="AE419" s="1">
        <f>(Table2[[#This Row],[Close Price]]/Table2[[#This Row],[Current Week Low]])-1</f>
        <v>2.7225130890051741E-3</v>
      </c>
      <c r="AF419" s="1">
        <f>(Table2[[#This Row],[Current Week High]]/Table2[[#This Row],[Close Price]])-1</f>
        <v>2.7568922305764465E-2</v>
      </c>
      <c r="AG419" s="1">
        <f>(Table2[[#This Row],[Close Price]]/Table2[[#This Row],[Current Month Low]])-1</f>
        <v>3.3009708737864019E-2</v>
      </c>
      <c r="AH419" s="1">
        <f>(Table2[[#This Row],[Current Month High]]/Table2[[#This Row],[Close Price]])-1</f>
        <v>7.5501253132832069E-2</v>
      </c>
      <c r="AI419">
        <v>7.5501253132831998</v>
      </c>
      <c r="AJ419">
        <v>55.441928414901398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0.01</v>
      </c>
      <c r="AM419" t="s">
        <v>3225</v>
      </c>
      <c r="AN419">
        <v>1.32</v>
      </c>
      <c r="AO419" t="s">
        <v>3225</v>
      </c>
      <c r="AP419">
        <v>3.8811185720794998E-2</v>
      </c>
      <c r="AQ419">
        <f>(Table2[[#This Row],[Sharpe Ratio]]-AVERAGE(Table2[Sharpe Ratio]))/_xlfn.STDEV.P(Table2[Sharpe Ratio])</f>
        <v>-0.30863227212400263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-1.4408965624070806</v>
      </c>
      <c r="AS419">
        <f>_xlfn.RANK.AVG(Table2[[#This Row],[1Y Return vs Nifty Z-Score]],Table2[1Y Return vs Nifty Z-Score])</f>
        <v>399</v>
      </c>
      <c r="AT419">
        <f>_xlfn.RANK.AVG(Table2[[#This Row],[6M Return vs Nifty Z-Score]],Table2[6M Return vs Nifty Z-Score])</f>
        <v>427</v>
      </c>
      <c r="AU419">
        <f>_xlfn.RANK.AVG(Table2[[#This Row],[Sharpe Ratio Z-Score]],Table2[Sharpe Ratio Z-Score])</f>
        <v>417</v>
      </c>
      <c r="AV419">
        <f>(Table2[[#This Row],[Rank 1Y]]+Table2[[#This Row],[Rank 6M]]+Table2[[#This Row],[Rank Sharpe]])/3</f>
        <v>414.33333333333331</v>
      </c>
    </row>
    <row r="420" spans="1:48" x14ac:dyDescent="0.3">
      <c r="A420" t="s">
        <v>780</v>
      </c>
      <c r="B420" t="s">
        <v>781</v>
      </c>
      <c r="C420" t="s">
        <v>3180</v>
      </c>
      <c r="D420" t="s">
        <v>552</v>
      </c>
      <c r="E420">
        <v>21878.17113069</v>
      </c>
      <c r="F420">
        <v>515.70000000000005</v>
      </c>
      <c r="G420">
        <v>-35.610184908684602</v>
      </c>
      <c r="H420">
        <f>(Table2[[#This Row],[1Y Return vs Nifty]]-AVERAGE(Table2[1Y Return vs Nifty]))/_xlfn.STDEV.P(Table2[1Y Return vs Nifty])</f>
        <v>-1.0513812901759052</v>
      </c>
      <c r="I420">
        <v>20.527658558220999</v>
      </c>
      <c r="J420">
        <f>(Table2[[#This Row],[1M Return vs Nifty]]-AVERAGE(Table2[1M Return vs Nifty]))/_xlfn.STDEV.P(Table2[1M Return vs Nifty])</f>
        <v>1.82584764511014</v>
      </c>
      <c r="K420">
        <v>28.912089379781701</v>
      </c>
      <c r="L420">
        <f>(Table2[[#This Row],[6M Return vs Nifty]]-AVERAGE(Table2[6M Return vs Nifty]))/_xlfn.STDEV.P(Table2[6M Return vs Nifty])</f>
        <v>0.36051213839716023</v>
      </c>
      <c r="M420">
        <v>6.2332415673438701</v>
      </c>
      <c r="N420">
        <f>(Table2[[#This Row],[1W Return vs Nifty]]-AVERAGE(Table2[1W Return vs Nifty]))/_xlfn.STDEV.P(Table2[1W Return vs Nifty])</f>
        <v>1.3958432365474818</v>
      </c>
      <c r="O420">
        <v>475.5</v>
      </c>
      <c r="P420">
        <v>463.43932449342401</v>
      </c>
      <c r="Q420">
        <v>474.89950160190699</v>
      </c>
      <c r="R420">
        <v>73.372623277492394</v>
      </c>
      <c r="S420" s="1">
        <f>(Table2[[#This Row],[Close Price]]-Table2[[#This Row],[20D EMA]])/Table2[[#This Row],[20D EMA]]</f>
        <v>8.454258675078874E-2</v>
      </c>
      <c r="T420" s="1">
        <f>(Table2[[#This Row],[Close Price]]-Table2[[#This Row],[50D EMA]])/Table2[[#This Row],[50D EMA]]</f>
        <v>0.11276702848577018</v>
      </c>
      <c r="U420" s="1">
        <f>(Table2[[#This Row],[Close Price]]-Table2[[#This Row],[200D EMA]])/Table2[[#This Row],[200D EMA]]</f>
        <v>8.5913963397449097E-2</v>
      </c>
      <c r="V420">
        <v>1.43235835439232</v>
      </c>
      <c r="W420">
        <v>495.85</v>
      </c>
      <c r="X420">
        <v>520.45000000000005</v>
      </c>
      <c r="Y420">
        <v>495.85</v>
      </c>
      <c r="Z420">
        <v>522.70000000000005</v>
      </c>
      <c r="AA420">
        <v>444.45</v>
      </c>
      <c r="AB420">
        <v>530</v>
      </c>
      <c r="AC420" s="1">
        <f>(Table2[[#This Row],[Close Price]]/Table2[[#This Row],[Day Low]])-1</f>
        <v>4.0032267822930345E-2</v>
      </c>
      <c r="AD420" s="1">
        <f>(Table2[[#This Row],[Day High]]/Table2[[#This Row],[Close Price]])-1</f>
        <v>9.2107814620903117E-3</v>
      </c>
      <c r="AE420" s="1">
        <f>(Table2[[#This Row],[Close Price]]/Table2[[#This Row],[Current Week Low]])-1</f>
        <v>4.0032267822930345E-2</v>
      </c>
      <c r="AF420" s="1">
        <f>(Table2[[#This Row],[Current Week High]]/Table2[[#This Row],[Close Price]])-1</f>
        <v>1.3573783207291079E-2</v>
      </c>
      <c r="AG420" s="1">
        <f>(Table2[[#This Row],[Close Price]]/Table2[[#This Row],[Current Month Low]])-1</f>
        <v>0.16031049611879866</v>
      </c>
      <c r="AH420" s="1">
        <f>(Table2[[#This Row],[Current Month High]]/Table2[[#This Row],[Close Price]])-1</f>
        <v>2.772929998060869E-2</v>
      </c>
      <c r="AI420">
        <v>32.833540972536397</v>
      </c>
      <c r="AJ420">
        <v>69.482056001051603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-0.03</v>
      </c>
      <c r="AM420" t="s">
        <v>3224</v>
      </c>
      <c r="AN420">
        <v>13.02</v>
      </c>
      <c r="AO420" t="s">
        <v>3225</v>
      </c>
      <c r="AP420">
        <v>6.7025520436396993E-2</v>
      </c>
      <c r="AQ420">
        <f>(Table2[[#This Row],[Sharpe Ratio]]-AVERAGE(Table2[Sharpe Ratio]))/_xlfn.STDEV.P(Table2[Sharpe Ratio])</f>
        <v>1.9055413861155474E-2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684</v>
      </c>
      <c r="AT420">
        <f>_xlfn.RANK.AVG(Table2[[#This Row],[6M Return vs Nifty Z-Score]],Table2[6M Return vs Nifty Z-Score])</f>
        <v>215</v>
      </c>
      <c r="AU420">
        <f>_xlfn.RANK.AVG(Table2[[#This Row],[Sharpe Ratio Z-Score]],Table2[Sharpe Ratio Z-Score])</f>
        <v>346</v>
      </c>
      <c r="AV420">
        <f>(Table2[[#This Row],[Rank 1Y]]+Table2[[#This Row],[Rank 6M]]+Table2[[#This Row],[Rank Sharpe]])/3</f>
        <v>415</v>
      </c>
    </row>
    <row r="421" spans="1:48" x14ac:dyDescent="0.3">
      <c r="A421" t="s">
        <v>44</v>
      </c>
      <c r="B421" t="s">
        <v>45</v>
      </c>
      <c r="C421" t="s">
        <v>3183</v>
      </c>
      <c r="D421" t="s">
        <v>46</v>
      </c>
      <c r="E421">
        <v>508088.11544800003</v>
      </c>
      <c r="F421">
        <v>3695.2</v>
      </c>
      <c r="G421">
        <v>0.67236718583392696</v>
      </c>
      <c r="H421">
        <f>(Table2[[#This Row],[1Y Return vs Nifty]]-AVERAGE(Table2[1Y Return vs Nifty]))/_xlfn.STDEV.P(Table2[1Y Return vs Nifty])</f>
        <v>-0.45028766060178121</v>
      </c>
      <c r="I421">
        <v>-1.5626847612330099</v>
      </c>
      <c r="J421">
        <f>(Table2[[#This Row],[1M Return vs Nifty]]-AVERAGE(Table2[1M Return vs Nifty]))/_xlfn.STDEV.P(Table2[1M Return vs Nifty])</f>
        <v>-0.26038858851195973</v>
      </c>
      <c r="K421">
        <v>-11.653588311453699</v>
      </c>
      <c r="L421">
        <f>(Table2[[#This Row],[6M Return vs Nifty]]-AVERAGE(Table2[6M Return vs Nifty]))/_xlfn.STDEV.P(Table2[6M Return vs Nifty])</f>
        <v>-0.83646340325167667</v>
      </c>
      <c r="M421">
        <v>0.619002632956413</v>
      </c>
      <c r="N421">
        <f>(Table2[[#This Row],[1W Return vs Nifty]]-AVERAGE(Table2[1W Return vs Nifty]))/_xlfn.STDEV.P(Table2[1W Return vs Nifty])</f>
        <v>0.11928512100787217</v>
      </c>
      <c r="O421">
        <v>3629.69</v>
      </c>
      <c r="P421">
        <v>3622.06649931318</v>
      </c>
      <c r="Q421">
        <v>3453.2911662768302</v>
      </c>
      <c r="R421">
        <v>64.112399628694902</v>
      </c>
      <c r="S421" s="1">
        <f>(Table2[[#This Row],[Close Price]]-Table2[[#This Row],[20D EMA]])/Table2[[#This Row],[20D EMA]]</f>
        <v>1.8048373277056651E-2</v>
      </c>
      <c r="T421" s="1">
        <f>(Table2[[#This Row],[Close Price]]-Table2[[#This Row],[50D EMA]])/Table2[[#This Row],[50D EMA]]</f>
        <v>2.0191098286209679E-2</v>
      </c>
      <c r="U421" s="1">
        <f>(Table2[[#This Row],[Close Price]]-Table2[[#This Row],[200D EMA]])/Table2[[#This Row],[200D EMA]]</f>
        <v>7.0051675944830319E-2</v>
      </c>
      <c r="V421">
        <v>0.81238478123424696</v>
      </c>
      <c r="W421">
        <v>3659.7</v>
      </c>
      <c r="X421">
        <v>3705</v>
      </c>
      <c r="Y421">
        <v>3613</v>
      </c>
      <c r="Z421">
        <v>3705</v>
      </c>
      <c r="AA421">
        <v>3516.4</v>
      </c>
      <c r="AB421">
        <v>3721.95</v>
      </c>
      <c r="AC421" s="1">
        <f>(Table2[[#This Row],[Close Price]]/Table2[[#This Row],[Day Low]])-1</f>
        <v>9.7002486542612232E-3</v>
      </c>
      <c r="AD421" s="1">
        <f>(Table2[[#This Row],[Day High]]/Table2[[#This Row],[Close Price]])-1</f>
        <v>2.652089196795826E-3</v>
      </c>
      <c r="AE421" s="1">
        <f>(Table2[[#This Row],[Close Price]]/Table2[[#This Row],[Current Week Low]])-1</f>
        <v>2.2751176307777454E-2</v>
      </c>
      <c r="AF421" s="1">
        <f>(Table2[[#This Row],[Current Week High]]/Table2[[#This Row],[Close Price]])-1</f>
        <v>2.652089196795826E-3</v>
      </c>
      <c r="AG421" s="1">
        <f>(Table2[[#This Row],[Close Price]]/Table2[[#This Row],[Current Month Low]])-1</f>
        <v>5.0847457627118509E-2</v>
      </c>
      <c r="AH421" s="1">
        <f>(Table2[[#This Row],[Current Month High]]/Table2[[#This Row],[Close Price]])-1</f>
        <v>7.2391210218663016E-3</v>
      </c>
      <c r="AI421">
        <v>6.0808616583676001</v>
      </c>
      <c r="AJ421">
        <v>29.836088614044002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0.01</v>
      </c>
      <c r="AM421" t="s">
        <v>3225</v>
      </c>
      <c r="AN421">
        <v>-0.26</v>
      </c>
      <c r="AO421" t="s">
        <v>3224</v>
      </c>
      <c r="AP421">
        <v>0.12120844518857</v>
      </c>
      <c r="AQ421">
        <f>(Table2[[#This Row],[Sharpe Ratio]]-AVERAGE(Table2[Sharpe Ratio]))/_xlfn.STDEV.P(Table2[Sharpe Ratio])</f>
        <v>0.6483481975087988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-0.77950633384874668</v>
      </c>
      <c r="AS421">
        <f>_xlfn.RANK.AVG(Table2[[#This Row],[1Y Return vs Nifty Z-Score]],Table2[1Y Return vs Nifty Z-Score])</f>
        <v>457</v>
      </c>
      <c r="AT421">
        <f>_xlfn.RANK.AVG(Table2[[#This Row],[6M Return vs Nifty Z-Score]],Table2[6M Return vs Nifty Z-Score])</f>
        <v>606</v>
      </c>
      <c r="AU421">
        <f>_xlfn.RANK.AVG(Table2[[#This Row],[Sharpe Ratio Z-Score]],Table2[Sharpe Ratio Z-Score])</f>
        <v>186</v>
      </c>
      <c r="AV421">
        <f>(Table2[[#This Row],[Rank 1Y]]+Table2[[#This Row],[Rank 6M]]+Table2[[#This Row],[Rank Sharpe]])/3</f>
        <v>416.33333333333331</v>
      </c>
    </row>
    <row r="422" spans="1:48" x14ac:dyDescent="0.3">
      <c r="A422" t="s">
        <v>1228</v>
      </c>
      <c r="B422" t="s">
        <v>1229</v>
      </c>
      <c r="C422" t="s">
        <v>3190</v>
      </c>
      <c r="D422" t="s">
        <v>111</v>
      </c>
      <c r="E422">
        <v>9976.1041514999997</v>
      </c>
      <c r="F422">
        <v>721.85</v>
      </c>
      <c r="G422">
        <v>32.661738159127601</v>
      </c>
      <c r="H422">
        <f>(Table2[[#This Row],[1Y Return vs Nifty]]-AVERAGE(Table2[1Y Return vs Nifty]))/_xlfn.STDEV.P(Table2[1Y Return vs Nifty])</f>
        <v>7.9680767639936381E-2</v>
      </c>
      <c r="I422">
        <v>6.4474048542146303</v>
      </c>
      <c r="J422">
        <f>(Table2[[#This Row],[1M Return vs Nifty]]-AVERAGE(Table2[1M Return vs Nifty]))/_xlfn.STDEV.P(Table2[1M Return vs Nifty])</f>
        <v>0.49609305365384476</v>
      </c>
      <c r="K422">
        <v>6.0152105022236499</v>
      </c>
      <c r="L422">
        <f>(Table2[[#This Row],[6M Return vs Nifty]]-AVERAGE(Table2[6M Return vs Nifty]))/_xlfn.STDEV.P(Table2[6M Return vs Nifty])</f>
        <v>-0.31510837520896168</v>
      </c>
      <c r="M422">
        <v>5.1608070129592196</v>
      </c>
      <c r="N422">
        <f>(Table2[[#This Row],[1W Return vs Nifty]]-AVERAGE(Table2[1W Return vs Nifty]))/_xlfn.STDEV.P(Table2[1W Return vs Nifty])</f>
        <v>1.1519945065977297</v>
      </c>
      <c r="O422">
        <v>709.77</v>
      </c>
      <c r="P422">
        <v>709.45405821030795</v>
      </c>
      <c r="Q422">
        <v>645.37703098515703</v>
      </c>
      <c r="R422">
        <v>54.349148548616398</v>
      </c>
      <c r="S422" s="1">
        <f>(Table2[[#This Row],[Close Price]]-Table2[[#This Row],[20D EMA]])/Table2[[#This Row],[20D EMA]]</f>
        <v>1.701959789791065E-2</v>
      </c>
      <c r="T422" s="1">
        <f>(Table2[[#This Row],[Close Price]]-Table2[[#This Row],[50D EMA]])/Table2[[#This Row],[50D EMA]]</f>
        <v>1.7472508115553644E-2</v>
      </c>
      <c r="U422" s="1">
        <f>(Table2[[#This Row],[Close Price]]-Table2[[#This Row],[200D EMA]])/Table2[[#This Row],[200D EMA]]</f>
        <v>0.11849347798775595</v>
      </c>
      <c r="V422">
        <v>0.91272506569034995</v>
      </c>
      <c r="W422">
        <v>714.2</v>
      </c>
      <c r="X422">
        <v>741.95</v>
      </c>
      <c r="Y422">
        <v>714.2</v>
      </c>
      <c r="Z422">
        <v>755.25</v>
      </c>
      <c r="AA422">
        <v>668.95</v>
      </c>
      <c r="AB422">
        <v>755.25</v>
      </c>
      <c r="AC422" s="1">
        <f>(Table2[[#This Row],[Close Price]]/Table2[[#This Row],[Day Low]])-1</f>
        <v>1.0711285354242372E-2</v>
      </c>
      <c r="AD422" s="1">
        <f>(Table2[[#This Row],[Day High]]/Table2[[#This Row],[Close Price]])-1</f>
        <v>2.7845120177322213E-2</v>
      </c>
      <c r="AE422" s="1">
        <f>(Table2[[#This Row],[Close Price]]/Table2[[#This Row],[Current Week Low]])-1</f>
        <v>1.0711285354242372E-2</v>
      </c>
      <c r="AF422" s="1">
        <f>(Table2[[#This Row],[Current Week High]]/Table2[[#This Row],[Close Price]])-1</f>
        <v>4.6270000692664626E-2</v>
      </c>
      <c r="AG422" s="1">
        <f>(Table2[[#This Row],[Close Price]]/Table2[[#This Row],[Current Month Low]])-1</f>
        <v>7.9079153897899657E-2</v>
      </c>
      <c r="AH422" s="1">
        <f>(Table2[[#This Row],[Current Month High]]/Table2[[#This Row],[Close Price]])-1</f>
        <v>4.6270000692664626E-2</v>
      </c>
      <c r="AI422">
        <v>12.2186049733324</v>
      </c>
      <c r="AJ422">
        <v>68.263403263403205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-0.16</v>
      </c>
      <c r="AM422" t="s">
        <v>3224</v>
      </c>
      <c r="AN422">
        <v>6.42</v>
      </c>
      <c r="AO422" t="s">
        <v>3225</v>
      </c>
      <c r="AQ422">
        <f>(Table2[[#This Row],[Sharpe Ratio]]-AVERAGE(Table2[Sharpe Ratio]))/_xlfn.STDEV.P(Table2[Sharpe Ratio])</f>
        <v>-0.7593941903965159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0.65326576228603328</v>
      </c>
      <c r="AS422">
        <f>_xlfn.RANK.AVG(Table2[[#This Row],[1Y Return vs Nifty Z-Score]],Table2[1Y Return vs Nifty Z-Score])</f>
        <v>275</v>
      </c>
      <c r="AT422">
        <f>_xlfn.RANK.AVG(Table2[[#This Row],[6M Return vs Nifty Z-Score]],Table2[6M Return vs Nifty Z-Score])</f>
        <v>414</v>
      </c>
      <c r="AU422">
        <f>_xlfn.RANK.AVG(Table2[[#This Row],[Sharpe Ratio Z-Score]],Table2[Sharpe Ratio Z-Score])</f>
        <v>560.5</v>
      </c>
      <c r="AV422">
        <f>(Table2[[#This Row],[Rank 1Y]]+Table2[[#This Row],[Rank 6M]]+Table2[[#This Row],[Rank Sharpe]])/3</f>
        <v>416.5</v>
      </c>
    </row>
    <row r="423" spans="1:48" x14ac:dyDescent="0.3">
      <c r="A423" t="s">
        <v>358</v>
      </c>
      <c r="B423" t="s">
        <v>359</v>
      </c>
      <c r="C423" t="s">
        <v>3194</v>
      </c>
      <c r="D423" t="s">
        <v>164</v>
      </c>
      <c r="E423">
        <v>71190.223693120002</v>
      </c>
      <c r="F423">
        <v>4692.8</v>
      </c>
      <c r="G423">
        <v>4.8238409314359103</v>
      </c>
      <c r="H423">
        <f>(Table2[[#This Row],[1Y Return vs Nifty]]-AVERAGE(Table2[1Y Return vs Nifty]))/_xlfn.STDEV.P(Table2[1Y Return vs Nifty])</f>
        <v>-0.38151012766184833</v>
      </c>
      <c r="I423">
        <v>0.88096445473019502</v>
      </c>
      <c r="J423">
        <f>(Table2[[#This Row],[1M Return vs Nifty]]-AVERAGE(Table2[1M Return vs Nifty]))/_xlfn.STDEV.P(Table2[1M Return vs Nifty])</f>
        <v>-2.9607678370329658E-2</v>
      </c>
      <c r="K423">
        <v>10.375732882265201</v>
      </c>
      <c r="L423">
        <f>(Table2[[#This Row],[6M Return vs Nifty]]-AVERAGE(Table2[6M Return vs Nifty]))/_xlfn.STDEV.P(Table2[6M Return vs Nifty])</f>
        <v>-0.18644200169365316</v>
      </c>
      <c r="M423">
        <v>-0.49974070001722898</v>
      </c>
      <c r="N423">
        <f>(Table2[[#This Row],[1W Return vs Nifty]]-AVERAGE(Table2[1W Return vs Nifty]))/_xlfn.STDEV.P(Table2[1W Return vs Nifty])</f>
        <v>-0.13509323687887709</v>
      </c>
      <c r="O423">
        <v>4551.51</v>
      </c>
      <c r="P423">
        <v>4343.9553687594898</v>
      </c>
      <c r="Q423">
        <v>3901.9788087841398</v>
      </c>
      <c r="R423">
        <v>70.123914488446104</v>
      </c>
      <c r="S423" s="1">
        <f>(Table2[[#This Row],[Close Price]]-Table2[[#This Row],[20D EMA]])/Table2[[#This Row],[20D EMA]]</f>
        <v>3.1042445254432036E-2</v>
      </c>
      <c r="T423" s="1">
        <f>(Table2[[#This Row],[Close Price]]-Table2[[#This Row],[50D EMA]])/Table2[[#This Row],[50D EMA]]</f>
        <v>8.0305758606385141E-2</v>
      </c>
      <c r="U423" s="1">
        <f>(Table2[[#This Row],[Close Price]]-Table2[[#This Row],[200D EMA]])/Table2[[#This Row],[200D EMA]]</f>
        <v>0.20267183138861816</v>
      </c>
      <c r="V423">
        <v>0.74541767513549995</v>
      </c>
      <c r="W423">
        <v>4611.55</v>
      </c>
      <c r="X423">
        <v>4716.95</v>
      </c>
      <c r="Y423">
        <v>4611.55</v>
      </c>
      <c r="Z423">
        <v>4716.95</v>
      </c>
      <c r="AA423">
        <v>4476.6000000000004</v>
      </c>
      <c r="AB423">
        <v>4748.8999999999996</v>
      </c>
      <c r="AC423" s="1">
        <f>(Table2[[#This Row],[Close Price]]/Table2[[#This Row],[Day Low]])-1</f>
        <v>1.7618804957118428E-2</v>
      </c>
      <c r="AD423" s="1">
        <f>(Table2[[#This Row],[Day High]]/Table2[[#This Row],[Close Price]])-1</f>
        <v>5.1461813842481607E-3</v>
      </c>
      <c r="AE423" s="1">
        <f>(Table2[[#This Row],[Close Price]]/Table2[[#This Row],[Current Week Low]])-1</f>
        <v>1.7618804957118428E-2</v>
      </c>
      <c r="AF423" s="1">
        <f>(Table2[[#This Row],[Current Week High]]/Table2[[#This Row],[Close Price]])-1</f>
        <v>5.1461813842481607E-3</v>
      </c>
      <c r="AG423" s="1">
        <f>(Table2[[#This Row],[Close Price]]/Table2[[#This Row],[Current Month Low]])-1</f>
        <v>4.829558146807833E-2</v>
      </c>
      <c r="AH423" s="1">
        <f>(Table2[[#This Row],[Current Month High]]/Table2[[#This Row],[Close Price]])-1</f>
        <v>1.1954483464029941E-2</v>
      </c>
      <c r="AI423">
        <v>1.1954483464029899</v>
      </c>
      <c r="AJ423">
        <v>45.739130434782602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0.22</v>
      </c>
      <c r="AM423" t="s">
        <v>3225</v>
      </c>
      <c r="AN423">
        <v>4.3899999999999997</v>
      </c>
      <c r="AO423" t="s">
        <v>3225</v>
      </c>
      <c r="AP423">
        <v>2.7920948486734001E-2</v>
      </c>
      <c r="AQ423">
        <f>(Table2[[#This Row],[Sharpe Ratio]]-AVERAGE(Table2[Sharpe Ratio]))/_xlfn.STDEV.P(Table2[Sharpe Ratio])</f>
        <v>-0.43511395865072727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-1.1677670032554355</v>
      </c>
      <c r="AS423">
        <f>_xlfn.RANK.AVG(Table2[[#This Row],[1Y Return vs Nifty Z-Score]],Table2[1Y Return vs Nifty Z-Score])</f>
        <v>420</v>
      </c>
      <c r="AT423">
        <f>_xlfn.RANK.AVG(Table2[[#This Row],[6M Return vs Nifty Z-Score]],Table2[6M Return vs Nifty Z-Score])</f>
        <v>375</v>
      </c>
      <c r="AU423">
        <f>_xlfn.RANK.AVG(Table2[[#This Row],[Sharpe Ratio Z-Score]],Table2[Sharpe Ratio Z-Score])</f>
        <v>457</v>
      </c>
      <c r="AV423">
        <f>(Table2[[#This Row],[Rank 1Y]]+Table2[[#This Row],[Rank 6M]]+Table2[[#This Row],[Rank Sharpe]])/3</f>
        <v>417.33333333333331</v>
      </c>
    </row>
    <row r="424" spans="1:48" x14ac:dyDescent="0.3">
      <c r="A424" t="s">
        <v>181</v>
      </c>
      <c r="B424" t="s">
        <v>182</v>
      </c>
      <c r="C424" t="s">
        <v>3182</v>
      </c>
      <c r="D424" t="s">
        <v>116</v>
      </c>
      <c r="E424">
        <v>147195.82002707999</v>
      </c>
      <c r="F424">
        <v>6111.05</v>
      </c>
      <c r="G424">
        <v>7.0766694271802901</v>
      </c>
      <c r="H424">
        <f>(Table2[[#This Row],[1Y Return vs Nifty]]-AVERAGE(Table2[1Y Return vs Nifty]))/_xlfn.STDEV.P(Table2[1Y Return vs Nifty])</f>
        <v>-0.34418748139960847</v>
      </c>
      <c r="I424">
        <v>1.910452949707</v>
      </c>
      <c r="J424">
        <f>(Table2[[#This Row],[1M Return vs Nifty]]-AVERAGE(Table2[1M Return vs Nifty]))/_xlfn.STDEV.P(Table2[1M Return vs Nifty])</f>
        <v>6.7618343392141442E-2</v>
      </c>
      <c r="K424">
        <v>7.2954824859445599</v>
      </c>
      <c r="L424">
        <f>(Table2[[#This Row],[6M Return vs Nifty]]-AVERAGE(Table2[6M Return vs Nifty]))/_xlfn.STDEV.P(Table2[6M Return vs Nifty])</f>
        <v>-0.27733126070254555</v>
      </c>
      <c r="M424">
        <v>-0.119362096472599</v>
      </c>
      <c r="N424">
        <f>(Table2[[#This Row],[1W Return vs Nifty]]-AVERAGE(Table2[1W Return vs Nifty]))/_xlfn.STDEV.P(Table2[1W Return vs Nifty])</f>
        <v>-4.8603260408807254E-2</v>
      </c>
      <c r="O424">
        <v>5939.16</v>
      </c>
      <c r="P424">
        <v>5792.9717523898198</v>
      </c>
      <c r="Q424">
        <v>5320.4664758846302</v>
      </c>
      <c r="R424">
        <v>70.123864479522197</v>
      </c>
      <c r="S424" s="1">
        <f>(Table2[[#This Row],[Close Price]]-Table2[[#This Row],[20D EMA]])/Table2[[#This Row],[20D EMA]]</f>
        <v>2.8941803217963538E-2</v>
      </c>
      <c r="T424" s="1">
        <f>(Table2[[#This Row],[Close Price]]-Table2[[#This Row],[50D EMA]])/Table2[[#This Row],[50D EMA]]</f>
        <v>5.4907612397550716E-2</v>
      </c>
      <c r="U424" s="1">
        <f>(Table2[[#This Row],[Close Price]]-Table2[[#This Row],[200D EMA]])/Table2[[#This Row],[200D EMA]]</f>
        <v>0.14859289644972723</v>
      </c>
      <c r="V424">
        <v>1.14156028522852</v>
      </c>
      <c r="W424">
        <v>6069.15</v>
      </c>
      <c r="X424">
        <v>6204.65</v>
      </c>
      <c r="Y424">
        <v>5936.8</v>
      </c>
      <c r="Z424">
        <v>6204.65</v>
      </c>
      <c r="AA424">
        <v>5827.1</v>
      </c>
      <c r="AB424">
        <v>6204.65</v>
      </c>
      <c r="AC424" s="1">
        <f>(Table2[[#This Row],[Close Price]]/Table2[[#This Row],[Day Low]])-1</f>
        <v>6.9037674138883176E-3</v>
      </c>
      <c r="AD424" s="1">
        <f>(Table2[[#This Row],[Day High]]/Table2[[#This Row],[Close Price]])-1</f>
        <v>1.5316516801531455E-2</v>
      </c>
      <c r="AE424" s="1">
        <f>(Table2[[#This Row],[Close Price]]/Table2[[#This Row],[Current Week Low]])-1</f>
        <v>2.9350828729281853E-2</v>
      </c>
      <c r="AF424" s="1">
        <f>(Table2[[#This Row],[Current Week High]]/Table2[[#This Row],[Close Price]])-1</f>
        <v>1.5316516801531455E-2</v>
      </c>
      <c r="AG424" s="1">
        <f>(Table2[[#This Row],[Close Price]]/Table2[[#This Row],[Current Month Low]])-1</f>
        <v>4.8729213502428204E-2</v>
      </c>
      <c r="AH424" s="1">
        <f>(Table2[[#This Row],[Current Month High]]/Table2[[#This Row],[Close Price]])-1</f>
        <v>1.5316516801531455E-2</v>
      </c>
      <c r="AI424">
        <v>1.5316516801531399</v>
      </c>
      <c r="AJ424">
        <v>40.558226188559402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-0.02</v>
      </c>
      <c r="AM424" t="s">
        <v>3224</v>
      </c>
      <c r="AN424">
        <v>4.37</v>
      </c>
      <c r="AO424" t="s">
        <v>3225</v>
      </c>
      <c r="AP424">
        <v>2.9704488251564999E-2</v>
      </c>
      <c r="AQ424">
        <f>(Table2[[#This Row],[Sharpe Ratio]]-AVERAGE(Table2[Sharpe Ratio]))/_xlfn.STDEV.P(Table2[Sharpe Ratio])</f>
        <v>-0.41439952308841022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-1.0169031822072301</v>
      </c>
      <c r="AS424">
        <f>_xlfn.RANK.AVG(Table2[[#This Row],[1Y Return vs Nifty Z-Score]],Table2[1Y Return vs Nifty Z-Score])</f>
        <v>408</v>
      </c>
      <c r="AT424">
        <f>_xlfn.RANK.AVG(Table2[[#This Row],[6M Return vs Nifty Z-Score]],Table2[6M Return vs Nifty Z-Score])</f>
        <v>401</v>
      </c>
      <c r="AU424">
        <f>_xlfn.RANK.AVG(Table2[[#This Row],[Sharpe Ratio Z-Score]],Table2[Sharpe Ratio Z-Score])</f>
        <v>446</v>
      </c>
      <c r="AV424">
        <f>(Table2[[#This Row],[Rank 1Y]]+Table2[[#This Row],[Rank 6M]]+Table2[[#This Row],[Rank Sharpe]])/3</f>
        <v>418.33333333333331</v>
      </c>
    </row>
    <row r="425" spans="1:48" x14ac:dyDescent="0.3">
      <c r="A425" t="s">
        <v>922</v>
      </c>
      <c r="B425" t="s">
        <v>923</v>
      </c>
      <c r="C425" t="s">
        <v>626</v>
      </c>
      <c r="D425" t="s">
        <v>626</v>
      </c>
      <c r="E425">
        <v>16896.186122555999</v>
      </c>
      <c r="F425">
        <v>177.97</v>
      </c>
      <c r="G425">
        <v>24.674841452705301</v>
      </c>
      <c r="H425">
        <f>(Table2[[#This Row],[1Y Return vs Nifty]]-AVERAGE(Table2[1Y Return vs Nifty]))/_xlfn.STDEV.P(Table2[1Y Return vs Nifty])</f>
        <v>-5.2638279757567401E-2</v>
      </c>
      <c r="I425">
        <v>-2.4205897409171002</v>
      </c>
      <c r="J425">
        <f>(Table2[[#This Row],[1M Return vs Nifty]]-AVERAGE(Table2[1M Return vs Nifty]))/_xlfn.STDEV.P(Table2[1M Return vs Nifty])</f>
        <v>-0.34141007503840898</v>
      </c>
      <c r="K425">
        <v>5.5693590936670896</v>
      </c>
      <c r="L425">
        <f>(Table2[[#This Row],[6M Return vs Nifty]]-AVERAGE(Table2[6M Return vs Nifty]))/_xlfn.STDEV.P(Table2[6M Return vs Nifty])</f>
        <v>-0.32826415767397865</v>
      </c>
      <c r="M425">
        <v>-4.8966943612013596</v>
      </c>
      <c r="N425">
        <f>(Table2[[#This Row],[1W Return vs Nifty]]-AVERAGE(Table2[1W Return vs Nifty]))/_xlfn.STDEV.P(Table2[1W Return vs Nifty])</f>
        <v>-1.1348666603889694</v>
      </c>
      <c r="O425">
        <v>184.74</v>
      </c>
      <c r="P425">
        <v>179.27454926169901</v>
      </c>
      <c r="Q425">
        <v>156.59595171797801</v>
      </c>
      <c r="R425">
        <v>35.583866073848803</v>
      </c>
      <c r="S425" s="1">
        <f>(Table2[[#This Row],[Close Price]]-Table2[[#This Row],[20D EMA]])/Table2[[#This Row],[20D EMA]]</f>
        <v>-3.6646097217711435E-2</v>
      </c>
      <c r="T425" s="1">
        <f>(Table2[[#This Row],[Close Price]]-Table2[[#This Row],[50D EMA]])/Table2[[#This Row],[50D EMA]]</f>
        <v>-7.2768235484149584E-3</v>
      </c>
      <c r="U425" s="1">
        <f>(Table2[[#This Row],[Close Price]]-Table2[[#This Row],[200D EMA]])/Table2[[#This Row],[200D EMA]]</f>
        <v>0.1364917039523196</v>
      </c>
      <c r="V425">
        <v>0.62087756599970001</v>
      </c>
      <c r="W425">
        <v>174.5</v>
      </c>
      <c r="X425">
        <v>179.32</v>
      </c>
      <c r="Y425">
        <v>174.5</v>
      </c>
      <c r="Z425">
        <v>186.88</v>
      </c>
      <c r="AA425">
        <v>174.5</v>
      </c>
      <c r="AB425">
        <v>194.18</v>
      </c>
      <c r="AC425" s="1">
        <f>(Table2[[#This Row],[Close Price]]/Table2[[#This Row],[Day Low]])-1</f>
        <v>1.9885386819484152E-2</v>
      </c>
      <c r="AD425" s="1">
        <f>(Table2[[#This Row],[Day High]]/Table2[[#This Row],[Close Price]])-1</f>
        <v>7.5855481260886926E-3</v>
      </c>
      <c r="AE425" s="1">
        <f>(Table2[[#This Row],[Close Price]]/Table2[[#This Row],[Current Week Low]])-1</f>
        <v>1.9885386819484152E-2</v>
      </c>
      <c r="AF425" s="1">
        <f>(Table2[[#This Row],[Current Week High]]/Table2[[#This Row],[Close Price]])-1</f>
        <v>5.0064617632185282E-2</v>
      </c>
      <c r="AG425" s="1">
        <f>(Table2[[#This Row],[Close Price]]/Table2[[#This Row],[Current Month Low]])-1</f>
        <v>1.9885386819484152E-2</v>
      </c>
      <c r="AH425" s="1">
        <f>(Table2[[#This Row],[Current Month High]]/Table2[[#This Row],[Close Price]])-1</f>
        <v>9.1082766758442402E-2</v>
      </c>
      <c r="AI425">
        <v>19.654998033376401</v>
      </c>
      <c r="AJ425">
        <v>53.886727194120098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0.03</v>
      </c>
      <c r="AM425" t="s">
        <v>3225</v>
      </c>
      <c r="AN425">
        <v>-7.78</v>
      </c>
      <c r="AO425" t="s">
        <v>3224</v>
      </c>
      <c r="AP425">
        <v>9.60968573483E-4</v>
      </c>
      <c r="AQ425">
        <f>(Table2[[#This Row],[Sharpe Ratio]]-AVERAGE(Table2[Sharpe Ratio]))/_xlfn.STDEV.P(Table2[Sharpe Ratio])</f>
        <v>-0.74823328331423866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-2.6054124561731631</v>
      </c>
      <c r="AS425">
        <f>_xlfn.RANK.AVG(Table2[[#This Row],[1Y Return vs Nifty Z-Score]],Table2[1Y Return vs Nifty Z-Score])</f>
        <v>307</v>
      </c>
      <c r="AT425">
        <f>_xlfn.RANK.AVG(Table2[[#This Row],[6M Return vs Nifty Z-Score]],Table2[6M Return vs Nifty Z-Score])</f>
        <v>422</v>
      </c>
      <c r="AU425">
        <f>_xlfn.RANK.AVG(Table2[[#This Row],[Sharpe Ratio Z-Score]],Table2[Sharpe Ratio Z-Score])</f>
        <v>533</v>
      </c>
      <c r="AV425">
        <f>(Table2[[#This Row],[Rank 1Y]]+Table2[[#This Row],[Rank 6M]]+Table2[[#This Row],[Rank Sharpe]])/3</f>
        <v>420.66666666666669</v>
      </c>
    </row>
    <row r="426" spans="1:48" x14ac:dyDescent="0.3">
      <c r="A426" t="s">
        <v>548</v>
      </c>
      <c r="B426" t="s">
        <v>549</v>
      </c>
      <c r="C426" t="s">
        <v>3180</v>
      </c>
      <c r="D426" t="s">
        <v>40</v>
      </c>
      <c r="E426">
        <v>39576.720000000001</v>
      </c>
      <c r="F426">
        <v>240.15</v>
      </c>
      <c r="G426">
        <v>41.820434862265202</v>
      </c>
      <c r="H426">
        <f>(Table2[[#This Row],[1Y Return vs Nifty]]-AVERAGE(Table2[1Y Return vs Nifty]))/_xlfn.STDEV.P(Table2[1Y Return vs Nifty])</f>
        <v>0.23141304460645273</v>
      </c>
      <c r="I426">
        <v>-3.5752195801745099</v>
      </c>
      <c r="J426">
        <f>(Table2[[#This Row],[1M Return vs Nifty]]-AVERAGE(Table2[1M Return vs Nifty]))/_xlfn.STDEV.P(Table2[1M Return vs Nifty])</f>
        <v>-0.45045458250691522</v>
      </c>
      <c r="K426">
        <v>-11.455325942574699</v>
      </c>
      <c r="L426">
        <f>(Table2[[#This Row],[6M Return vs Nifty]]-AVERAGE(Table2[6M Return vs Nifty]))/_xlfn.STDEV.P(Table2[6M Return vs Nifty])</f>
        <v>-0.83061325554346277</v>
      </c>
      <c r="M426">
        <v>-7.1292612379136999</v>
      </c>
      <c r="N426">
        <f>(Table2[[#This Row],[1W Return vs Nifty]]-AVERAGE(Table2[1W Return vs Nifty]))/_xlfn.STDEV.P(Table2[1W Return vs Nifty])</f>
        <v>-1.6425047210877537</v>
      </c>
      <c r="O426">
        <v>252.88</v>
      </c>
      <c r="P426">
        <v>255.87386083372101</v>
      </c>
      <c r="Q426">
        <v>233.06729986463401</v>
      </c>
      <c r="R426">
        <v>34.463221511288999</v>
      </c>
      <c r="S426" s="1">
        <f>(Table2[[#This Row],[Close Price]]-Table2[[#This Row],[20D EMA]])/Table2[[#This Row],[20D EMA]]</f>
        <v>-5.0340082252451714E-2</v>
      </c>
      <c r="T426" s="1">
        <f>(Table2[[#This Row],[Close Price]]-Table2[[#This Row],[50D EMA]])/Table2[[#This Row],[50D EMA]]</f>
        <v>-6.1451610502485508E-2</v>
      </c>
      <c r="U426" s="1">
        <f>(Table2[[#This Row],[Close Price]]-Table2[[#This Row],[200D EMA]])/Table2[[#This Row],[200D EMA]]</f>
        <v>3.0389077058341707E-2</v>
      </c>
      <c r="V426">
        <v>0.33828702934934701</v>
      </c>
      <c r="W426">
        <v>238.55</v>
      </c>
      <c r="X426">
        <v>242.8</v>
      </c>
      <c r="Y426">
        <v>238.55</v>
      </c>
      <c r="Z426">
        <v>245.3</v>
      </c>
      <c r="AA426">
        <v>236.25</v>
      </c>
      <c r="AB426">
        <v>271.35000000000002</v>
      </c>
      <c r="AC426" s="1">
        <f>(Table2[[#This Row],[Close Price]]/Table2[[#This Row],[Day Low]])-1</f>
        <v>6.7071892684971157E-3</v>
      </c>
      <c r="AD426" s="1">
        <f>(Table2[[#This Row],[Day High]]/Table2[[#This Row],[Close Price]])-1</f>
        <v>1.1034769935456934E-2</v>
      </c>
      <c r="AE426" s="1">
        <f>(Table2[[#This Row],[Close Price]]/Table2[[#This Row],[Current Week Low]])-1</f>
        <v>6.7071892684971157E-3</v>
      </c>
      <c r="AF426" s="1">
        <f>(Table2[[#This Row],[Current Week High]]/Table2[[#This Row],[Close Price]])-1</f>
        <v>2.1444930251925953E-2</v>
      </c>
      <c r="AG426" s="1">
        <f>(Table2[[#This Row],[Close Price]]/Table2[[#This Row],[Current Month Low]])-1</f>
        <v>1.6507936507936583E-2</v>
      </c>
      <c r="AH426" s="1">
        <f>(Table2[[#This Row],[Current Month High]]/Table2[[#This Row],[Close Price]])-1</f>
        <v>0.12991880074953155</v>
      </c>
      <c r="AI426">
        <v>35.207162190297701</v>
      </c>
      <c r="AJ426">
        <v>84.588777863182102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-0.01</v>
      </c>
      <c r="AM426" t="s">
        <v>3224</v>
      </c>
      <c r="AN426">
        <v>-9.33</v>
      </c>
      <c r="AO426" t="s">
        <v>3224</v>
      </c>
      <c r="AP426">
        <v>3.6113292557084002E-2</v>
      </c>
      <c r="AQ426">
        <f>(Table2[[#This Row],[Sharpe Ratio]]-AVERAGE(Table2[Sharpe Ratio]))/_xlfn.STDEV.P(Table2[Sharpe Ratio])</f>
        <v>-0.33996621555250961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234</v>
      </c>
      <c r="AT426">
        <f>_xlfn.RANK.AVG(Table2[[#This Row],[6M Return vs Nifty Z-Score]],Table2[6M Return vs Nifty Z-Score])</f>
        <v>603</v>
      </c>
      <c r="AU426">
        <f>_xlfn.RANK.AVG(Table2[[#This Row],[Sharpe Ratio Z-Score]],Table2[Sharpe Ratio Z-Score])</f>
        <v>426</v>
      </c>
      <c r="AV426">
        <f>(Table2[[#This Row],[Rank 1Y]]+Table2[[#This Row],[Rank 6M]]+Table2[[#This Row],[Rank Sharpe]])/3</f>
        <v>421</v>
      </c>
    </row>
    <row r="427" spans="1:48" x14ac:dyDescent="0.3">
      <c r="A427" t="s">
        <v>1957</v>
      </c>
      <c r="B427" t="s">
        <v>1958</v>
      </c>
      <c r="C427" t="s">
        <v>3192</v>
      </c>
      <c r="D427" t="s">
        <v>127</v>
      </c>
      <c r="E427">
        <v>3675.7879200000002</v>
      </c>
      <c r="F427">
        <v>840</v>
      </c>
      <c r="G427">
        <v>27.388607876899599</v>
      </c>
      <c r="H427">
        <f>(Table2[[#This Row],[1Y Return vs Nifty]]-AVERAGE(Table2[1Y Return vs Nifty]))/_xlfn.STDEV.P(Table2[1Y Return vs Nifty])</f>
        <v>-7.6792673516627016E-3</v>
      </c>
      <c r="I427">
        <v>6.2731662517428797</v>
      </c>
      <c r="J427">
        <f>(Table2[[#This Row],[1M Return vs Nifty]]-AVERAGE(Table2[1M Return vs Nifty]))/_xlfn.STDEV.P(Table2[1M Return vs Nifty])</f>
        <v>0.47963776907471739</v>
      </c>
      <c r="K427">
        <v>-20.784471702464501</v>
      </c>
      <c r="L427">
        <f>(Table2[[#This Row],[6M Return vs Nifty]]-AVERAGE(Table2[6M Return vs Nifty]))/_xlfn.STDEV.P(Table2[6M Return vs Nifty])</f>
        <v>-1.1058893000868462</v>
      </c>
      <c r="M427">
        <v>8.1690449954170692</v>
      </c>
      <c r="N427">
        <f>(Table2[[#This Row],[1W Return vs Nifty]]-AVERAGE(Table2[1W Return vs Nifty]))/_xlfn.STDEV.P(Table2[1W Return vs Nifty])</f>
        <v>1.836003622501176</v>
      </c>
      <c r="O427">
        <v>796.63</v>
      </c>
      <c r="P427">
        <v>822.69563475745599</v>
      </c>
      <c r="Q427">
        <v>768.90651625971304</v>
      </c>
      <c r="R427">
        <v>78.902205321984297</v>
      </c>
      <c r="S427" s="1">
        <f>(Table2[[#This Row],[Close Price]]-Table2[[#This Row],[20D EMA]])/Table2[[#This Row],[20D EMA]]</f>
        <v>5.4441836235140532E-2</v>
      </c>
      <c r="T427" s="1">
        <f>(Table2[[#This Row],[Close Price]]-Table2[[#This Row],[50D EMA]])/Table2[[#This Row],[50D EMA]]</f>
        <v>2.1033738981300922E-2</v>
      </c>
      <c r="U427" s="1">
        <f>(Table2[[#This Row],[Close Price]]-Table2[[#This Row],[200D EMA]])/Table2[[#This Row],[200D EMA]]</f>
        <v>9.2460503633284022E-2</v>
      </c>
      <c r="V427">
        <v>0.55590934868359299</v>
      </c>
      <c r="W427">
        <v>825.95</v>
      </c>
      <c r="X427">
        <v>847.3</v>
      </c>
      <c r="Y427">
        <v>825.35</v>
      </c>
      <c r="Z427">
        <v>847.3</v>
      </c>
      <c r="AA427">
        <v>733.1</v>
      </c>
      <c r="AB427">
        <v>847.3</v>
      </c>
      <c r="AC427" s="1">
        <f>(Table2[[#This Row],[Close Price]]/Table2[[#This Row],[Day Low]])-1</f>
        <v>1.7010714934317939E-2</v>
      </c>
      <c r="AD427" s="1">
        <f>(Table2[[#This Row],[Day High]]/Table2[[#This Row],[Close Price]])-1</f>
        <v>8.6904761904760264E-3</v>
      </c>
      <c r="AE427" s="1">
        <f>(Table2[[#This Row],[Close Price]]/Table2[[#This Row],[Current Week Low]])-1</f>
        <v>1.7750045435269923E-2</v>
      </c>
      <c r="AF427" s="1">
        <f>(Table2[[#This Row],[Current Week High]]/Table2[[#This Row],[Close Price]])-1</f>
        <v>8.6904761904760264E-3</v>
      </c>
      <c r="AG427" s="1">
        <f>(Table2[[#This Row],[Close Price]]/Table2[[#This Row],[Current Month Low]])-1</f>
        <v>0.14581912426681209</v>
      </c>
      <c r="AH427" s="1">
        <f>(Table2[[#This Row],[Current Month High]]/Table2[[#This Row],[Close Price]])-1</f>
        <v>8.6904761904760264E-3</v>
      </c>
      <c r="AI427">
        <v>28.928571428571399</v>
      </c>
      <c r="AJ427">
        <v>98.347107438016494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-0.06</v>
      </c>
      <c r="AM427" t="s">
        <v>3224</v>
      </c>
      <c r="AN427">
        <v>8.32</v>
      </c>
      <c r="AO427" t="s">
        <v>3225</v>
      </c>
      <c r="AP427">
        <v>8.4042398163532997E-2</v>
      </c>
      <c r="AQ427">
        <f>(Table2[[#This Row],[Sharpe Ratio]]-AVERAGE(Table2[Sharpe Ratio]))/_xlfn.STDEV.P(Table2[Sharpe Ratio])</f>
        <v>0.21669329337543047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290</v>
      </c>
      <c r="AT427">
        <f>_xlfn.RANK.AVG(Table2[[#This Row],[6M Return vs Nifty Z-Score]],Table2[6M Return vs Nifty Z-Score])</f>
        <v>685</v>
      </c>
      <c r="AU427">
        <f>_xlfn.RANK.AVG(Table2[[#This Row],[Sharpe Ratio Z-Score]],Table2[Sharpe Ratio Z-Score])</f>
        <v>288</v>
      </c>
      <c r="AV427">
        <f>(Table2[[#This Row],[Rank 1Y]]+Table2[[#This Row],[Rank 6M]]+Table2[[#This Row],[Rank Sharpe]])/3</f>
        <v>421</v>
      </c>
    </row>
    <row r="428" spans="1:48" x14ac:dyDescent="0.3">
      <c r="A428" t="s">
        <v>568</v>
      </c>
      <c r="B428" t="s">
        <v>569</v>
      </c>
      <c r="C428" t="s">
        <v>3184</v>
      </c>
      <c r="D428" t="s">
        <v>54</v>
      </c>
      <c r="E428">
        <v>36962.16752042</v>
      </c>
      <c r="F428">
        <v>1456.9</v>
      </c>
      <c r="G428">
        <v>31.187620642429099</v>
      </c>
      <c r="H428">
        <f>(Table2[[#This Row],[1Y Return vs Nifty]]-AVERAGE(Table2[1Y Return vs Nifty]))/_xlfn.STDEV.P(Table2[1Y Return vs Nifty])</f>
        <v>5.5259038809428777E-2</v>
      </c>
      <c r="I428">
        <v>5.3522193304764896</v>
      </c>
      <c r="J428">
        <f>(Table2[[#This Row],[1M Return vs Nifty]]-AVERAGE(Table2[1M Return vs Nifty]))/_xlfn.STDEV.P(Table2[1M Return vs Nifty])</f>
        <v>0.39266253249264738</v>
      </c>
      <c r="K428">
        <v>9.6340621166859002</v>
      </c>
      <c r="L428">
        <f>(Table2[[#This Row],[6M Return vs Nifty]]-AVERAGE(Table2[6M Return vs Nifty]))/_xlfn.STDEV.P(Table2[6M Return vs Nifty])</f>
        <v>-0.2083265557521744</v>
      </c>
      <c r="M428">
        <v>1.8850293120942001</v>
      </c>
      <c r="N428">
        <f>(Table2[[#This Row],[1W Return vs Nifty]]-AVERAGE(Table2[1W Return vs Nifty]))/_xlfn.STDEV.P(Table2[1W Return vs Nifty])</f>
        <v>0.40715256851602399</v>
      </c>
      <c r="O428">
        <v>1415.8</v>
      </c>
      <c r="P428">
        <v>1354.67892337172</v>
      </c>
      <c r="Q428">
        <v>1219.4076914802599</v>
      </c>
      <c r="R428">
        <v>62.538585605803398</v>
      </c>
      <c r="S428" s="1">
        <f>(Table2[[#This Row],[Close Price]]-Table2[[#This Row],[20D EMA]])/Table2[[#This Row],[20D EMA]]</f>
        <v>2.9029523944059991E-2</v>
      </c>
      <c r="T428" s="1">
        <f>(Table2[[#This Row],[Close Price]]-Table2[[#This Row],[50D EMA]])/Table2[[#This Row],[50D EMA]]</f>
        <v>7.5457789196171729E-2</v>
      </c>
      <c r="U428" s="1">
        <f>(Table2[[#This Row],[Close Price]]-Table2[[#This Row],[200D EMA]])/Table2[[#This Row],[200D EMA]]</f>
        <v>0.19476038258496153</v>
      </c>
      <c r="V428">
        <v>0.78244201142125802</v>
      </c>
      <c r="W428">
        <v>1452.7</v>
      </c>
      <c r="X428">
        <v>1468.1</v>
      </c>
      <c r="Y428">
        <v>1452.7</v>
      </c>
      <c r="Z428">
        <v>1477.95</v>
      </c>
      <c r="AA428">
        <v>1375</v>
      </c>
      <c r="AB428">
        <v>1479.9</v>
      </c>
      <c r="AC428" s="1">
        <f>(Table2[[#This Row],[Close Price]]/Table2[[#This Row],[Day Low]])-1</f>
        <v>2.8911681696153213E-3</v>
      </c>
      <c r="AD428" s="1">
        <f>(Table2[[#This Row],[Day High]]/Table2[[#This Row],[Close Price]])-1</f>
        <v>7.6875557690987417E-3</v>
      </c>
      <c r="AE428" s="1">
        <f>(Table2[[#This Row],[Close Price]]/Table2[[#This Row],[Current Week Low]])-1</f>
        <v>2.8911681696153213E-3</v>
      </c>
      <c r="AF428" s="1">
        <f>(Table2[[#This Row],[Current Week High]]/Table2[[#This Row],[Close Price]])-1</f>
        <v>1.4448486512457892E-2</v>
      </c>
      <c r="AG428" s="1">
        <f>(Table2[[#This Row],[Close Price]]/Table2[[#This Row],[Current Month Low]])-1</f>
        <v>5.9563636363636485E-2</v>
      </c>
      <c r="AH428" s="1">
        <f>(Table2[[#This Row],[Current Month High]]/Table2[[#This Row],[Close Price]])-1</f>
        <v>1.578694488297061E-2</v>
      </c>
      <c r="AI428">
        <v>1.5786944882970599</v>
      </c>
      <c r="AJ428">
        <v>65.933940774487397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0.09</v>
      </c>
      <c r="AM428" t="s">
        <v>3225</v>
      </c>
      <c r="AN428">
        <v>5.22</v>
      </c>
      <c r="AO428" t="s">
        <v>3225</v>
      </c>
      <c r="AP428">
        <v>-1.0110530683961999E-2</v>
      </c>
      <c r="AQ428">
        <f>(Table2[[#This Row],[Sharpe Ratio]]-AVERAGE(Table2[Sharpe Ratio]))/_xlfn.STDEV.P(Table2[Sharpe Ratio])</f>
        <v>-0.87682018811381701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-0.23007260404789132</v>
      </c>
      <c r="AS428">
        <f>_xlfn.RANK.AVG(Table2[[#This Row],[1Y Return vs Nifty Z-Score]],Table2[1Y Return vs Nifty Z-Score])</f>
        <v>278</v>
      </c>
      <c r="AT428">
        <f>_xlfn.RANK.AVG(Table2[[#This Row],[6M Return vs Nifty Z-Score]],Table2[6M Return vs Nifty Z-Score])</f>
        <v>381</v>
      </c>
      <c r="AU428">
        <f>_xlfn.RANK.AVG(Table2[[#This Row],[Sharpe Ratio Z-Score]],Table2[Sharpe Ratio Z-Score])</f>
        <v>605</v>
      </c>
      <c r="AV428">
        <f>(Table2[[#This Row],[Rank 1Y]]+Table2[[#This Row],[Rank 6M]]+Table2[[#This Row],[Rank Sharpe]])/3</f>
        <v>421.33333333333331</v>
      </c>
    </row>
    <row r="429" spans="1:48" x14ac:dyDescent="0.3">
      <c r="A429" t="s">
        <v>1497</v>
      </c>
      <c r="B429" t="s">
        <v>1498</v>
      </c>
      <c r="C429" t="s">
        <v>3183</v>
      </c>
      <c r="D429" t="s">
        <v>46</v>
      </c>
      <c r="E429">
        <v>7112.1436449849998</v>
      </c>
      <c r="F429">
        <v>191.09</v>
      </c>
      <c r="G429">
        <v>5.7679381193466099</v>
      </c>
      <c r="H429">
        <f>(Table2[[#This Row],[1Y Return vs Nifty]]-AVERAGE(Table2[1Y Return vs Nifty]))/_xlfn.STDEV.P(Table2[1Y Return vs Nifty])</f>
        <v>-0.36586925422291233</v>
      </c>
      <c r="I429">
        <v>-3.8165627071419799</v>
      </c>
      <c r="J429">
        <f>(Table2[[#This Row],[1M Return vs Nifty]]-AVERAGE(Table2[1M Return vs Nifty]))/_xlfn.STDEV.P(Table2[1M Return vs Nifty])</f>
        <v>-0.47324729192450876</v>
      </c>
      <c r="K429">
        <v>-15.942132732869201</v>
      </c>
      <c r="L429">
        <f>(Table2[[#This Row],[6M Return vs Nifty]]-AVERAGE(Table2[6M Return vs Nifty]))/_xlfn.STDEV.P(Table2[6M Return vs Nifty])</f>
        <v>-0.96300591588466578</v>
      </c>
      <c r="M429">
        <v>-1.64387658454208</v>
      </c>
      <c r="N429">
        <f>(Table2[[#This Row],[1W Return vs Nifty]]-AVERAGE(Table2[1W Return vs Nifty]))/_xlfn.STDEV.P(Table2[1W Return vs Nifty])</f>
        <v>-0.3952453190648203</v>
      </c>
      <c r="O429">
        <v>192.61</v>
      </c>
      <c r="P429">
        <v>194.33063152736099</v>
      </c>
      <c r="Q429">
        <v>190.36779069797501</v>
      </c>
      <c r="R429">
        <v>46.376306913767102</v>
      </c>
      <c r="S429" s="1">
        <f>(Table2[[#This Row],[Close Price]]-Table2[[#This Row],[20D EMA]])/Table2[[#This Row],[20D EMA]]</f>
        <v>-7.8915944135819014E-3</v>
      </c>
      <c r="T429" s="1">
        <f>(Table2[[#This Row],[Close Price]]-Table2[[#This Row],[50D EMA]])/Table2[[#This Row],[50D EMA]]</f>
        <v>-1.6675865775204465E-2</v>
      </c>
      <c r="U429" s="1">
        <f>(Table2[[#This Row],[Close Price]]-Table2[[#This Row],[200D EMA]])/Table2[[#This Row],[200D EMA]]</f>
        <v>3.7937578588113289E-3</v>
      </c>
      <c r="V429">
        <v>0.70146462116709396</v>
      </c>
      <c r="W429">
        <v>188.61</v>
      </c>
      <c r="X429">
        <v>196.5</v>
      </c>
      <c r="Y429">
        <v>188.61</v>
      </c>
      <c r="Z429">
        <v>196.5</v>
      </c>
      <c r="AA429">
        <v>188</v>
      </c>
      <c r="AB429">
        <v>199.9</v>
      </c>
      <c r="AC429" s="1">
        <f>(Table2[[#This Row],[Close Price]]/Table2[[#This Row],[Day Low]])-1</f>
        <v>1.3148825619002213E-2</v>
      </c>
      <c r="AD429" s="1">
        <f>(Table2[[#This Row],[Day High]]/Table2[[#This Row],[Close Price]])-1</f>
        <v>2.8311266942278479E-2</v>
      </c>
      <c r="AE429" s="1">
        <f>(Table2[[#This Row],[Close Price]]/Table2[[#This Row],[Current Week Low]])-1</f>
        <v>1.3148825619002213E-2</v>
      </c>
      <c r="AF429" s="1">
        <f>(Table2[[#This Row],[Current Week High]]/Table2[[#This Row],[Close Price]])-1</f>
        <v>2.8311266942278479E-2</v>
      </c>
      <c r="AG429" s="1">
        <f>(Table2[[#This Row],[Close Price]]/Table2[[#This Row],[Current Month Low]])-1</f>
        <v>1.6436170212765999E-2</v>
      </c>
      <c r="AH429" s="1">
        <f>(Table2[[#This Row],[Current Month High]]/Table2[[#This Row],[Close Price]])-1</f>
        <v>4.6103930085300115E-2</v>
      </c>
      <c r="AI429">
        <v>30.462085928096698</v>
      </c>
      <c r="AJ429">
        <v>39.278425655976697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-0.05</v>
      </c>
      <c r="AM429" t="s">
        <v>3224</v>
      </c>
      <c r="AN429">
        <v>-3.1</v>
      </c>
      <c r="AO429" t="s">
        <v>3224</v>
      </c>
      <c r="AP429">
        <v>0.11452106676212399</v>
      </c>
      <c r="AQ429">
        <f>(Table2[[#This Row],[Sharpe Ratio]]-AVERAGE(Table2[Sharpe Ratio]))/_xlfn.STDEV.P(Table2[Sharpe Ratio])</f>
        <v>0.57067946691642468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414</v>
      </c>
      <c r="AT429">
        <f>_xlfn.RANK.AVG(Table2[[#This Row],[6M Return vs Nifty Z-Score]],Table2[6M Return vs Nifty Z-Score])</f>
        <v>650</v>
      </c>
      <c r="AU429">
        <f>_xlfn.RANK.AVG(Table2[[#This Row],[Sharpe Ratio Z-Score]],Table2[Sharpe Ratio Z-Score])</f>
        <v>202</v>
      </c>
      <c r="AV429">
        <f>(Table2[[#This Row],[Rank 1Y]]+Table2[[#This Row],[Rank 6M]]+Table2[[#This Row],[Rank Sharpe]])/3</f>
        <v>422</v>
      </c>
    </row>
    <row r="430" spans="1:48" x14ac:dyDescent="0.3">
      <c r="A430" t="s">
        <v>178</v>
      </c>
      <c r="B430" t="s">
        <v>179</v>
      </c>
      <c r="C430" t="s">
        <v>3182</v>
      </c>
      <c r="D430" t="s">
        <v>180</v>
      </c>
      <c r="E430">
        <v>149281.28856518</v>
      </c>
      <c r="F430">
        <v>1459.4</v>
      </c>
      <c r="G430">
        <v>21.0423143318061</v>
      </c>
      <c r="H430">
        <f>(Table2[[#This Row],[1Y Return vs Nifty]]-AVERAGE(Table2[1Y Return vs Nifty]))/_xlfn.STDEV.P(Table2[1Y Return vs Nifty])</f>
        <v>-0.11281841554127979</v>
      </c>
      <c r="I430">
        <v>-0.54738186661645305</v>
      </c>
      <c r="J430">
        <f>(Table2[[#This Row],[1M Return vs Nifty]]-AVERAGE(Table2[1M Return vs Nifty]))/_xlfn.STDEV.P(Table2[1M Return vs Nifty])</f>
        <v>-0.16450227039461801</v>
      </c>
      <c r="K430">
        <v>2.1160503335611698</v>
      </c>
      <c r="L430">
        <f>(Table2[[#This Row],[6M Return vs Nifty]]-AVERAGE(Table2[6M Return vs Nifty]))/_xlfn.STDEV.P(Table2[6M Return vs Nifty])</f>
        <v>-0.43016128743650062</v>
      </c>
      <c r="M430">
        <v>-4.56919170010472</v>
      </c>
      <c r="N430">
        <f>(Table2[[#This Row],[1W Return vs Nifty]]-AVERAGE(Table2[1W Return vs Nifty]))/_xlfn.STDEV.P(Table2[1W Return vs Nifty])</f>
        <v>-1.0603995447621302</v>
      </c>
      <c r="O430">
        <v>1467.66</v>
      </c>
      <c r="P430">
        <v>1442.75505855544</v>
      </c>
      <c r="Q430">
        <v>1301.56658011181</v>
      </c>
      <c r="R430">
        <v>43.947897374575199</v>
      </c>
      <c r="S430" s="1">
        <f>(Table2[[#This Row],[Close Price]]-Table2[[#This Row],[20D EMA]])/Table2[[#This Row],[20D EMA]]</f>
        <v>-5.6280064865159444E-3</v>
      </c>
      <c r="T430" s="1">
        <f>(Table2[[#This Row],[Close Price]]-Table2[[#This Row],[50D EMA]])/Table2[[#This Row],[50D EMA]]</f>
        <v>1.1536914284830776E-2</v>
      </c>
      <c r="U430" s="1">
        <f>(Table2[[#This Row],[Close Price]]-Table2[[#This Row],[200D EMA]])/Table2[[#This Row],[200D EMA]]</f>
        <v>0.12126419216651331</v>
      </c>
      <c r="V430">
        <v>1.17455833940452</v>
      </c>
      <c r="W430">
        <v>1449.15</v>
      </c>
      <c r="X430">
        <v>1481.7</v>
      </c>
      <c r="Y430">
        <v>1416.2</v>
      </c>
      <c r="Z430">
        <v>1481.7</v>
      </c>
      <c r="AA430">
        <v>1416.2</v>
      </c>
      <c r="AB430">
        <v>1541.85</v>
      </c>
      <c r="AC430" s="1">
        <f>(Table2[[#This Row],[Close Price]]/Table2[[#This Row],[Day Low]])-1</f>
        <v>7.0731118241726953E-3</v>
      </c>
      <c r="AD430" s="1">
        <f>(Table2[[#This Row],[Day High]]/Table2[[#This Row],[Close Price]])-1</f>
        <v>1.5280252158421215E-2</v>
      </c>
      <c r="AE430" s="1">
        <f>(Table2[[#This Row],[Close Price]]/Table2[[#This Row],[Current Week Low]])-1</f>
        <v>3.0504166078237471E-2</v>
      </c>
      <c r="AF430" s="1">
        <f>(Table2[[#This Row],[Current Week High]]/Table2[[#This Row],[Close Price]])-1</f>
        <v>1.5280252158421215E-2</v>
      </c>
      <c r="AG430" s="1">
        <f>(Table2[[#This Row],[Close Price]]/Table2[[#This Row],[Current Month Low]])-1</f>
        <v>3.0504166078237471E-2</v>
      </c>
      <c r="AH430" s="1">
        <f>(Table2[[#This Row],[Current Month High]]/Table2[[#This Row],[Close Price]])-1</f>
        <v>5.6495820200082036E-2</v>
      </c>
      <c r="AI430">
        <v>5.6495820200082001</v>
      </c>
      <c r="AJ430">
        <v>52.052510939779097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-7.0000000000000007E-2</v>
      </c>
      <c r="AM430" t="s">
        <v>3224</v>
      </c>
      <c r="AN430">
        <v>-1.47</v>
      </c>
      <c r="AO430" t="s">
        <v>3224</v>
      </c>
      <c r="AP430">
        <v>1.6526441632985001E-2</v>
      </c>
      <c r="AQ430">
        <f>(Table2[[#This Row],[Sharpe Ratio]]-AVERAGE(Table2[Sharpe Ratio]))/_xlfn.STDEV.P(Table2[Sharpe Ratio])</f>
        <v>-0.56745234697296865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-2.3353338651074971</v>
      </c>
      <c r="AS430">
        <f>_xlfn.RANK.AVG(Table2[[#This Row],[1Y Return vs Nifty Z-Score]],Table2[1Y Return vs Nifty Z-Score])</f>
        <v>322</v>
      </c>
      <c r="AT430">
        <f>_xlfn.RANK.AVG(Table2[[#This Row],[6M Return vs Nifty Z-Score]],Table2[6M Return vs Nifty Z-Score])</f>
        <v>456</v>
      </c>
      <c r="AU430">
        <f>_xlfn.RANK.AVG(Table2[[#This Row],[Sharpe Ratio Z-Score]],Table2[Sharpe Ratio Z-Score])</f>
        <v>489</v>
      </c>
      <c r="AV430">
        <f>(Table2[[#This Row],[Rank 1Y]]+Table2[[#This Row],[Rank 6M]]+Table2[[#This Row],[Rank Sharpe]])/3</f>
        <v>422.33333333333331</v>
      </c>
    </row>
    <row r="431" spans="1:48" x14ac:dyDescent="0.3">
      <c r="A431" t="s">
        <v>2212</v>
      </c>
      <c r="B431" t="s">
        <v>2213</v>
      </c>
      <c r="C431" t="s">
        <v>3184</v>
      </c>
      <c r="D431" t="s">
        <v>278</v>
      </c>
      <c r="E431">
        <v>2658.9005342349901</v>
      </c>
      <c r="F431">
        <v>823.45</v>
      </c>
      <c r="G431">
        <v>0.714892223327254</v>
      </c>
      <c r="H431">
        <f>(Table2[[#This Row],[1Y Return vs Nifty]]-AVERAGE(Table2[1Y Return vs Nifty]))/_xlfn.STDEV.P(Table2[1Y Return vs Nifty])</f>
        <v>-0.44958314761526225</v>
      </c>
      <c r="I431">
        <v>21.7039296792254</v>
      </c>
      <c r="J431">
        <f>(Table2[[#This Row],[1M Return vs Nifty]]-AVERAGE(Table2[1M Return vs Nifty]))/_xlfn.STDEV.P(Table2[1M Return vs Nifty])</f>
        <v>1.9369359789452034</v>
      </c>
      <c r="K431">
        <v>29.5444660091581</v>
      </c>
      <c r="L431">
        <f>(Table2[[#This Row],[6M Return vs Nifty]]-AVERAGE(Table2[6M Return vs Nifty]))/_xlfn.STDEV.P(Table2[6M Return vs Nifty])</f>
        <v>0.3791717393592175</v>
      </c>
      <c r="M431">
        <v>5.8340382716053902</v>
      </c>
      <c r="N431">
        <f>(Table2[[#This Row],[1W Return vs Nifty]]-AVERAGE(Table2[1W Return vs Nifty]))/_xlfn.STDEV.P(Table2[1W Return vs Nifty])</f>
        <v>1.3050729268259351</v>
      </c>
      <c r="O431">
        <v>754.08</v>
      </c>
      <c r="P431">
        <v>711.56978644116498</v>
      </c>
      <c r="Q431">
        <v>654.76316008127901</v>
      </c>
      <c r="R431">
        <v>79.2622973137983</v>
      </c>
      <c r="S431" s="1">
        <f>(Table2[[#This Row],[Close Price]]-Table2[[#This Row],[20D EMA]])/Table2[[#This Row],[20D EMA]]</f>
        <v>9.1992892000848717E-2</v>
      </c>
      <c r="T431" s="1">
        <f>(Table2[[#This Row],[Close Price]]-Table2[[#This Row],[50D EMA]])/Table2[[#This Row],[50D EMA]]</f>
        <v>0.15723013496454252</v>
      </c>
      <c r="U431" s="1">
        <f>(Table2[[#This Row],[Close Price]]-Table2[[#This Row],[200D EMA]])/Table2[[#This Row],[200D EMA]]</f>
        <v>0.25763031612496506</v>
      </c>
      <c r="V431">
        <v>1.1649085440551099</v>
      </c>
      <c r="W431">
        <v>813.05</v>
      </c>
      <c r="X431">
        <v>837.9</v>
      </c>
      <c r="Y431">
        <v>789.3</v>
      </c>
      <c r="Z431">
        <v>837.9</v>
      </c>
      <c r="AA431">
        <v>701.05</v>
      </c>
      <c r="AB431">
        <v>837.9</v>
      </c>
      <c r="AC431" s="1">
        <f>(Table2[[#This Row],[Close Price]]/Table2[[#This Row],[Day Low]])-1</f>
        <v>1.2791341245925958E-2</v>
      </c>
      <c r="AD431" s="1">
        <f>(Table2[[#This Row],[Day High]]/Table2[[#This Row],[Close Price]])-1</f>
        <v>1.7548120711639914E-2</v>
      </c>
      <c r="AE431" s="1">
        <f>(Table2[[#This Row],[Close Price]]/Table2[[#This Row],[Current Week Low]])-1</f>
        <v>4.3266185227416765E-2</v>
      </c>
      <c r="AF431" s="1">
        <f>(Table2[[#This Row],[Current Week High]]/Table2[[#This Row],[Close Price]])-1</f>
        <v>1.7548120711639914E-2</v>
      </c>
      <c r="AG431" s="1">
        <f>(Table2[[#This Row],[Close Price]]/Table2[[#This Row],[Current Month Low]])-1</f>
        <v>0.17459524998216969</v>
      </c>
      <c r="AH431" s="1">
        <f>(Table2[[#This Row],[Current Month High]]/Table2[[#This Row],[Close Price]])-1</f>
        <v>1.7548120711639914E-2</v>
      </c>
      <c r="AI431">
        <v>1.7548120711639901</v>
      </c>
      <c r="AJ431">
        <v>55.941672190133502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0.15</v>
      </c>
      <c r="AM431" t="s">
        <v>3225</v>
      </c>
      <c r="AN431">
        <v>14</v>
      </c>
      <c r="AO431" t="s">
        <v>3225</v>
      </c>
      <c r="AP431">
        <v>-9.4752454606530003E-3</v>
      </c>
      <c r="AQ431">
        <f>(Table2[[#This Row],[Sharpe Ratio]]-AVERAGE(Table2[Sharpe Ratio]))/_xlfn.STDEV.P(Table2[Sharpe Ratio])</f>
        <v>-0.86944184136685021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2.3021556561482437</v>
      </c>
      <c r="AS431">
        <f>_xlfn.RANK.AVG(Table2[[#This Row],[1Y Return vs Nifty Z-Score]],Table2[1Y Return vs Nifty Z-Score])</f>
        <v>456</v>
      </c>
      <c r="AT431">
        <f>_xlfn.RANK.AVG(Table2[[#This Row],[6M Return vs Nifty Z-Score]],Table2[6M Return vs Nifty Z-Score])</f>
        <v>207</v>
      </c>
      <c r="AU431">
        <f>_xlfn.RANK.AVG(Table2[[#This Row],[Sharpe Ratio Z-Score]],Table2[Sharpe Ratio Z-Score])</f>
        <v>604</v>
      </c>
      <c r="AV431">
        <f>(Table2[[#This Row],[Rank 1Y]]+Table2[[#This Row],[Rank 6M]]+Table2[[#This Row],[Rank Sharpe]])/3</f>
        <v>422.33333333333331</v>
      </c>
    </row>
    <row r="432" spans="1:48" x14ac:dyDescent="0.3">
      <c r="A432" t="s">
        <v>2031</v>
      </c>
      <c r="B432" t="s">
        <v>2032</v>
      </c>
      <c r="C432" t="s">
        <v>3182</v>
      </c>
      <c r="D432" t="s">
        <v>527</v>
      </c>
      <c r="E432">
        <v>3387.9531886</v>
      </c>
      <c r="F432">
        <v>466.1</v>
      </c>
      <c r="G432">
        <v>-9.6476651391279304</v>
      </c>
      <c r="H432">
        <f>(Table2[[#This Row],[1Y Return vs Nifty]]-AVERAGE(Table2[1Y Return vs Nifty]))/_xlfn.STDEV.P(Table2[1Y Return vs Nifty])</f>
        <v>-0.62125980366860778</v>
      </c>
      <c r="I432">
        <v>-5.6618462004716896</v>
      </c>
      <c r="J432">
        <f>(Table2[[#This Row],[1M Return vs Nifty]]-AVERAGE(Table2[1M Return vs Nifty]))/_xlfn.STDEV.P(Table2[1M Return vs Nifty])</f>
        <v>-0.64751788742489391</v>
      </c>
      <c r="K432">
        <v>30.035343631259099</v>
      </c>
      <c r="L432">
        <f>(Table2[[#This Row],[6M Return vs Nifty]]-AVERAGE(Table2[6M Return vs Nifty]))/_xlfn.STDEV.P(Table2[6M Return vs Nifty])</f>
        <v>0.393656114847035</v>
      </c>
      <c r="M432">
        <v>-5.5039805016979103E-2</v>
      </c>
      <c r="N432">
        <f>(Table2[[#This Row],[1W Return vs Nifty]]-AVERAGE(Table2[1W Return vs Nifty]))/_xlfn.STDEV.P(Table2[1W Return vs Nifty])</f>
        <v>-3.3977744087291019E-2</v>
      </c>
      <c r="O432">
        <v>456.25</v>
      </c>
      <c r="P432">
        <v>434.10092338863501</v>
      </c>
      <c r="Q432">
        <v>381.84901172358099</v>
      </c>
      <c r="R432">
        <v>57.986294840182197</v>
      </c>
      <c r="S432" s="1">
        <f>(Table2[[#This Row],[Close Price]]-Table2[[#This Row],[20D EMA]])/Table2[[#This Row],[20D EMA]]</f>
        <v>2.1589041095890462E-2</v>
      </c>
      <c r="T432" s="1">
        <f>(Table2[[#This Row],[Close Price]]-Table2[[#This Row],[50D EMA]])/Table2[[#This Row],[50D EMA]]</f>
        <v>7.3713449770106534E-2</v>
      </c>
      <c r="U432" s="1">
        <f>(Table2[[#This Row],[Close Price]]-Table2[[#This Row],[200D EMA]])/Table2[[#This Row],[200D EMA]]</f>
        <v>0.22063953471066727</v>
      </c>
      <c r="V432">
        <v>0.363443959620459</v>
      </c>
      <c r="W432">
        <v>453.5</v>
      </c>
      <c r="X432">
        <v>472</v>
      </c>
      <c r="Y432">
        <v>453.5</v>
      </c>
      <c r="Z432">
        <v>474.7</v>
      </c>
      <c r="AA432">
        <v>435.35</v>
      </c>
      <c r="AB432">
        <v>478</v>
      </c>
      <c r="AC432" s="1">
        <f>(Table2[[#This Row],[Close Price]]/Table2[[#This Row],[Day Low]])-1</f>
        <v>2.7783902976846742E-2</v>
      </c>
      <c r="AD432" s="1">
        <f>(Table2[[#This Row],[Day High]]/Table2[[#This Row],[Close Price]])-1</f>
        <v>1.2658227848101111E-2</v>
      </c>
      <c r="AE432" s="1">
        <f>(Table2[[#This Row],[Close Price]]/Table2[[#This Row],[Current Week Low]])-1</f>
        <v>2.7783902976846742E-2</v>
      </c>
      <c r="AF432" s="1">
        <f>(Table2[[#This Row],[Current Week High]]/Table2[[#This Row],[Close Price]])-1</f>
        <v>1.8450976185367951E-2</v>
      </c>
      <c r="AG432" s="1">
        <f>(Table2[[#This Row],[Close Price]]/Table2[[#This Row],[Current Month Low]])-1</f>
        <v>7.0632824164465369E-2</v>
      </c>
      <c r="AH432" s="1">
        <f>(Table2[[#This Row],[Current Month High]]/Table2[[#This Row],[Close Price]])-1</f>
        <v>2.5531001930916064E-2</v>
      </c>
      <c r="AI432">
        <v>8.3458485303582908</v>
      </c>
      <c r="AJ432">
        <v>57.973224877139401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0.3</v>
      </c>
      <c r="AM432" t="s">
        <v>3225</v>
      </c>
      <c r="AN432">
        <v>2.1</v>
      </c>
      <c r="AO432" t="s">
        <v>3225</v>
      </c>
      <c r="AP432">
        <v>2.9873885942279998E-3</v>
      </c>
      <c r="AQ432">
        <f>(Table2[[#This Row],[Sharpe Ratio]]-AVERAGE(Table2[Sharpe Ratio]))/_xlfn.STDEV.P(Table2[Sharpe Ratio])</f>
        <v>-0.72469798134361574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-1.6337973016773735</v>
      </c>
      <c r="AS432">
        <f>_xlfn.RANK.AVG(Table2[[#This Row],[1Y Return vs Nifty Z-Score]],Table2[1Y Return vs Nifty Z-Score])</f>
        <v>537</v>
      </c>
      <c r="AT432">
        <f>_xlfn.RANK.AVG(Table2[[#This Row],[6M Return vs Nifty Z-Score]],Table2[6M Return vs Nifty Z-Score])</f>
        <v>204</v>
      </c>
      <c r="AU432">
        <f>_xlfn.RANK.AVG(Table2[[#This Row],[Sharpe Ratio Z-Score]],Table2[Sharpe Ratio Z-Score])</f>
        <v>527</v>
      </c>
      <c r="AV432">
        <f>(Table2[[#This Row],[Rank 1Y]]+Table2[[#This Row],[Rank 6M]]+Table2[[#This Row],[Rank Sharpe]])/3</f>
        <v>422.66666666666669</v>
      </c>
    </row>
    <row r="433" spans="1:48" x14ac:dyDescent="0.3">
      <c r="A433" t="s">
        <v>154</v>
      </c>
      <c r="B433" t="s">
        <v>155</v>
      </c>
      <c r="C433" t="s">
        <v>3180</v>
      </c>
      <c r="D433" t="s">
        <v>40</v>
      </c>
      <c r="E433">
        <v>182240.373350915</v>
      </c>
      <c r="F433">
        <v>1819.15</v>
      </c>
      <c r="G433">
        <v>6.5449428074103198</v>
      </c>
      <c r="H433">
        <f>(Table2[[#This Row],[1Y Return vs Nifty]]-AVERAGE(Table2[1Y Return vs Nifty]))/_xlfn.STDEV.P(Table2[1Y Return vs Nifty])</f>
        <v>-0.35299660494158225</v>
      </c>
      <c r="I433">
        <v>4.0000905202389498</v>
      </c>
      <c r="J433">
        <f>(Table2[[#This Row],[1M Return vs Nifty]]-AVERAGE(Table2[1M Return vs Nifty]))/_xlfn.STDEV.P(Table2[1M Return vs Nifty])</f>
        <v>0.26496600575022744</v>
      </c>
      <c r="K433">
        <v>6.6988260744356003</v>
      </c>
      <c r="L433">
        <f>(Table2[[#This Row],[6M Return vs Nifty]]-AVERAGE(Table2[6M Return vs Nifty]))/_xlfn.STDEV.P(Table2[6M Return vs Nifty])</f>
        <v>-0.29493686159451571</v>
      </c>
      <c r="M433">
        <v>-5.1091850866016504</v>
      </c>
      <c r="N433">
        <f>(Table2[[#This Row],[1W Return vs Nifty]]-AVERAGE(Table2[1W Return vs Nifty]))/_xlfn.STDEV.P(Table2[1W Return vs Nifty])</f>
        <v>-1.1831825164037857</v>
      </c>
      <c r="O433">
        <v>1834.43</v>
      </c>
      <c r="P433">
        <v>1747.8876066595701</v>
      </c>
      <c r="Q433">
        <v>1550.49530458454</v>
      </c>
      <c r="R433">
        <v>38.079349413592603</v>
      </c>
      <c r="S433" s="1">
        <f>(Table2[[#This Row],[Close Price]]-Table2[[#This Row],[20D EMA]])/Table2[[#This Row],[20D EMA]]</f>
        <v>-8.3295628614882943E-3</v>
      </c>
      <c r="T433" s="1">
        <f>(Table2[[#This Row],[Close Price]]-Table2[[#This Row],[50D EMA]])/Table2[[#This Row],[50D EMA]]</f>
        <v>4.0770581053904978E-2</v>
      </c>
      <c r="U433" s="1">
        <f>(Table2[[#This Row],[Close Price]]-Table2[[#This Row],[200D EMA]])/Table2[[#This Row],[200D EMA]]</f>
        <v>0.17327024120685547</v>
      </c>
      <c r="V433">
        <v>0.99944813015490797</v>
      </c>
      <c r="W433">
        <v>1808.45</v>
      </c>
      <c r="X433">
        <v>1844.3</v>
      </c>
      <c r="Y433">
        <v>1808.45</v>
      </c>
      <c r="Z433">
        <v>1864.8</v>
      </c>
      <c r="AA433">
        <v>1808.45</v>
      </c>
      <c r="AB433">
        <v>1936</v>
      </c>
      <c r="AC433" s="1">
        <f>(Table2[[#This Row],[Close Price]]/Table2[[#This Row],[Day Low]])-1</f>
        <v>5.9166689706655617E-3</v>
      </c>
      <c r="AD433" s="1">
        <f>(Table2[[#This Row],[Day High]]/Table2[[#This Row],[Close Price]])-1</f>
        <v>1.382513811395425E-2</v>
      </c>
      <c r="AE433" s="1">
        <f>(Table2[[#This Row],[Close Price]]/Table2[[#This Row],[Current Week Low]])-1</f>
        <v>5.9166689706655617E-3</v>
      </c>
      <c r="AF433" s="1">
        <f>(Table2[[#This Row],[Current Week High]]/Table2[[#This Row],[Close Price]])-1</f>
        <v>2.5094137371849401E-2</v>
      </c>
      <c r="AG433" s="1">
        <f>(Table2[[#This Row],[Close Price]]/Table2[[#This Row],[Current Month Low]])-1</f>
        <v>5.9166689706655617E-3</v>
      </c>
      <c r="AH433" s="1">
        <f>(Table2[[#This Row],[Current Month High]]/Table2[[#This Row],[Close Price]])-1</f>
        <v>6.4233295770002474E-2</v>
      </c>
      <c r="AI433">
        <v>6.4233295770002403</v>
      </c>
      <c r="AJ433">
        <v>43.8802546763159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0.19</v>
      </c>
      <c r="AM433" t="s">
        <v>3225</v>
      </c>
      <c r="AN433">
        <v>-1.68</v>
      </c>
      <c r="AO433" t="s">
        <v>3224</v>
      </c>
      <c r="AP433">
        <v>2.9022414290569998E-2</v>
      </c>
      <c r="AQ433">
        <f>(Table2[[#This Row],[Sharpe Ratio]]-AVERAGE(Table2[Sharpe Ratio]))/_xlfn.STDEV.P(Table2[Sharpe Ratio])</f>
        <v>-0.42232128485249631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-1.9884712620421525</v>
      </c>
      <c r="AS433">
        <f>_xlfn.RANK.AVG(Table2[[#This Row],[1Y Return vs Nifty Z-Score]],Table2[1Y Return vs Nifty Z-Score])</f>
        <v>411</v>
      </c>
      <c r="AT433">
        <f>_xlfn.RANK.AVG(Table2[[#This Row],[6M Return vs Nifty Z-Score]],Table2[6M Return vs Nifty Z-Score])</f>
        <v>406</v>
      </c>
      <c r="AU433">
        <f>_xlfn.RANK.AVG(Table2[[#This Row],[Sharpe Ratio Z-Score]],Table2[Sharpe Ratio Z-Score])</f>
        <v>452</v>
      </c>
      <c r="AV433">
        <f>(Table2[[#This Row],[Rank 1Y]]+Table2[[#This Row],[Rank 6M]]+Table2[[#This Row],[Rank Sharpe]])/3</f>
        <v>423</v>
      </c>
    </row>
    <row r="434" spans="1:48" x14ac:dyDescent="0.3">
      <c r="A434" t="s">
        <v>960</v>
      </c>
      <c r="B434" t="s">
        <v>961</v>
      </c>
      <c r="C434" t="s">
        <v>3186</v>
      </c>
      <c r="D434" t="s">
        <v>206</v>
      </c>
      <c r="E434">
        <v>16187.35850529</v>
      </c>
      <c r="F434">
        <v>665.9</v>
      </c>
      <c r="G434">
        <v>-19.0646264253573</v>
      </c>
      <c r="H434">
        <f>(Table2[[#This Row],[1Y Return vs Nifty]]-AVERAGE(Table2[1Y Return vs Nifty]))/_xlfn.STDEV.P(Table2[1Y Return vs Nifty])</f>
        <v>-0.77727075417596714</v>
      </c>
      <c r="I434">
        <v>2.70005258156732</v>
      </c>
      <c r="J434">
        <f>(Table2[[#This Row],[1M Return vs Nifty]]-AVERAGE(Table2[1M Return vs Nifty]))/_xlfn.STDEV.P(Table2[1M Return vs Nifty])</f>
        <v>0.14218899800894735</v>
      </c>
      <c r="K434">
        <v>16.054513674866001</v>
      </c>
      <c r="L434">
        <f>(Table2[[#This Row],[6M Return vs Nifty]]-AVERAGE(Table2[6M Return vs Nifty]))/_xlfn.STDEV.P(Table2[6M Return vs Nifty])</f>
        <v>-1.8877644286233598E-2</v>
      </c>
      <c r="M434">
        <v>-5.6523633429710598</v>
      </c>
      <c r="N434">
        <f>(Table2[[#This Row],[1W Return vs Nifty]]-AVERAGE(Table2[1W Return vs Nifty]))/_xlfn.STDEV.P(Table2[1W Return vs Nifty])</f>
        <v>-1.3066896594834876</v>
      </c>
      <c r="O434">
        <v>670.42</v>
      </c>
      <c r="P434">
        <v>658.07919800719606</v>
      </c>
      <c r="Q434">
        <v>611.47630273132302</v>
      </c>
      <c r="R434">
        <v>43.175034176835197</v>
      </c>
      <c r="S434" s="1">
        <f>(Table2[[#This Row],[Close Price]]-Table2[[#This Row],[20D EMA]])/Table2[[#This Row],[20D EMA]]</f>
        <v>-6.7420423018406108E-3</v>
      </c>
      <c r="T434" s="1">
        <f>(Table2[[#This Row],[Close Price]]-Table2[[#This Row],[50D EMA]])/Table2[[#This Row],[50D EMA]]</f>
        <v>1.1884286901161709E-2</v>
      </c>
      <c r="U434" s="1">
        <f>(Table2[[#This Row],[Close Price]]-Table2[[#This Row],[200D EMA]])/Table2[[#This Row],[200D EMA]]</f>
        <v>8.9003771733391648E-2</v>
      </c>
      <c r="V434">
        <v>0.99261268172890904</v>
      </c>
      <c r="W434">
        <v>662.2</v>
      </c>
      <c r="X434">
        <v>686.1</v>
      </c>
      <c r="Y434">
        <v>662.2</v>
      </c>
      <c r="Z434">
        <v>694</v>
      </c>
      <c r="AA434">
        <v>625.29999999999995</v>
      </c>
      <c r="AB434">
        <v>721.6</v>
      </c>
      <c r="AC434" s="1">
        <f>(Table2[[#This Row],[Close Price]]/Table2[[#This Row],[Day Low]])-1</f>
        <v>5.5874358199938801E-3</v>
      </c>
      <c r="AD434" s="1">
        <f>(Table2[[#This Row],[Day High]]/Table2[[#This Row],[Close Price]])-1</f>
        <v>3.0334885117885735E-2</v>
      </c>
      <c r="AE434" s="1">
        <f>(Table2[[#This Row],[Close Price]]/Table2[[#This Row],[Current Week Low]])-1</f>
        <v>5.5874358199938801E-3</v>
      </c>
      <c r="AF434" s="1">
        <f>(Table2[[#This Row],[Current Week High]]/Table2[[#This Row],[Close Price]])-1</f>
        <v>4.2198528307553662E-2</v>
      </c>
      <c r="AG434" s="1">
        <f>(Table2[[#This Row],[Close Price]]/Table2[[#This Row],[Current Month Low]])-1</f>
        <v>6.4928834159603488E-2</v>
      </c>
      <c r="AH434" s="1">
        <f>(Table2[[#This Row],[Current Month High]]/Table2[[#This Row],[Close Price]])-1</f>
        <v>8.3646193122090429E-2</v>
      </c>
      <c r="AI434">
        <v>8.4246883916504007</v>
      </c>
      <c r="AJ434">
        <v>32.768417904495998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-0.03</v>
      </c>
      <c r="AM434" t="s">
        <v>3224</v>
      </c>
      <c r="AN434">
        <v>4.9800000000000004</v>
      </c>
      <c r="AO434" t="s">
        <v>3225</v>
      </c>
      <c r="AP434">
        <v>6.3112068123747006E-2</v>
      </c>
      <c r="AQ434">
        <f>(Table2[[#This Row],[Sharpe Ratio]]-AVERAGE(Table2[Sharpe Ratio]))/_xlfn.STDEV.P(Table2[Sharpe Ratio])</f>
        <v>-2.6396309366484627E-2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-1.9870453693032255</v>
      </c>
      <c r="AS434">
        <f>_xlfn.RANK.AVG(Table2[[#This Row],[1Y Return vs Nifty Z-Score]],Table2[1Y Return vs Nifty Z-Score])</f>
        <v>591</v>
      </c>
      <c r="AT434">
        <f>_xlfn.RANK.AVG(Table2[[#This Row],[6M Return vs Nifty Z-Score]],Table2[6M Return vs Nifty Z-Score])</f>
        <v>319</v>
      </c>
      <c r="AU434">
        <f>_xlfn.RANK.AVG(Table2[[#This Row],[Sharpe Ratio Z-Score]],Table2[Sharpe Ratio Z-Score])</f>
        <v>360</v>
      </c>
      <c r="AV434">
        <f>(Table2[[#This Row],[Rank 1Y]]+Table2[[#This Row],[Rank 6M]]+Table2[[#This Row],[Rank Sharpe]])/3</f>
        <v>423.33333333333331</v>
      </c>
    </row>
    <row r="435" spans="1:48" x14ac:dyDescent="0.3">
      <c r="A435" t="s">
        <v>2099</v>
      </c>
      <c r="B435" t="s">
        <v>2100</v>
      </c>
      <c r="C435" t="s">
        <v>3186</v>
      </c>
      <c r="D435" t="s">
        <v>260</v>
      </c>
      <c r="E435">
        <v>3055.000352</v>
      </c>
      <c r="F435">
        <v>315.2</v>
      </c>
      <c r="G435">
        <v>-9.9144558518237496</v>
      </c>
      <c r="H435">
        <f>(Table2[[#This Row],[1Y Return vs Nifty]]-AVERAGE(Table2[1Y Return vs Nifty]))/_xlfn.STDEV.P(Table2[1Y Return vs Nifty])</f>
        <v>-0.62567972973701758</v>
      </c>
      <c r="I435">
        <v>-4.03263282938586</v>
      </c>
      <c r="J435">
        <f>(Table2[[#This Row],[1M Return vs Nifty]]-AVERAGE(Table2[1M Return vs Nifty]))/_xlfn.STDEV.P(Table2[1M Return vs Nifty])</f>
        <v>-0.49365319107734634</v>
      </c>
      <c r="K435">
        <v>2.85755629713679</v>
      </c>
      <c r="L435">
        <f>(Table2[[#This Row],[6M Return vs Nifty]]-AVERAGE(Table2[6M Return vs Nifty]))/_xlfn.STDEV.P(Table2[6M Return vs Nifty])</f>
        <v>-0.40828159620731802</v>
      </c>
      <c r="M435">
        <v>-3.26635060528361</v>
      </c>
      <c r="N435">
        <f>(Table2[[#This Row],[1W Return vs Nifty]]-AVERAGE(Table2[1W Return vs Nifty]))/_xlfn.STDEV.P(Table2[1W Return vs Nifty])</f>
        <v>-0.76416128481463896</v>
      </c>
      <c r="O435">
        <v>319.32</v>
      </c>
      <c r="P435">
        <v>321.03016494238699</v>
      </c>
      <c r="Q435">
        <v>307.64274732012899</v>
      </c>
      <c r="R435">
        <v>42.338434732248601</v>
      </c>
      <c r="S435" s="1">
        <f>(Table2[[#This Row],[Close Price]]-Table2[[#This Row],[20D EMA]])/Table2[[#This Row],[20D EMA]]</f>
        <v>-1.2902417637479659E-2</v>
      </c>
      <c r="T435" s="1">
        <f>(Table2[[#This Row],[Close Price]]-Table2[[#This Row],[50D EMA]])/Table2[[#This Row],[50D EMA]]</f>
        <v>-1.8160801005828529E-2</v>
      </c>
      <c r="U435" s="1">
        <f>(Table2[[#This Row],[Close Price]]-Table2[[#This Row],[200D EMA]])/Table2[[#This Row],[200D EMA]]</f>
        <v>2.4565027928342548E-2</v>
      </c>
      <c r="V435">
        <v>0.86603830809078897</v>
      </c>
      <c r="W435">
        <v>311.64999999999998</v>
      </c>
      <c r="X435">
        <v>317.8</v>
      </c>
      <c r="Y435">
        <v>311.64999999999998</v>
      </c>
      <c r="Z435">
        <v>320.95</v>
      </c>
      <c r="AA435">
        <v>300.05</v>
      </c>
      <c r="AB435">
        <v>332.95</v>
      </c>
      <c r="AC435" s="1">
        <f>(Table2[[#This Row],[Close Price]]/Table2[[#This Row],[Day Low]])-1</f>
        <v>1.1390983475052074E-2</v>
      </c>
      <c r="AD435" s="1">
        <f>(Table2[[#This Row],[Day High]]/Table2[[#This Row],[Close Price]])-1</f>
        <v>8.2487309644669882E-3</v>
      </c>
      <c r="AE435" s="1">
        <f>(Table2[[#This Row],[Close Price]]/Table2[[#This Row],[Current Week Low]])-1</f>
        <v>1.1390983475052074E-2</v>
      </c>
      <c r="AF435" s="1">
        <f>(Table2[[#This Row],[Current Week High]]/Table2[[#This Row],[Close Price]])-1</f>
        <v>1.8242385786801929E-2</v>
      </c>
      <c r="AG435" s="1">
        <f>(Table2[[#This Row],[Close Price]]/Table2[[#This Row],[Current Month Low]])-1</f>
        <v>5.0491584735877337E-2</v>
      </c>
      <c r="AH435" s="1">
        <f>(Table2[[#This Row],[Current Month High]]/Table2[[#This Row],[Close Price]])-1</f>
        <v>5.6313451776649703E-2</v>
      </c>
      <c r="AI435">
        <v>27.395304568527902</v>
      </c>
      <c r="AJ435">
        <v>28.574342239445201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-0.12</v>
      </c>
      <c r="AM435" t="s">
        <v>3224</v>
      </c>
      <c r="AN435">
        <v>-2.41</v>
      </c>
      <c r="AO435" t="s">
        <v>3224</v>
      </c>
      <c r="AP435">
        <v>8.5289587797606994E-2</v>
      </c>
      <c r="AQ435">
        <f>(Table2[[#This Row],[Sharpe Ratio]]-AVERAGE(Table2[Sharpe Ratio]))/_xlfn.STDEV.P(Table2[Sharpe Ratio])</f>
        <v>0.23117843680673694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541</v>
      </c>
      <c r="AT435">
        <f>_xlfn.RANK.AVG(Table2[[#This Row],[6M Return vs Nifty Z-Score]],Table2[6M Return vs Nifty Z-Score])</f>
        <v>447</v>
      </c>
      <c r="AU435">
        <f>_xlfn.RANK.AVG(Table2[[#This Row],[Sharpe Ratio Z-Score]],Table2[Sharpe Ratio Z-Score])</f>
        <v>284</v>
      </c>
      <c r="AV435">
        <f>(Table2[[#This Row],[Rank 1Y]]+Table2[[#This Row],[Rank 6M]]+Table2[[#This Row],[Rank Sharpe]])/3</f>
        <v>424</v>
      </c>
    </row>
    <row r="436" spans="1:48" x14ac:dyDescent="0.3">
      <c r="A436" t="s">
        <v>1904</v>
      </c>
      <c r="B436" t="s">
        <v>1905</v>
      </c>
      <c r="C436" t="s">
        <v>3179</v>
      </c>
      <c r="D436" t="s">
        <v>21</v>
      </c>
      <c r="E436">
        <v>3855.0550462249998</v>
      </c>
      <c r="F436">
        <v>653.04999999999995</v>
      </c>
      <c r="G436">
        <v>-13.8185870407231</v>
      </c>
      <c r="H436">
        <f>(Table2[[#This Row],[1Y Return vs Nifty]]-AVERAGE(Table2[1Y Return vs Nifty]))/_xlfn.STDEV.P(Table2[1Y Return vs Nifty])</f>
        <v>-0.6903595345246083</v>
      </c>
      <c r="I436">
        <v>10.694176782183799</v>
      </c>
      <c r="J436">
        <f>(Table2[[#This Row],[1M Return vs Nifty]]-AVERAGE(Table2[1M Return vs Nifty]))/_xlfn.STDEV.P(Table2[1M Return vs Nifty])</f>
        <v>0.89716284890035169</v>
      </c>
      <c r="K436">
        <v>8.5490868807447207</v>
      </c>
      <c r="L436">
        <f>(Table2[[#This Row],[6M Return vs Nifty]]-AVERAGE(Table2[6M Return vs Nifty]))/_xlfn.STDEV.P(Table2[6M Return vs Nifty])</f>
        <v>-0.24034102943115998</v>
      </c>
      <c r="M436">
        <v>-0.646456443847367</v>
      </c>
      <c r="N436">
        <f>(Table2[[#This Row],[1W Return vs Nifty]]-AVERAGE(Table2[1W Return vs Nifty]))/_xlfn.STDEV.P(Table2[1W Return vs Nifty])</f>
        <v>-0.16845326584319967</v>
      </c>
      <c r="O436">
        <v>637.35</v>
      </c>
      <c r="P436">
        <v>623.47320923176096</v>
      </c>
      <c r="Q436">
        <v>602.44653742201001</v>
      </c>
      <c r="R436">
        <v>57.976393211490901</v>
      </c>
      <c r="S436" s="1">
        <f>(Table2[[#This Row],[Close Price]]-Table2[[#This Row],[20D EMA]])/Table2[[#This Row],[20D EMA]]</f>
        <v>2.4633247038518758E-2</v>
      </c>
      <c r="T436" s="1">
        <f>(Table2[[#This Row],[Close Price]]-Table2[[#This Row],[50D EMA]])/Table2[[#This Row],[50D EMA]]</f>
        <v>4.7438751706241386E-2</v>
      </c>
      <c r="U436" s="1">
        <f>(Table2[[#This Row],[Close Price]]-Table2[[#This Row],[200D EMA]])/Table2[[#This Row],[200D EMA]]</f>
        <v>8.399660290941724E-2</v>
      </c>
      <c r="V436">
        <v>0.405262456187099</v>
      </c>
      <c r="W436">
        <v>636.5</v>
      </c>
      <c r="X436">
        <v>655.55</v>
      </c>
      <c r="Y436">
        <v>632.25</v>
      </c>
      <c r="Z436">
        <v>671.5</v>
      </c>
      <c r="AA436">
        <v>623.45000000000005</v>
      </c>
      <c r="AB436">
        <v>709.4</v>
      </c>
      <c r="AC436" s="1">
        <f>(Table2[[#This Row],[Close Price]]/Table2[[#This Row],[Day Low]])-1</f>
        <v>2.6001571091908815E-2</v>
      </c>
      <c r="AD436" s="1">
        <f>(Table2[[#This Row],[Day High]]/Table2[[#This Row],[Close Price]])-1</f>
        <v>3.8281907970292295E-3</v>
      </c>
      <c r="AE436" s="1">
        <f>(Table2[[#This Row],[Close Price]]/Table2[[#This Row],[Current Week Low]])-1</f>
        <v>3.2898378805852113E-2</v>
      </c>
      <c r="AF436" s="1">
        <f>(Table2[[#This Row],[Current Week High]]/Table2[[#This Row],[Close Price]])-1</f>
        <v>2.8252048082076486E-2</v>
      </c>
      <c r="AG436" s="1">
        <f>(Table2[[#This Row],[Close Price]]/Table2[[#This Row],[Current Month Low]])-1</f>
        <v>4.7477744807121525E-2</v>
      </c>
      <c r="AH436" s="1">
        <f>(Table2[[#This Row],[Current Month High]]/Table2[[#This Row],[Close Price]])-1</f>
        <v>8.6287420565041018E-2</v>
      </c>
      <c r="AI436">
        <v>21.200520633948301</v>
      </c>
      <c r="AJ436">
        <v>45.122222222222199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-0.12</v>
      </c>
      <c r="AM436" t="s">
        <v>3224</v>
      </c>
      <c r="AN436">
        <v>-5.7</v>
      </c>
      <c r="AO436" t="s">
        <v>3224</v>
      </c>
      <c r="AP436">
        <v>7.7107432528926004E-2</v>
      </c>
      <c r="AQ436">
        <f>(Table2[[#This Row],[Sharpe Ratio]]-AVERAGE(Table2[Sharpe Ratio]))/_xlfn.STDEV.P(Table2[Sharpe Ratio])</f>
        <v>0.13614902876321874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-6.584195213539748E-2</v>
      </c>
      <c r="AS436">
        <f>_xlfn.RANK.AVG(Table2[[#This Row],[1Y Return vs Nifty Z-Score]],Table2[1Y Return vs Nifty Z-Score])</f>
        <v>566</v>
      </c>
      <c r="AT436">
        <f>_xlfn.RANK.AVG(Table2[[#This Row],[6M Return vs Nifty Z-Score]],Table2[6M Return vs Nifty Z-Score])</f>
        <v>394</v>
      </c>
      <c r="AU436">
        <f>_xlfn.RANK.AVG(Table2[[#This Row],[Sharpe Ratio Z-Score]],Table2[Sharpe Ratio Z-Score])</f>
        <v>313</v>
      </c>
      <c r="AV436">
        <f>(Table2[[#This Row],[Rank 1Y]]+Table2[[#This Row],[Rank 6M]]+Table2[[#This Row],[Rank Sharpe]])/3</f>
        <v>424.33333333333331</v>
      </c>
    </row>
    <row r="437" spans="1:48" x14ac:dyDescent="0.3">
      <c r="A437" t="s">
        <v>1022</v>
      </c>
      <c r="B437" t="s">
        <v>1023</v>
      </c>
      <c r="C437" t="s">
        <v>3182</v>
      </c>
      <c r="D437" t="s">
        <v>116</v>
      </c>
      <c r="E437">
        <v>13807.857087279999</v>
      </c>
      <c r="F437">
        <v>2169.9499999999998</v>
      </c>
      <c r="G437">
        <v>8.8848680746190301</v>
      </c>
      <c r="H437">
        <f>(Table2[[#This Row],[1Y Return vs Nifty]]-AVERAGE(Table2[1Y Return vs Nifty]))/_xlfn.STDEV.P(Table2[1Y Return vs Nifty])</f>
        <v>-0.31423102505253198</v>
      </c>
      <c r="I437">
        <v>-5.6713862099108301</v>
      </c>
      <c r="J437">
        <f>(Table2[[#This Row],[1M Return vs Nifty]]-AVERAGE(Table2[1M Return vs Nifty]))/_xlfn.STDEV.P(Table2[1M Return vs Nifty])</f>
        <v>-0.64841885637196794</v>
      </c>
      <c r="K437">
        <v>31.768739891882401</v>
      </c>
      <c r="L437">
        <f>(Table2[[#This Row],[6M Return vs Nifty]]-AVERAGE(Table2[6M Return vs Nifty]))/_xlfn.STDEV.P(Table2[6M Return vs Nifty])</f>
        <v>0.44480361307803173</v>
      </c>
      <c r="M437">
        <v>-3.1414107466997501</v>
      </c>
      <c r="N437">
        <f>(Table2[[#This Row],[1W Return vs Nifty]]-AVERAGE(Table2[1W Return vs Nifty]))/_xlfn.STDEV.P(Table2[1W Return vs Nifty])</f>
        <v>-0.73575262741805114</v>
      </c>
      <c r="O437">
        <v>2239.44</v>
      </c>
      <c r="P437">
        <v>2192.1566285573999</v>
      </c>
      <c r="Q437">
        <v>1892.39949202091</v>
      </c>
      <c r="R437">
        <v>28.8296531634535</v>
      </c>
      <c r="S437" s="1">
        <f>(Table2[[#This Row],[Close Price]]-Table2[[#This Row],[20D EMA]])/Table2[[#This Row],[20D EMA]]</f>
        <v>-3.1030078948308611E-2</v>
      </c>
      <c r="T437" s="1">
        <f>(Table2[[#This Row],[Close Price]]-Table2[[#This Row],[50D EMA]])/Table2[[#This Row],[50D EMA]]</f>
        <v>-1.0130037365082669E-2</v>
      </c>
      <c r="U437" s="1">
        <f>(Table2[[#This Row],[Close Price]]-Table2[[#This Row],[200D EMA]])/Table2[[#This Row],[200D EMA]]</f>
        <v>0.14666591760849143</v>
      </c>
      <c r="V437">
        <v>0.47236192452996401</v>
      </c>
      <c r="W437">
        <v>2156</v>
      </c>
      <c r="X437">
        <v>2218.9</v>
      </c>
      <c r="Y437">
        <v>2156</v>
      </c>
      <c r="Z437">
        <v>2260</v>
      </c>
      <c r="AA437">
        <v>2156</v>
      </c>
      <c r="AB437">
        <v>2321</v>
      </c>
      <c r="AC437" s="1">
        <f>(Table2[[#This Row],[Close Price]]/Table2[[#This Row],[Day Low]])-1</f>
        <v>6.4703153988867612E-3</v>
      </c>
      <c r="AD437" s="1">
        <f>(Table2[[#This Row],[Day High]]/Table2[[#This Row],[Close Price]])-1</f>
        <v>2.2558123459065937E-2</v>
      </c>
      <c r="AE437" s="1">
        <f>(Table2[[#This Row],[Close Price]]/Table2[[#This Row],[Current Week Low]])-1</f>
        <v>6.4703153988867612E-3</v>
      </c>
      <c r="AF437" s="1">
        <f>(Table2[[#This Row],[Current Week High]]/Table2[[#This Row],[Close Price]])-1</f>
        <v>4.1498652042673889E-2</v>
      </c>
      <c r="AG437" s="1">
        <f>(Table2[[#This Row],[Close Price]]/Table2[[#This Row],[Current Month Low]])-1</f>
        <v>6.4703153988867612E-3</v>
      </c>
      <c r="AH437" s="1">
        <f>(Table2[[#This Row],[Current Month High]]/Table2[[#This Row],[Close Price]])-1</f>
        <v>6.9609898845595541E-2</v>
      </c>
      <c r="AI437">
        <v>14.4726837023894</v>
      </c>
      <c r="AJ437">
        <v>50.675276880880403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7.0000000000000007E-2</v>
      </c>
      <c r="AM437" t="s">
        <v>3225</v>
      </c>
      <c r="AN437">
        <v>-5.46</v>
      </c>
      <c r="AO437" t="s">
        <v>3224</v>
      </c>
      <c r="AP437">
        <v>-6.4315912319549001E-2</v>
      </c>
      <c r="AQ437">
        <f>(Table2[[#This Row],[Sharpe Ratio]]-AVERAGE(Table2[Sharpe Ratio]))/_xlfn.STDEV.P(Table2[Sharpe Ratio])</f>
        <v>-1.5063737911015065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-2.7599726868660257</v>
      </c>
      <c r="AS437">
        <f>_xlfn.RANK.AVG(Table2[[#This Row],[1Y Return vs Nifty Z-Score]],Table2[1Y Return vs Nifty Z-Score])</f>
        <v>397</v>
      </c>
      <c r="AT437">
        <f>_xlfn.RANK.AVG(Table2[[#This Row],[6M Return vs Nifty Z-Score]],Table2[6M Return vs Nifty Z-Score])</f>
        <v>194</v>
      </c>
      <c r="AU437">
        <f>_xlfn.RANK.AVG(Table2[[#This Row],[Sharpe Ratio Z-Score]],Table2[Sharpe Ratio Z-Score])</f>
        <v>684</v>
      </c>
      <c r="AV437">
        <f>(Table2[[#This Row],[Rank 1Y]]+Table2[[#This Row],[Rank 6M]]+Table2[[#This Row],[Rank Sharpe]])/3</f>
        <v>425</v>
      </c>
    </row>
    <row r="438" spans="1:48" x14ac:dyDescent="0.3">
      <c r="A438" t="s">
        <v>977</v>
      </c>
      <c r="B438" t="s">
        <v>978</v>
      </c>
      <c r="C438" t="s">
        <v>3182</v>
      </c>
      <c r="D438" t="s">
        <v>180</v>
      </c>
      <c r="E438">
        <v>15581.80756782</v>
      </c>
      <c r="F438">
        <v>479.7</v>
      </c>
      <c r="G438">
        <v>16.419908436573799</v>
      </c>
      <c r="H438">
        <f>(Table2[[#This Row],[1Y Return vs Nifty]]-AVERAGE(Table2[1Y Return vs Nifty]))/_xlfn.STDEV.P(Table2[1Y Return vs Nifty])</f>
        <v>-0.18939788904942312</v>
      </c>
      <c r="I438">
        <v>-1.58378489066701</v>
      </c>
      <c r="J438">
        <f>(Table2[[#This Row],[1M Return vs Nifty]]-AVERAGE(Table2[1M Return vs Nifty]))/_xlfn.STDEV.P(Table2[1M Return vs Nifty])</f>
        <v>-0.26238130786098679</v>
      </c>
      <c r="K438">
        <v>10.886952631931299</v>
      </c>
      <c r="L438">
        <f>(Table2[[#This Row],[6M Return vs Nifty]]-AVERAGE(Table2[6M Return vs Nifty]))/_xlfn.STDEV.P(Table2[6M Return vs Nifty])</f>
        <v>-0.17135738899678771</v>
      </c>
      <c r="M438">
        <v>-10.2096413033105</v>
      </c>
      <c r="N438">
        <f>(Table2[[#This Row],[1W Return vs Nifty]]-AVERAGE(Table2[1W Return vs Nifty]))/_xlfn.STDEV.P(Table2[1W Return vs Nifty])</f>
        <v>-2.3429174070073544</v>
      </c>
      <c r="O438">
        <v>498.06</v>
      </c>
      <c r="P438">
        <v>482.60523443877003</v>
      </c>
      <c r="Q438">
        <v>440.46447517037802</v>
      </c>
      <c r="R438">
        <v>36.348677626296698</v>
      </c>
      <c r="S438" s="1">
        <f>(Table2[[#This Row],[Close Price]]-Table2[[#This Row],[20D EMA]])/Table2[[#This Row],[20D EMA]]</f>
        <v>-3.6863028550777041E-2</v>
      </c>
      <c r="T438" s="1">
        <f>(Table2[[#This Row],[Close Price]]-Table2[[#This Row],[50D EMA]])/Table2[[#This Row],[50D EMA]]</f>
        <v>-6.0198983174075691E-3</v>
      </c>
      <c r="U438" s="1">
        <f>(Table2[[#This Row],[Close Price]]-Table2[[#This Row],[200D EMA]])/Table2[[#This Row],[200D EMA]]</f>
        <v>8.9077614748488174E-2</v>
      </c>
      <c r="V438">
        <v>2.86166816864564</v>
      </c>
      <c r="W438">
        <v>463.35</v>
      </c>
      <c r="X438">
        <v>481.9</v>
      </c>
      <c r="Y438">
        <v>463.2</v>
      </c>
      <c r="Z438">
        <v>496.95</v>
      </c>
      <c r="AA438">
        <v>463.2</v>
      </c>
      <c r="AB438">
        <v>547</v>
      </c>
      <c r="AC438" s="1">
        <f>(Table2[[#This Row],[Close Price]]/Table2[[#This Row],[Day Low]])-1</f>
        <v>3.5286500485594008E-2</v>
      </c>
      <c r="AD438" s="1">
        <f>(Table2[[#This Row],[Day High]]/Table2[[#This Row],[Close Price]])-1</f>
        <v>4.5861997081508843E-3</v>
      </c>
      <c r="AE438" s="1">
        <f>(Table2[[#This Row],[Close Price]]/Table2[[#This Row],[Current Week Low]])-1</f>
        <v>3.5621761658030993E-2</v>
      </c>
      <c r="AF438" s="1">
        <f>(Table2[[#This Row],[Current Week High]]/Table2[[#This Row],[Close Price]])-1</f>
        <v>3.5959974984365317E-2</v>
      </c>
      <c r="AG438" s="1">
        <f>(Table2[[#This Row],[Close Price]]/Table2[[#This Row],[Current Month Low]])-1</f>
        <v>3.5621761658030993E-2</v>
      </c>
      <c r="AH438" s="1">
        <f>(Table2[[#This Row],[Current Month High]]/Table2[[#This Row],[Close Price]])-1</f>
        <v>0.14029601834479877</v>
      </c>
      <c r="AI438">
        <v>14.0296018344798</v>
      </c>
      <c r="AJ438">
        <v>87.163480296527496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0.03</v>
      </c>
      <c r="AM438" t="s">
        <v>3225</v>
      </c>
      <c r="AN438">
        <v>-5.09</v>
      </c>
      <c r="AO438" t="s">
        <v>3224</v>
      </c>
      <c r="AQ438">
        <f>(Table2[[#This Row],[Sharpe Ratio]]-AVERAGE(Table2[Sharpe Ratio]))/_xlfn.STDEV.P(Table2[Sharpe Ratio])</f>
        <v>-0.7593941903965159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-3.7254481833110678</v>
      </c>
      <c r="AS438">
        <f>_xlfn.RANK.AVG(Table2[[#This Row],[1Y Return vs Nifty Z-Score]],Table2[1Y Return vs Nifty Z-Score])</f>
        <v>350</v>
      </c>
      <c r="AT438">
        <f>_xlfn.RANK.AVG(Table2[[#This Row],[6M Return vs Nifty Z-Score]],Table2[6M Return vs Nifty Z-Score])</f>
        <v>365</v>
      </c>
      <c r="AU438">
        <f>_xlfn.RANK.AVG(Table2[[#This Row],[Sharpe Ratio Z-Score]],Table2[Sharpe Ratio Z-Score])</f>
        <v>560.5</v>
      </c>
      <c r="AV438">
        <f>(Table2[[#This Row],[Rank 1Y]]+Table2[[#This Row],[Rank 6M]]+Table2[[#This Row],[Rank Sharpe]])/3</f>
        <v>425.16666666666669</v>
      </c>
    </row>
    <row r="439" spans="1:48" x14ac:dyDescent="0.3">
      <c r="A439" t="s">
        <v>1149</v>
      </c>
      <c r="B439" t="s">
        <v>1150</v>
      </c>
      <c r="C439" t="s">
        <v>3184</v>
      </c>
      <c r="D439" t="s">
        <v>278</v>
      </c>
      <c r="E439">
        <v>11181.435864089901</v>
      </c>
      <c r="F439">
        <v>2182.1</v>
      </c>
      <c r="G439">
        <v>19.921742892310199</v>
      </c>
      <c r="H439">
        <f>(Table2[[#This Row],[1Y Return vs Nifty]]-AVERAGE(Table2[1Y Return vs Nifty]))/_xlfn.STDEV.P(Table2[1Y Return vs Nifty])</f>
        <v>-0.13138294077117543</v>
      </c>
      <c r="I439">
        <v>0.71724343030485005</v>
      </c>
      <c r="J439">
        <f>(Table2[[#This Row],[1M Return vs Nifty]]-AVERAGE(Table2[1M Return vs Nifty]))/_xlfn.STDEV.P(Table2[1M Return vs Nifty])</f>
        <v>-4.5069671351719208E-2</v>
      </c>
      <c r="K439">
        <v>22.004127570723401</v>
      </c>
      <c r="L439">
        <f>(Table2[[#This Row],[6M Return vs Nifty]]-AVERAGE(Table2[6M Return vs Nifty]))/_xlfn.STDEV.P(Table2[6M Return vs Nifty])</f>
        <v>0.15667821280558653</v>
      </c>
      <c r="M439">
        <v>-1.5280116178657399</v>
      </c>
      <c r="N439">
        <f>(Table2[[#This Row],[1W Return vs Nifty]]-AVERAGE(Table2[1W Return vs Nifty]))/_xlfn.STDEV.P(Table2[1W Return vs Nifty])</f>
        <v>-0.36890009841319055</v>
      </c>
      <c r="O439">
        <v>2136.6</v>
      </c>
      <c r="P439">
        <v>2084.45738035362</v>
      </c>
      <c r="Q439">
        <v>1870.77339760318</v>
      </c>
      <c r="R439">
        <v>69.936209921094701</v>
      </c>
      <c r="S439" s="1">
        <f>(Table2[[#This Row],[Close Price]]-Table2[[#This Row],[20D EMA]])/Table2[[#This Row],[20D EMA]]</f>
        <v>2.1295516240756342E-2</v>
      </c>
      <c r="T439" s="1">
        <f>(Table2[[#This Row],[Close Price]]-Table2[[#This Row],[50D EMA]])/Table2[[#This Row],[50D EMA]]</f>
        <v>4.6843183538641225E-2</v>
      </c>
      <c r="U439" s="1">
        <f>(Table2[[#This Row],[Close Price]]-Table2[[#This Row],[200D EMA]])/Table2[[#This Row],[200D EMA]]</f>
        <v>0.16641598752456555</v>
      </c>
      <c r="V439">
        <v>0.81234135181746903</v>
      </c>
      <c r="W439">
        <v>2143.25</v>
      </c>
      <c r="X439">
        <v>2191.4</v>
      </c>
      <c r="Y439">
        <v>2143.25</v>
      </c>
      <c r="Z439">
        <v>2202.9499999999998</v>
      </c>
      <c r="AA439">
        <v>2085</v>
      </c>
      <c r="AB439">
        <v>2214</v>
      </c>
      <c r="AC439" s="1">
        <f>(Table2[[#This Row],[Close Price]]/Table2[[#This Row],[Day Low]])-1</f>
        <v>1.8126676775924278E-2</v>
      </c>
      <c r="AD439" s="1">
        <f>(Table2[[#This Row],[Day High]]/Table2[[#This Row],[Close Price]])-1</f>
        <v>4.2619494981899209E-3</v>
      </c>
      <c r="AE439" s="1">
        <f>(Table2[[#This Row],[Close Price]]/Table2[[#This Row],[Current Week Low]])-1</f>
        <v>1.8126676775924278E-2</v>
      </c>
      <c r="AF439" s="1">
        <f>(Table2[[#This Row],[Current Week High]]/Table2[[#This Row],[Close Price]])-1</f>
        <v>9.555015810457812E-3</v>
      </c>
      <c r="AG439" s="1">
        <f>(Table2[[#This Row],[Close Price]]/Table2[[#This Row],[Current Month Low]])-1</f>
        <v>4.6570743405275783E-2</v>
      </c>
      <c r="AH439" s="1">
        <f>(Table2[[#This Row],[Current Month High]]/Table2[[#This Row],[Close Price]])-1</f>
        <v>1.4618945052930599E-2</v>
      </c>
      <c r="AI439">
        <v>1.4618945052930501</v>
      </c>
      <c r="AJ439">
        <v>60.442630785632801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-7.0000000000000007E-2</v>
      </c>
      <c r="AM439" t="s">
        <v>3224</v>
      </c>
      <c r="AN439">
        <v>1.98</v>
      </c>
      <c r="AO439" t="s">
        <v>3225</v>
      </c>
      <c r="AP439">
        <v>-6.4846101678288998E-2</v>
      </c>
      <c r="AQ439">
        <f>(Table2[[#This Row],[Sharpe Ratio]]-AVERAGE(Table2[Sharpe Ratio]))/_xlfn.STDEV.P(Table2[Sharpe Ratio])</f>
        <v>-1.5125315306282654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-1.901206028358764</v>
      </c>
      <c r="AS439">
        <f>_xlfn.RANK.AVG(Table2[[#This Row],[1Y Return vs Nifty Z-Score]],Table2[1Y Return vs Nifty Z-Score])</f>
        <v>329</v>
      </c>
      <c r="AT439">
        <f>_xlfn.RANK.AVG(Table2[[#This Row],[6M Return vs Nifty Z-Score]],Table2[6M Return vs Nifty Z-Score])</f>
        <v>262</v>
      </c>
      <c r="AU439">
        <f>_xlfn.RANK.AVG(Table2[[#This Row],[Sharpe Ratio Z-Score]],Table2[Sharpe Ratio Z-Score])</f>
        <v>686</v>
      </c>
      <c r="AV439">
        <f>(Table2[[#This Row],[Rank 1Y]]+Table2[[#This Row],[Rank 6M]]+Table2[[#This Row],[Rank Sharpe]])/3</f>
        <v>425.66666666666669</v>
      </c>
    </row>
    <row r="440" spans="1:48" x14ac:dyDescent="0.3">
      <c r="A440" t="s">
        <v>2004</v>
      </c>
      <c r="B440" t="s">
        <v>2005</v>
      </c>
      <c r="C440" t="s">
        <v>3192</v>
      </c>
      <c r="D440" t="s">
        <v>127</v>
      </c>
      <c r="E440">
        <v>3450.203559</v>
      </c>
      <c r="F440">
        <v>598.95000000000005</v>
      </c>
      <c r="G440">
        <v>-13.9915504287061</v>
      </c>
      <c r="H440">
        <f>(Table2[[#This Row],[1Y Return vs Nifty]]-AVERAGE(Table2[1Y Return vs Nifty]))/_xlfn.STDEV.P(Table2[1Y Return vs Nifty])</f>
        <v>-0.69322502178127354</v>
      </c>
      <c r="I440">
        <v>-4.8442337830487103</v>
      </c>
      <c r="J440">
        <f>(Table2[[#This Row],[1M Return vs Nifty]]-AVERAGE(Table2[1M Return vs Nifty]))/_xlfn.STDEV.P(Table2[1M Return vs Nifty])</f>
        <v>-0.5703016746381504</v>
      </c>
      <c r="K440">
        <v>-3.54673472057293</v>
      </c>
      <c r="L440">
        <f>(Table2[[#This Row],[6M Return vs Nifty]]-AVERAGE(Table2[6M Return vs Nifty]))/_xlfn.STDEV.P(Table2[6M Return vs Nifty])</f>
        <v>-0.59725365697622101</v>
      </c>
      <c r="M440">
        <v>2.1179757351103001</v>
      </c>
      <c r="N440">
        <f>(Table2[[#This Row],[1W Return vs Nifty]]-AVERAGE(Table2[1W Return vs Nifty]))/_xlfn.STDEV.P(Table2[1W Return vs Nifty])</f>
        <v>0.46011961360662801</v>
      </c>
      <c r="O440">
        <v>578.75</v>
      </c>
      <c r="P440">
        <v>583.95121530012898</v>
      </c>
      <c r="Q440">
        <v>566.73001319050104</v>
      </c>
      <c r="R440">
        <v>66.328309514802896</v>
      </c>
      <c r="S440" s="1">
        <f>(Table2[[#This Row],[Close Price]]-Table2[[#This Row],[20D EMA]])/Table2[[#This Row],[20D EMA]]</f>
        <v>3.4902807775378047E-2</v>
      </c>
      <c r="T440" s="1">
        <f>(Table2[[#This Row],[Close Price]]-Table2[[#This Row],[50D EMA]])/Table2[[#This Row],[50D EMA]]</f>
        <v>2.5684996121058255E-2</v>
      </c>
      <c r="U440" s="1">
        <f>(Table2[[#This Row],[Close Price]]-Table2[[#This Row],[200D EMA]])/Table2[[#This Row],[200D EMA]]</f>
        <v>5.6852444831907212E-2</v>
      </c>
      <c r="V440">
        <v>0.58068354146529</v>
      </c>
      <c r="W440">
        <v>588.45000000000005</v>
      </c>
      <c r="X440">
        <v>620.04999999999995</v>
      </c>
      <c r="Y440">
        <v>577.1</v>
      </c>
      <c r="Z440">
        <v>620.04999999999995</v>
      </c>
      <c r="AA440">
        <v>548.25</v>
      </c>
      <c r="AB440">
        <v>620.04999999999995</v>
      </c>
      <c r="AC440" s="1">
        <f>(Table2[[#This Row],[Close Price]]/Table2[[#This Row],[Day Low]])-1</f>
        <v>1.7843487127198632E-2</v>
      </c>
      <c r="AD440" s="1">
        <f>(Table2[[#This Row],[Day High]]/Table2[[#This Row],[Close Price]])-1</f>
        <v>3.5228316220051514E-2</v>
      </c>
      <c r="AE440" s="1">
        <f>(Table2[[#This Row],[Close Price]]/Table2[[#This Row],[Current Week Low]])-1</f>
        <v>3.7861722405129195E-2</v>
      </c>
      <c r="AF440" s="1">
        <f>(Table2[[#This Row],[Current Week High]]/Table2[[#This Row],[Close Price]])-1</f>
        <v>3.5228316220051514E-2</v>
      </c>
      <c r="AG440" s="1">
        <f>(Table2[[#This Row],[Close Price]]/Table2[[#This Row],[Current Month Low]])-1</f>
        <v>9.2476060191518661E-2</v>
      </c>
      <c r="AH440" s="1">
        <f>(Table2[[#This Row],[Current Month High]]/Table2[[#This Row],[Close Price]])-1</f>
        <v>3.5228316220051514E-2</v>
      </c>
      <c r="AI440">
        <v>15.527172551965901</v>
      </c>
      <c r="AJ440">
        <v>30.206521739130402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0.08</v>
      </c>
      <c r="AM440" t="s">
        <v>3225</v>
      </c>
      <c r="AN440">
        <v>5.44</v>
      </c>
      <c r="AO440" t="s">
        <v>3225</v>
      </c>
      <c r="AP440">
        <v>0.12249008377117999</v>
      </c>
      <c r="AQ440">
        <f>(Table2[[#This Row],[Sharpe Ratio]]-AVERAGE(Table2[Sharpe Ratio]))/_xlfn.STDEV.P(Table2[Sharpe Ratio])</f>
        <v>0.66323343884580355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568</v>
      </c>
      <c r="AT440">
        <f>_xlfn.RANK.AVG(Table2[[#This Row],[6M Return vs Nifty Z-Score]],Table2[6M Return vs Nifty Z-Score])</f>
        <v>530</v>
      </c>
      <c r="AU440">
        <f>_xlfn.RANK.AVG(Table2[[#This Row],[Sharpe Ratio Z-Score]],Table2[Sharpe Ratio Z-Score])</f>
        <v>180</v>
      </c>
      <c r="AV440">
        <f>(Table2[[#This Row],[Rank 1Y]]+Table2[[#This Row],[Rank 6M]]+Table2[[#This Row],[Rank Sharpe]])/3</f>
        <v>426</v>
      </c>
    </row>
    <row r="441" spans="1:48" x14ac:dyDescent="0.3">
      <c r="A441" t="s">
        <v>1237</v>
      </c>
      <c r="B441" t="s">
        <v>1238</v>
      </c>
      <c r="C441" t="s">
        <v>3182</v>
      </c>
      <c r="D441" t="s">
        <v>220</v>
      </c>
      <c r="E441">
        <v>9757.5527540000003</v>
      </c>
      <c r="F441">
        <v>730.75</v>
      </c>
      <c r="G441">
        <v>-14.385283254352499</v>
      </c>
      <c r="H441">
        <f>(Table2[[#This Row],[1Y Return vs Nifty]]-AVERAGE(Table2[1Y Return vs Nifty]))/_xlfn.STDEV.P(Table2[1Y Return vs Nifty])</f>
        <v>-0.69974799989576042</v>
      </c>
      <c r="I441">
        <v>-0.486527944178269</v>
      </c>
      <c r="J441">
        <f>(Table2[[#This Row],[1M Return vs Nifty]]-AVERAGE(Table2[1M Return vs Nifty]))/_xlfn.STDEV.P(Table2[1M Return vs Nifty])</f>
        <v>-0.15875515926498862</v>
      </c>
      <c r="K441">
        <v>10.672842239859699</v>
      </c>
      <c r="L441">
        <f>(Table2[[#This Row],[6M Return vs Nifty]]-AVERAGE(Table2[6M Return vs Nifty]))/_xlfn.STDEV.P(Table2[6M Return vs Nifty])</f>
        <v>-0.17767516592321436</v>
      </c>
      <c r="M441">
        <v>-6.6534043000107301</v>
      </c>
      <c r="N441">
        <f>(Table2[[#This Row],[1W Return vs Nifty]]-AVERAGE(Table2[1W Return vs Nifty]))/_xlfn.STDEV.P(Table2[1W Return vs Nifty])</f>
        <v>-1.5343050090671</v>
      </c>
      <c r="O441">
        <v>728.11</v>
      </c>
      <c r="P441">
        <v>688.14321282543096</v>
      </c>
      <c r="Q441">
        <v>633.73279717553203</v>
      </c>
      <c r="R441">
        <v>47.9724869730668</v>
      </c>
      <c r="S441" s="1">
        <f>(Table2[[#This Row],[Close Price]]-Table2[[#This Row],[20D EMA]])/Table2[[#This Row],[20D EMA]]</f>
        <v>3.6258257680844741E-3</v>
      </c>
      <c r="T441" s="1">
        <f>(Table2[[#This Row],[Close Price]]-Table2[[#This Row],[50D EMA]])/Table2[[#This Row],[50D EMA]]</f>
        <v>6.1915581495937212E-2</v>
      </c>
      <c r="U441" s="1">
        <f>(Table2[[#This Row],[Close Price]]-Table2[[#This Row],[200D EMA]])/Table2[[#This Row],[200D EMA]]</f>
        <v>0.15308849921743287</v>
      </c>
      <c r="V441">
        <v>2.7021063170314799</v>
      </c>
      <c r="W441">
        <v>710.65</v>
      </c>
      <c r="X441">
        <v>735</v>
      </c>
      <c r="Y441">
        <v>710</v>
      </c>
      <c r="Z441">
        <v>753</v>
      </c>
      <c r="AA441">
        <v>710</v>
      </c>
      <c r="AB441">
        <v>855</v>
      </c>
      <c r="AC441" s="1">
        <f>(Table2[[#This Row],[Close Price]]/Table2[[#This Row],[Day Low]])-1</f>
        <v>2.8283965383803622E-2</v>
      </c>
      <c r="AD441" s="1">
        <f>(Table2[[#This Row],[Day High]]/Table2[[#This Row],[Close Price]])-1</f>
        <v>5.8159425248032193E-3</v>
      </c>
      <c r="AE441" s="1">
        <f>(Table2[[#This Row],[Close Price]]/Table2[[#This Row],[Current Week Low]])-1</f>
        <v>2.9225352112675962E-2</v>
      </c>
      <c r="AF441" s="1">
        <f>(Table2[[#This Row],[Current Week High]]/Table2[[#This Row],[Close Price]])-1</f>
        <v>3.044816968867603E-2</v>
      </c>
      <c r="AG441" s="1">
        <f>(Table2[[#This Row],[Close Price]]/Table2[[#This Row],[Current Month Low]])-1</f>
        <v>2.9225352112675962E-2</v>
      </c>
      <c r="AH441" s="1">
        <f>(Table2[[#This Row],[Current Month High]]/Table2[[#This Row],[Close Price]])-1</f>
        <v>0.17003079028395485</v>
      </c>
      <c r="AI441">
        <v>17.003079028395401</v>
      </c>
      <c r="AJ441">
        <v>32.478245105148602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0.08</v>
      </c>
      <c r="AM441" t="s">
        <v>3225</v>
      </c>
      <c r="AN441">
        <v>1.45</v>
      </c>
      <c r="AO441" t="s">
        <v>3225</v>
      </c>
      <c r="AP441">
        <v>6.7864575039645006E-2</v>
      </c>
      <c r="AQ441">
        <f>(Table2[[#This Row],[Sharpe Ratio]]-AVERAGE(Table2[Sharpe Ratio]))/_xlfn.STDEV.P(Table2[Sharpe Ratio])</f>
        <v>2.8800384427535523E-2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-2.541682949723528</v>
      </c>
      <c r="AS441">
        <f>_xlfn.RANK.AVG(Table2[[#This Row],[1Y Return vs Nifty Z-Score]],Table2[1Y Return vs Nifty Z-Score])</f>
        <v>571</v>
      </c>
      <c r="AT441">
        <f>_xlfn.RANK.AVG(Table2[[#This Row],[6M Return vs Nifty Z-Score]],Table2[6M Return vs Nifty Z-Score])</f>
        <v>369</v>
      </c>
      <c r="AU441">
        <f>_xlfn.RANK.AVG(Table2[[#This Row],[Sharpe Ratio Z-Score]],Table2[Sharpe Ratio Z-Score])</f>
        <v>343</v>
      </c>
      <c r="AV441">
        <f>(Table2[[#This Row],[Rank 1Y]]+Table2[[#This Row],[Rank 6M]]+Table2[[#This Row],[Rank Sharpe]])/3</f>
        <v>427.66666666666669</v>
      </c>
    </row>
    <row r="442" spans="1:48" x14ac:dyDescent="0.3">
      <c r="A442" t="s">
        <v>1725</v>
      </c>
      <c r="B442" t="s">
        <v>1726</v>
      </c>
      <c r="C442" t="s">
        <v>3183</v>
      </c>
      <c r="D442" t="s">
        <v>46</v>
      </c>
      <c r="E442">
        <v>4879.2116645879996</v>
      </c>
      <c r="F442">
        <v>60.44</v>
      </c>
      <c r="G442">
        <v>-12.059103586324399</v>
      </c>
      <c r="H442">
        <f>(Table2[[#This Row],[1Y Return vs Nifty]]-AVERAGE(Table2[1Y Return vs Nifty]))/_xlfn.STDEV.P(Table2[1Y Return vs Nifty])</f>
        <v>-0.66121014357148633</v>
      </c>
      <c r="I442">
        <v>7.8110085058547698</v>
      </c>
      <c r="J442">
        <f>(Table2[[#This Row],[1M Return vs Nifty]]-AVERAGE(Table2[1M Return vs Nifty]))/_xlfn.STDEV.P(Table2[1M Return vs Nifty])</f>
        <v>0.62487327699450135</v>
      </c>
      <c r="K442">
        <v>-7.7761155714676304</v>
      </c>
      <c r="L442">
        <f>(Table2[[#This Row],[6M Return vs Nifty]]-AVERAGE(Table2[6M Return vs Nifty]))/_xlfn.STDEV.P(Table2[6M Return vs Nifty])</f>
        <v>-0.72205042416871645</v>
      </c>
      <c r="M442">
        <v>2.0203111634615398</v>
      </c>
      <c r="N442">
        <f>(Table2[[#This Row],[1W Return vs Nifty]]-AVERAGE(Table2[1W Return vs Nifty]))/_xlfn.STDEV.P(Table2[1W Return vs Nifty])</f>
        <v>0.43791277435451004</v>
      </c>
      <c r="O442">
        <v>58.06</v>
      </c>
      <c r="P442">
        <v>58.333487409318501</v>
      </c>
      <c r="Q442">
        <v>57.5977356387016</v>
      </c>
      <c r="R442">
        <v>60.912875439822102</v>
      </c>
      <c r="S442" s="1">
        <f>(Table2[[#This Row],[Close Price]]-Table2[[#This Row],[20D EMA]])/Table2[[#This Row],[20D EMA]]</f>
        <v>4.0992077161556929E-2</v>
      </c>
      <c r="T442" s="1">
        <f>(Table2[[#This Row],[Close Price]]-Table2[[#This Row],[50D EMA]])/Table2[[#This Row],[50D EMA]]</f>
        <v>3.6111549030154358E-2</v>
      </c>
      <c r="U442" s="1">
        <f>(Table2[[#This Row],[Close Price]]-Table2[[#This Row],[200D EMA]])/Table2[[#This Row],[200D EMA]]</f>
        <v>4.9346807296858336E-2</v>
      </c>
      <c r="V442">
        <v>0.94386022263835301</v>
      </c>
      <c r="W442">
        <v>59.5</v>
      </c>
      <c r="X442">
        <v>61.9</v>
      </c>
      <c r="Y442">
        <v>59.5</v>
      </c>
      <c r="Z442">
        <v>62.8</v>
      </c>
      <c r="AA442">
        <v>55.12</v>
      </c>
      <c r="AB442">
        <v>62.8</v>
      </c>
      <c r="AC442" s="1">
        <f>(Table2[[#This Row],[Close Price]]/Table2[[#This Row],[Day Low]])-1</f>
        <v>1.5798319327731125E-2</v>
      </c>
      <c r="AD442" s="1">
        <f>(Table2[[#This Row],[Day High]]/Table2[[#This Row],[Close Price]])-1</f>
        <v>2.4156187954996744E-2</v>
      </c>
      <c r="AE442" s="1">
        <f>(Table2[[#This Row],[Close Price]]/Table2[[#This Row],[Current Week Low]])-1</f>
        <v>1.5798319327731125E-2</v>
      </c>
      <c r="AF442" s="1">
        <f>(Table2[[#This Row],[Current Week High]]/Table2[[#This Row],[Close Price]])-1</f>
        <v>3.9046988749172673E-2</v>
      </c>
      <c r="AG442" s="1">
        <f>(Table2[[#This Row],[Close Price]]/Table2[[#This Row],[Current Month Low]])-1</f>
        <v>9.6516690856313536E-2</v>
      </c>
      <c r="AH442" s="1">
        <f>(Table2[[#This Row],[Current Month High]]/Table2[[#This Row],[Close Price]])-1</f>
        <v>3.9046988749172673E-2</v>
      </c>
      <c r="AI442">
        <v>30.708140304434099</v>
      </c>
      <c r="AJ442">
        <v>43.733650416171201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-0.11</v>
      </c>
      <c r="AM442" t="s">
        <v>3224</v>
      </c>
      <c r="AN442">
        <v>5.65</v>
      </c>
      <c r="AO442" t="s">
        <v>3225</v>
      </c>
      <c r="AP442">
        <v>0.12912606973052901</v>
      </c>
      <c r="AQ442">
        <f>(Table2[[#This Row],[Sharpe Ratio]]-AVERAGE(Table2[Sharpe Ratio]))/_xlfn.STDEV.P(Table2[Sharpe Ratio])</f>
        <v>0.74030528566296783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559</v>
      </c>
      <c r="AT442">
        <f>_xlfn.RANK.AVG(Table2[[#This Row],[6M Return vs Nifty Z-Score]],Table2[6M Return vs Nifty Z-Score])</f>
        <v>561</v>
      </c>
      <c r="AU442">
        <f>_xlfn.RANK.AVG(Table2[[#This Row],[Sharpe Ratio Z-Score]],Table2[Sharpe Ratio Z-Score])</f>
        <v>165</v>
      </c>
      <c r="AV442">
        <f>(Table2[[#This Row],[Rank 1Y]]+Table2[[#This Row],[Rank 6M]]+Table2[[#This Row],[Rank Sharpe]])/3</f>
        <v>428.33333333333331</v>
      </c>
    </row>
    <row r="443" spans="1:48" x14ac:dyDescent="0.3">
      <c r="A443" t="s">
        <v>290</v>
      </c>
      <c r="B443" t="s">
        <v>291</v>
      </c>
      <c r="C443" t="s">
        <v>3180</v>
      </c>
      <c r="D443" t="s">
        <v>292</v>
      </c>
      <c r="E443">
        <v>98255.451075150006</v>
      </c>
      <c r="F443">
        <v>91.38</v>
      </c>
      <c r="G443">
        <v>7.2435023972239707E-2</v>
      </c>
      <c r="H443">
        <f>(Table2[[#This Row],[1Y Return vs Nifty]]-AVERAGE(Table2[1Y Return vs Nifty]))/_xlfn.STDEV.P(Table2[1Y Return vs Nifty])</f>
        <v>-0.46022674646686218</v>
      </c>
      <c r="I443">
        <v>-6.0648029135078403</v>
      </c>
      <c r="J443">
        <f>(Table2[[#This Row],[1M Return vs Nifty]]-AVERAGE(Table2[1M Return vs Nifty]))/_xlfn.STDEV.P(Table2[1M Return vs Nifty])</f>
        <v>-0.68557356103576739</v>
      </c>
      <c r="K443">
        <v>-4.6527285399773097</v>
      </c>
      <c r="L443">
        <f>(Table2[[#This Row],[6M Return vs Nifty]]-AVERAGE(Table2[6M Return vs Nifty]))/_xlfn.STDEV.P(Table2[6M Return vs Nifty])</f>
        <v>-0.62988832811664319</v>
      </c>
      <c r="M443">
        <v>4.3264824465774296</v>
      </c>
      <c r="N443">
        <f>(Table2[[#This Row],[1W Return vs Nifty]]-AVERAGE(Table2[1W Return vs Nifty]))/_xlfn.STDEV.P(Table2[1W Return vs Nifty])</f>
        <v>0.96228690621663837</v>
      </c>
      <c r="O443">
        <v>92.43</v>
      </c>
      <c r="P443">
        <v>92.429927355293501</v>
      </c>
      <c r="Q443">
        <v>84.198932414139705</v>
      </c>
      <c r="R443">
        <v>47.984445257429101</v>
      </c>
      <c r="S443" s="1">
        <f>(Table2[[#This Row],[Close Price]]-Table2[[#This Row],[20D EMA]])/Table2[[#This Row],[20D EMA]]</f>
        <v>-1.135994806880895E-2</v>
      </c>
      <c r="T443" s="1">
        <f>(Table2[[#This Row],[Close Price]]-Table2[[#This Row],[50D EMA]])/Table2[[#This Row],[50D EMA]]</f>
        <v>-1.1359171053523232E-2</v>
      </c>
      <c r="U443" s="1">
        <f>(Table2[[#This Row],[Close Price]]-Table2[[#This Row],[200D EMA]])/Table2[[#This Row],[200D EMA]]</f>
        <v>8.5286919678976336E-2</v>
      </c>
      <c r="V443">
        <v>0.69574616197301398</v>
      </c>
      <c r="W443">
        <v>90.85</v>
      </c>
      <c r="X443">
        <v>93.61</v>
      </c>
      <c r="Y443">
        <v>90.85</v>
      </c>
      <c r="Z443">
        <v>95</v>
      </c>
      <c r="AA443">
        <v>85.86</v>
      </c>
      <c r="AB443">
        <v>95.99</v>
      </c>
      <c r="AC443" s="1">
        <f>(Table2[[#This Row],[Close Price]]/Table2[[#This Row],[Day Low]])-1</f>
        <v>5.8337919647770686E-3</v>
      </c>
      <c r="AD443" s="1">
        <f>(Table2[[#This Row],[Day High]]/Table2[[#This Row],[Close Price]])-1</f>
        <v>2.4403589406872372E-2</v>
      </c>
      <c r="AE443" s="1">
        <f>(Table2[[#This Row],[Close Price]]/Table2[[#This Row],[Current Week Low]])-1</f>
        <v>5.8337919647770686E-3</v>
      </c>
      <c r="AF443" s="1">
        <f>(Table2[[#This Row],[Current Week High]]/Table2[[#This Row],[Close Price]])-1</f>
        <v>3.9614795360034982E-2</v>
      </c>
      <c r="AG443" s="1">
        <f>(Table2[[#This Row],[Close Price]]/Table2[[#This Row],[Current Month Low]])-1</f>
        <v>6.4290705800139625E-2</v>
      </c>
      <c r="AH443" s="1">
        <f>(Table2[[#This Row],[Current Month High]]/Table2[[#This Row],[Close Price]])-1</f>
        <v>5.0448675859050107E-2</v>
      </c>
      <c r="AI443">
        <v>18.0783541256292</v>
      </c>
      <c r="AJ443">
        <v>53.579831932772997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0.09</v>
      </c>
      <c r="AM443" t="s">
        <v>3225</v>
      </c>
      <c r="AN443">
        <v>-3.56</v>
      </c>
      <c r="AO443" t="s">
        <v>3224</v>
      </c>
      <c r="AP443">
        <v>8.5559131851304995E-2</v>
      </c>
      <c r="AQ443">
        <f>(Table2[[#This Row],[Sharpe Ratio]]-AVERAGE(Table2[Sharpe Ratio]))/_xlfn.STDEV.P(Table2[Sharpe Ratio])</f>
        <v>0.23430898261324551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-0.57909274678938893</v>
      </c>
      <c r="AS443">
        <f>_xlfn.RANK.AVG(Table2[[#This Row],[1Y Return vs Nifty Z-Score]],Table2[1Y Return vs Nifty Z-Score])</f>
        <v>466</v>
      </c>
      <c r="AT443">
        <f>_xlfn.RANK.AVG(Table2[[#This Row],[6M Return vs Nifty Z-Score]],Table2[6M Return vs Nifty Z-Score])</f>
        <v>539</v>
      </c>
      <c r="AU443">
        <f>_xlfn.RANK.AVG(Table2[[#This Row],[Sharpe Ratio Z-Score]],Table2[Sharpe Ratio Z-Score])</f>
        <v>281</v>
      </c>
      <c r="AV443">
        <f>(Table2[[#This Row],[Rank 1Y]]+Table2[[#This Row],[Rank 6M]]+Table2[[#This Row],[Rank Sharpe]])/3</f>
        <v>428.66666666666669</v>
      </c>
    </row>
    <row r="444" spans="1:48" x14ac:dyDescent="0.3">
      <c r="A444" t="s">
        <v>546</v>
      </c>
      <c r="B444" t="s">
        <v>547</v>
      </c>
      <c r="C444" t="s">
        <v>3194</v>
      </c>
      <c r="D444" t="s">
        <v>295</v>
      </c>
      <c r="E444">
        <v>39597.627663120002</v>
      </c>
      <c r="F444">
        <v>2903.2</v>
      </c>
      <c r="G444">
        <v>3.2408527584426601</v>
      </c>
      <c r="H444">
        <f>(Table2[[#This Row],[1Y Return vs Nifty]]-AVERAGE(Table2[1Y Return vs Nifty]))/_xlfn.STDEV.P(Table2[1Y Return vs Nifty])</f>
        <v>-0.40773551842263711</v>
      </c>
      <c r="I444">
        <v>-3.2440937523599498</v>
      </c>
      <c r="J444">
        <f>(Table2[[#This Row],[1M Return vs Nifty]]-AVERAGE(Table2[1M Return vs Nifty]))/_xlfn.STDEV.P(Table2[1M Return vs Nifty])</f>
        <v>-0.41918269642144707</v>
      </c>
      <c r="K444">
        <v>22.224976805524602</v>
      </c>
      <c r="L444">
        <f>(Table2[[#This Row],[6M Return vs Nifty]]-AVERAGE(Table2[6M Return vs Nifty]))/_xlfn.STDEV.P(Table2[6M Return vs Nifty])</f>
        <v>0.16319483344387586</v>
      </c>
      <c r="M444">
        <v>-3.1240783556946798</v>
      </c>
      <c r="N444">
        <f>(Table2[[#This Row],[1W Return vs Nifty]]-AVERAGE(Table2[1W Return vs Nifty]))/_xlfn.STDEV.P(Table2[1W Return vs Nifty])</f>
        <v>-0.73181161160846264</v>
      </c>
      <c r="O444">
        <v>2925.13</v>
      </c>
      <c r="P444">
        <v>2858.9388530404299</v>
      </c>
      <c r="Q444">
        <v>2535.6655927162901</v>
      </c>
      <c r="R444">
        <v>42.389533425322597</v>
      </c>
      <c r="S444" s="1">
        <f>(Table2[[#This Row],[Close Price]]-Table2[[#This Row],[20D EMA]])/Table2[[#This Row],[20D EMA]]</f>
        <v>-7.4971026928718687E-3</v>
      </c>
      <c r="T444" s="1">
        <f>(Table2[[#This Row],[Close Price]]-Table2[[#This Row],[50D EMA]])/Table2[[#This Row],[50D EMA]]</f>
        <v>1.5481669680517654E-2</v>
      </c>
      <c r="U444" s="1">
        <f>(Table2[[#This Row],[Close Price]]-Table2[[#This Row],[200D EMA]])/Table2[[#This Row],[200D EMA]]</f>
        <v>0.14494592991262484</v>
      </c>
      <c r="V444">
        <v>0.49102204136830901</v>
      </c>
      <c r="W444">
        <v>2884.1</v>
      </c>
      <c r="X444">
        <v>2945.9</v>
      </c>
      <c r="Y444">
        <v>2884.1</v>
      </c>
      <c r="Z444">
        <v>2949</v>
      </c>
      <c r="AA444">
        <v>2881</v>
      </c>
      <c r="AB444">
        <v>3023.8</v>
      </c>
      <c r="AC444" s="1">
        <f>(Table2[[#This Row],[Close Price]]/Table2[[#This Row],[Day Low]])-1</f>
        <v>6.6225165562914245E-3</v>
      </c>
      <c r="AD444" s="1">
        <f>(Table2[[#This Row],[Day High]]/Table2[[#This Row],[Close Price]])-1</f>
        <v>1.4707908514742352E-2</v>
      </c>
      <c r="AE444" s="1">
        <f>(Table2[[#This Row],[Close Price]]/Table2[[#This Row],[Current Week Low]])-1</f>
        <v>6.6225165562914245E-3</v>
      </c>
      <c r="AF444" s="1">
        <f>(Table2[[#This Row],[Current Week High]]/Table2[[#This Row],[Close Price]])-1</f>
        <v>1.577569578396254E-2</v>
      </c>
      <c r="AG444" s="1">
        <f>(Table2[[#This Row],[Close Price]]/Table2[[#This Row],[Current Month Low]])-1</f>
        <v>7.7056577577230279E-3</v>
      </c>
      <c r="AH444" s="1">
        <f>(Table2[[#This Row],[Current Month High]]/Table2[[#This Row],[Close Price]])-1</f>
        <v>4.1540369247726749E-2</v>
      </c>
      <c r="AI444">
        <v>9.1554147147974607</v>
      </c>
      <c r="AJ444">
        <v>51.062778052397398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0.14000000000000001</v>
      </c>
      <c r="AM444" t="s">
        <v>3225</v>
      </c>
      <c r="AN444">
        <v>-0.27</v>
      </c>
      <c r="AO444" t="s">
        <v>3224</v>
      </c>
      <c r="AP444">
        <v>-3.6934027456839999E-3</v>
      </c>
      <c r="AQ444">
        <f>(Table2[[#This Row],[Sharpe Ratio]]-AVERAGE(Table2[Sharpe Ratio]))/_xlfn.STDEV.P(Table2[Sharpe Ratio])</f>
        <v>-0.80229020801819517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-2.1978252010268662</v>
      </c>
      <c r="AS444">
        <f>_xlfn.RANK.AVG(Table2[[#This Row],[1Y Return vs Nifty Z-Score]],Table2[1Y Return vs Nifty Z-Score])</f>
        <v>435</v>
      </c>
      <c r="AT444">
        <f>_xlfn.RANK.AVG(Table2[[#This Row],[6M Return vs Nifty Z-Score]],Table2[6M Return vs Nifty Z-Score])</f>
        <v>261</v>
      </c>
      <c r="AU444">
        <f>_xlfn.RANK.AVG(Table2[[#This Row],[Sharpe Ratio Z-Score]],Table2[Sharpe Ratio Z-Score])</f>
        <v>592</v>
      </c>
      <c r="AV444">
        <f>(Table2[[#This Row],[Rank 1Y]]+Table2[[#This Row],[Rank 6M]]+Table2[[#This Row],[Rank Sharpe]])/3</f>
        <v>429.33333333333331</v>
      </c>
    </row>
    <row r="445" spans="1:48" x14ac:dyDescent="0.3">
      <c r="A445" t="s">
        <v>756</v>
      </c>
      <c r="B445" t="s">
        <v>757</v>
      </c>
      <c r="C445" t="s">
        <v>3178</v>
      </c>
      <c r="D445" t="s">
        <v>190</v>
      </c>
      <c r="E445">
        <v>22915.445036239998</v>
      </c>
      <c r="F445">
        <v>406.15</v>
      </c>
      <c r="G445">
        <v>18.219393310189499</v>
      </c>
      <c r="H445">
        <f>(Table2[[#This Row],[1Y Return vs Nifty]]-AVERAGE(Table2[1Y Return vs Nifty]))/_xlfn.STDEV.P(Table2[1Y Return vs Nifty])</f>
        <v>-0.15958579393473551</v>
      </c>
      <c r="I445">
        <v>24.612492676694799</v>
      </c>
      <c r="J445">
        <f>(Table2[[#This Row],[1M Return vs Nifty]]-AVERAGE(Table2[1M Return vs Nifty]))/_xlfn.STDEV.P(Table2[1M Return vs Nifty])</f>
        <v>2.2116238561476091</v>
      </c>
      <c r="K445">
        <v>3.2715369081922798</v>
      </c>
      <c r="L445">
        <f>(Table2[[#This Row],[6M Return vs Nifty]]-AVERAGE(Table2[6M Return vs Nifty]))/_xlfn.STDEV.P(Table2[6M Return vs Nifty])</f>
        <v>-0.39606622857752183</v>
      </c>
      <c r="M445">
        <v>-6.9718028370102703</v>
      </c>
      <c r="N445">
        <f>(Table2[[#This Row],[1W Return vs Nifty]]-AVERAGE(Table2[1W Return vs Nifty]))/_xlfn.STDEV.P(Table2[1W Return vs Nifty])</f>
        <v>-1.6067020411729391</v>
      </c>
      <c r="O445">
        <v>409.67</v>
      </c>
      <c r="P445">
        <v>374.50807590407101</v>
      </c>
      <c r="Q445">
        <v>333.444425872203</v>
      </c>
      <c r="R445">
        <v>38.637878134718299</v>
      </c>
      <c r="S445" s="1">
        <f>(Table2[[#This Row],[Close Price]]-Table2[[#This Row],[20D EMA]])/Table2[[#This Row],[20D EMA]]</f>
        <v>-8.5922815925013763E-3</v>
      </c>
      <c r="T445" s="1">
        <f>(Table2[[#This Row],[Close Price]]-Table2[[#This Row],[50D EMA]])/Table2[[#This Row],[50D EMA]]</f>
        <v>8.4489297112070677E-2</v>
      </c>
      <c r="U445" s="1">
        <f>(Table2[[#This Row],[Close Price]]-Table2[[#This Row],[200D EMA]])/Table2[[#This Row],[200D EMA]]</f>
        <v>0.21804405318103098</v>
      </c>
      <c r="V445">
        <v>0.91777041314792396</v>
      </c>
      <c r="W445">
        <v>400.6</v>
      </c>
      <c r="X445">
        <v>418.15</v>
      </c>
      <c r="Y445">
        <v>400.6</v>
      </c>
      <c r="Z445">
        <v>425</v>
      </c>
      <c r="AA445">
        <v>400.6</v>
      </c>
      <c r="AB445">
        <v>469.7</v>
      </c>
      <c r="AC445" s="1">
        <f>(Table2[[#This Row],[Close Price]]/Table2[[#This Row],[Day Low]])-1</f>
        <v>1.385421867199188E-2</v>
      </c>
      <c r="AD445" s="1">
        <f>(Table2[[#This Row],[Day High]]/Table2[[#This Row],[Close Price]])-1</f>
        <v>2.95457343346055E-2</v>
      </c>
      <c r="AE445" s="1">
        <f>(Table2[[#This Row],[Close Price]]/Table2[[#This Row],[Current Week Low]])-1</f>
        <v>1.385421867199188E-2</v>
      </c>
      <c r="AF445" s="1">
        <f>(Table2[[#This Row],[Current Week High]]/Table2[[#This Row],[Close Price]])-1</f>
        <v>4.641142435060952E-2</v>
      </c>
      <c r="AG445" s="1">
        <f>(Table2[[#This Row],[Close Price]]/Table2[[#This Row],[Current Month Low]])-1</f>
        <v>1.385421867199188E-2</v>
      </c>
      <c r="AH445" s="1">
        <f>(Table2[[#This Row],[Current Month High]]/Table2[[#This Row],[Close Price]])-1</f>
        <v>0.1564692847470146</v>
      </c>
      <c r="AI445">
        <v>15.646928474701401</v>
      </c>
      <c r="AJ445">
        <v>59.587426326129602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0.34</v>
      </c>
      <c r="AM445" t="s">
        <v>3225</v>
      </c>
      <c r="AN445">
        <v>-8.24</v>
      </c>
      <c r="AO445" t="s">
        <v>3224</v>
      </c>
      <c r="AP445">
        <v>9.5951367457500006E-3</v>
      </c>
      <c r="AQ445">
        <f>(Table2[[#This Row],[Sharpe Ratio]]-AVERAGE(Table2[Sharpe Ratio]))/_xlfn.STDEV.P(Table2[Sharpe Ratio])</f>
        <v>-0.64795409483447919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-0.59868430237206649</v>
      </c>
      <c r="AS445">
        <f>_xlfn.RANK.AVG(Table2[[#This Row],[1Y Return vs Nifty Z-Score]],Table2[1Y Return vs Nifty Z-Score])</f>
        <v>339</v>
      </c>
      <c r="AT445">
        <f>_xlfn.RANK.AVG(Table2[[#This Row],[6M Return vs Nifty Z-Score]],Table2[6M Return vs Nifty Z-Score])</f>
        <v>443</v>
      </c>
      <c r="AU445">
        <f>_xlfn.RANK.AVG(Table2[[#This Row],[Sharpe Ratio Z-Score]],Table2[Sharpe Ratio Z-Score])</f>
        <v>507</v>
      </c>
      <c r="AV445">
        <f>(Table2[[#This Row],[Rank 1Y]]+Table2[[#This Row],[Rank 6M]]+Table2[[#This Row],[Rank Sharpe]])/3</f>
        <v>429.66666666666669</v>
      </c>
    </row>
    <row r="446" spans="1:48" x14ac:dyDescent="0.3">
      <c r="A446" t="s">
        <v>667</v>
      </c>
      <c r="B446" t="s">
        <v>668</v>
      </c>
      <c r="C446" t="s">
        <v>3186</v>
      </c>
      <c r="D446" t="s">
        <v>206</v>
      </c>
      <c r="E446">
        <v>28928.372697899998</v>
      </c>
      <c r="F446">
        <v>1376.7</v>
      </c>
      <c r="G446">
        <v>-15.0009579701945</v>
      </c>
      <c r="H446">
        <f>(Table2[[#This Row],[1Y Return vs Nifty]]-AVERAGE(Table2[1Y Return vs Nifty]))/_xlfn.STDEV.P(Table2[1Y Return vs Nifty])</f>
        <v>-0.70994789290820348</v>
      </c>
      <c r="I446">
        <v>-1.1558348163613901</v>
      </c>
      <c r="J446">
        <f>(Table2[[#This Row],[1M Return vs Nifty]]-AVERAGE(Table2[1M Return vs Nifty]))/_xlfn.STDEV.P(Table2[1M Return vs Nifty])</f>
        <v>-0.22196523381964769</v>
      </c>
      <c r="K446">
        <v>19.283503008915002</v>
      </c>
      <c r="L446">
        <f>(Table2[[#This Row],[6M Return vs Nifty]]-AVERAGE(Table2[6M Return vs Nifty]))/_xlfn.STDEV.P(Table2[6M Return vs Nifty])</f>
        <v>7.6400469554736297E-2</v>
      </c>
      <c r="M446">
        <v>-2.2302915332278199</v>
      </c>
      <c r="N446">
        <f>(Table2[[#This Row],[1W Return vs Nifty]]-AVERAGE(Table2[1W Return vs Nifty]))/_xlfn.STDEV.P(Table2[1W Return vs Nifty])</f>
        <v>-0.52858356322706324</v>
      </c>
      <c r="O446">
        <v>1371.51</v>
      </c>
      <c r="P446">
        <v>1355.4365910579399</v>
      </c>
      <c r="Q446">
        <v>1259.17541227382</v>
      </c>
      <c r="R446">
        <v>51.666014688433997</v>
      </c>
      <c r="S446" s="1">
        <f>(Table2[[#This Row],[Close Price]]-Table2[[#This Row],[20D EMA]])/Table2[[#This Row],[20D EMA]]</f>
        <v>3.7841503160750229E-3</v>
      </c>
      <c r="T446" s="1">
        <f>(Table2[[#This Row],[Close Price]]-Table2[[#This Row],[50D EMA]])/Table2[[#This Row],[50D EMA]]</f>
        <v>1.5687498096435232E-2</v>
      </c>
      <c r="U446" s="1">
        <f>(Table2[[#This Row],[Close Price]]-Table2[[#This Row],[200D EMA]])/Table2[[#This Row],[200D EMA]]</f>
        <v>9.3334563699869283E-2</v>
      </c>
      <c r="V446">
        <v>0.50473282739415803</v>
      </c>
      <c r="W446">
        <v>1369.65</v>
      </c>
      <c r="X446">
        <v>1393.25</v>
      </c>
      <c r="Y446">
        <v>1369.65</v>
      </c>
      <c r="Z446">
        <v>1417.7</v>
      </c>
      <c r="AA446">
        <v>1323</v>
      </c>
      <c r="AB446">
        <v>1417.7</v>
      </c>
      <c r="AC446" s="1">
        <f>(Table2[[#This Row],[Close Price]]/Table2[[#This Row],[Day Low]])-1</f>
        <v>5.1473004052129401E-3</v>
      </c>
      <c r="AD446" s="1">
        <f>(Table2[[#This Row],[Day High]]/Table2[[#This Row],[Close Price]])-1</f>
        <v>1.202150069005592E-2</v>
      </c>
      <c r="AE446" s="1">
        <f>(Table2[[#This Row],[Close Price]]/Table2[[#This Row],[Current Week Low]])-1</f>
        <v>5.1473004052129401E-3</v>
      </c>
      <c r="AF446" s="1">
        <f>(Table2[[#This Row],[Current Week High]]/Table2[[#This Row],[Close Price]])-1</f>
        <v>2.9781361226120406E-2</v>
      </c>
      <c r="AG446" s="1">
        <f>(Table2[[#This Row],[Close Price]]/Table2[[#This Row],[Current Month Low]])-1</f>
        <v>4.0589569160997874E-2</v>
      </c>
      <c r="AH446" s="1">
        <f>(Table2[[#This Row],[Current Month High]]/Table2[[#This Row],[Close Price]])-1</f>
        <v>2.9781361226120406E-2</v>
      </c>
      <c r="AI446">
        <v>9.3883925328684494</v>
      </c>
      <c r="AJ446">
        <v>37.251383280992897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-0.01</v>
      </c>
      <c r="AM446" t="s">
        <v>3224</v>
      </c>
      <c r="AN446">
        <v>1.77</v>
      </c>
      <c r="AO446" t="s">
        <v>3225</v>
      </c>
      <c r="AP446">
        <v>3.1802188113993997E-2</v>
      </c>
      <c r="AQ446">
        <f>(Table2[[#This Row],[Sharpe Ratio]]-AVERAGE(Table2[Sharpe Ratio]))/_xlfn.STDEV.P(Table2[Sharpe Ratio])</f>
        <v>-0.39003636086113896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-1.7741325812613171</v>
      </c>
      <c r="AS446">
        <f>_xlfn.RANK.AVG(Table2[[#This Row],[1Y Return vs Nifty Z-Score]],Table2[1Y Return vs Nifty Z-Score])</f>
        <v>572</v>
      </c>
      <c r="AT446">
        <f>_xlfn.RANK.AVG(Table2[[#This Row],[6M Return vs Nifty Z-Score]],Table2[6M Return vs Nifty Z-Score])</f>
        <v>281</v>
      </c>
      <c r="AU446">
        <f>_xlfn.RANK.AVG(Table2[[#This Row],[Sharpe Ratio Z-Score]],Table2[Sharpe Ratio Z-Score])</f>
        <v>439</v>
      </c>
      <c r="AV446">
        <f>(Table2[[#This Row],[Rank 1Y]]+Table2[[#This Row],[Rank 6M]]+Table2[[#This Row],[Rank Sharpe]])/3</f>
        <v>430.66666666666669</v>
      </c>
    </row>
    <row r="447" spans="1:48" x14ac:dyDescent="0.3">
      <c r="A447" t="s">
        <v>1317</v>
      </c>
      <c r="B447" t="s">
        <v>1318</v>
      </c>
      <c r="C447" t="s">
        <v>3189</v>
      </c>
      <c r="D447" t="s">
        <v>78</v>
      </c>
      <c r="E447">
        <v>8708.875445099</v>
      </c>
      <c r="F447">
        <v>215.47</v>
      </c>
      <c r="G447">
        <v>8.1166771146902406</v>
      </c>
      <c r="H447">
        <f>(Table2[[#This Row],[1Y Return vs Nifty]]-AVERAGE(Table2[1Y Return vs Nifty]))/_xlfn.STDEV.P(Table2[1Y Return vs Nifty])</f>
        <v>-0.32695765715676556</v>
      </c>
      <c r="I447">
        <v>-5.8955471558322499</v>
      </c>
      <c r="J447">
        <f>(Table2[[#This Row],[1M Return vs Nifty]]-AVERAGE(Table2[1M Return vs Nifty]))/_xlfn.STDEV.P(Table2[1M Return vs Nifty])</f>
        <v>-0.66958886178027799</v>
      </c>
      <c r="K447">
        <v>-9.5343010215497799</v>
      </c>
      <c r="L447">
        <f>(Table2[[#This Row],[6M Return vs Nifty]]-AVERAGE(Table2[6M Return vs Nifty]))/_xlfn.STDEV.P(Table2[6M Return vs Nifty])</f>
        <v>-0.77392937951243257</v>
      </c>
      <c r="M447">
        <v>-4.5260135514783801</v>
      </c>
      <c r="N447">
        <f>(Table2[[#This Row],[1W Return vs Nifty]]-AVERAGE(Table2[1W Return vs Nifty]))/_xlfn.STDEV.P(Table2[1W Return vs Nifty])</f>
        <v>-1.0505817552652634</v>
      </c>
      <c r="O447">
        <v>215.24</v>
      </c>
      <c r="P447">
        <v>214.651615463279</v>
      </c>
      <c r="Q447">
        <v>202.44161600183099</v>
      </c>
      <c r="R447">
        <v>51.475181089441001</v>
      </c>
      <c r="S447" s="1">
        <f>(Table2[[#This Row],[Close Price]]-Table2[[#This Row],[20D EMA]])/Table2[[#This Row],[20D EMA]]</f>
        <v>1.0685746143838958E-3</v>
      </c>
      <c r="T447" s="1">
        <f>(Table2[[#This Row],[Close Price]]-Table2[[#This Row],[50D EMA]])/Table2[[#This Row],[50D EMA]]</f>
        <v>3.8126176453631279E-3</v>
      </c>
      <c r="U447" s="1">
        <f>(Table2[[#This Row],[Close Price]]-Table2[[#This Row],[200D EMA]])/Table2[[#This Row],[200D EMA]]</f>
        <v>6.4356253696627119E-2</v>
      </c>
      <c r="V447">
        <v>0.68543135160203095</v>
      </c>
      <c r="W447">
        <v>207.15</v>
      </c>
      <c r="X447">
        <v>216.9</v>
      </c>
      <c r="Y447">
        <v>205.25</v>
      </c>
      <c r="Z447">
        <v>216.9</v>
      </c>
      <c r="AA447">
        <v>205.25</v>
      </c>
      <c r="AB447">
        <v>230</v>
      </c>
      <c r="AC447" s="1">
        <f>(Table2[[#This Row],[Close Price]]/Table2[[#This Row],[Day Low]])-1</f>
        <v>4.016413227130089E-2</v>
      </c>
      <c r="AD447" s="1">
        <f>(Table2[[#This Row],[Day High]]/Table2[[#This Row],[Close Price]])-1</f>
        <v>6.6366547547223043E-3</v>
      </c>
      <c r="AE447" s="1">
        <f>(Table2[[#This Row],[Close Price]]/Table2[[#This Row],[Current Week Low]])-1</f>
        <v>4.9792935444579856E-2</v>
      </c>
      <c r="AF447" s="1">
        <f>(Table2[[#This Row],[Current Week High]]/Table2[[#This Row],[Close Price]])-1</f>
        <v>6.6366547547223043E-3</v>
      </c>
      <c r="AG447" s="1">
        <f>(Table2[[#This Row],[Close Price]]/Table2[[#This Row],[Current Month Low]])-1</f>
        <v>4.9792935444579856E-2</v>
      </c>
      <c r="AH447" s="1">
        <f>(Table2[[#This Row],[Current Month High]]/Table2[[#This Row],[Close Price]])-1</f>
        <v>6.7433981528751019E-2</v>
      </c>
      <c r="AI447">
        <v>18.810043161461</v>
      </c>
      <c r="AJ447">
        <v>46.578231292517003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-0.01</v>
      </c>
      <c r="AM447" t="s">
        <v>3224</v>
      </c>
      <c r="AN447">
        <v>-5.59</v>
      </c>
      <c r="AO447" t="s">
        <v>3224</v>
      </c>
      <c r="AP447">
        <v>7.7400418245695005E-2</v>
      </c>
      <c r="AQ447">
        <f>(Table2[[#This Row],[Sharpe Ratio]]-AVERAGE(Table2[Sharpe Ratio]))/_xlfn.STDEV.P(Table2[Sharpe Ratio])</f>
        <v>0.13955183136418334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-2.6815058223505561</v>
      </c>
      <c r="AS447">
        <f>_xlfn.RANK.AVG(Table2[[#This Row],[1Y Return vs Nifty Z-Score]],Table2[1Y Return vs Nifty Z-Score])</f>
        <v>401</v>
      </c>
      <c r="AT447">
        <f>_xlfn.RANK.AVG(Table2[[#This Row],[6M Return vs Nifty Z-Score]],Table2[6M Return vs Nifty Z-Score])</f>
        <v>580</v>
      </c>
      <c r="AU447">
        <f>_xlfn.RANK.AVG(Table2[[#This Row],[Sharpe Ratio Z-Score]],Table2[Sharpe Ratio Z-Score])</f>
        <v>311</v>
      </c>
      <c r="AV447">
        <f>(Table2[[#This Row],[Rank 1Y]]+Table2[[#This Row],[Rank 6M]]+Table2[[#This Row],[Rank Sharpe]])/3</f>
        <v>430.66666666666669</v>
      </c>
    </row>
    <row r="448" spans="1:48" x14ac:dyDescent="0.3">
      <c r="A448" t="s">
        <v>195</v>
      </c>
      <c r="B448" t="s">
        <v>196</v>
      </c>
      <c r="C448" t="s">
        <v>3184</v>
      </c>
      <c r="D448" t="s">
        <v>54</v>
      </c>
      <c r="E448">
        <v>135007.86742560001</v>
      </c>
      <c r="F448">
        <v>1671.8</v>
      </c>
      <c r="G448">
        <v>8.8807277153406208</v>
      </c>
      <c r="H448">
        <f>(Table2[[#This Row],[1Y Return vs Nifty]]-AVERAGE(Table2[1Y Return vs Nifty]))/_xlfn.STDEV.P(Table2[1Y Return vs Nifty])</f>
        <v>-0.31429961845191351</v>
      </c>
      <c r="I448">
        <v>1.2974341517347401</v>
      </c>
      <c r="J448">
        <f>(Table2[[#This Row],[1M Return vs Nifty]]-AVERAGE(Table2[1M Return vs Nifty]))/_xlfn.STDEV.P(Table2[1M Return vs Nifty])</f>
        <v>9.7241762564536649E-3</v>
      </c>
      <c r="K448">
        <v>-3.09818155852314</v>
      </c>
      <c r="L448">
        <f>(Table2[[#This Row],[6M Return vs Nifty]]-AVERAGE(Table2[6M Return vs Nifty]))/_xlfn.STDEV.P(Table2[6M Return vs Nifty])</f>
        <v>-0.58401815359847653</v>
      </c>
      <c r="M448">
        <v>0.29323630239056597</v>
      </c>
      <c r="N448">
        <f>(Table2[[#This Row],[1W Return vs Nifty]]-AVERAGE(Table2[1W Return vs Nifty]))/_xlfn.STDEV.P(Table2[1W Return vs Nifty])</f>
        <v>4.5212809887261896E-2</v>
      </c>
      <c r="O448">
        <v>1627.41</v>
      </c>
      <c r="P448">
        <v>1583.35221876175</v>
      </c>
      <c r="Q448">
        <v>1446.9014596274101</v>
      </c>
      <c r="R448">
        <v>73.148803449878798</v>
      </c>
      <c r="S448" s="1">
        <f>(Table2[[#This Row],[Close Price]]-Table2[[#This Row],[20D EMA]])/Table2[[#This Row],[20D EMA]]</f>
        <v>2.7276469973761909E-2</v>
      </c>
      <c r="T448" s="1">
        <f>(Table2[[#This Row],[Close Price]]-Table2[[#This Row],[50D EMA]])/Table2[[#This Row],[50D EMA]]</f>
        <v>5.5861090280607269E-2</v>
      </c>
      <c r="U448" s="1">
        <f>(Table2[[#This Row],[Close Price]]-Table2[[#This Row],[200D EMA]])/Table2[[#This Row],[200D EMA]]</f>
        <v>0.15543459361116632</v>
      </c>
      <c r="V448">
        <v>0.66797540076763495</v>
      </c>
      <c r="W448">
        <v>1656.7</v>
      </c>
      <c r="X448">
        <v>1683</v>
      </c>
      <c r="Y448">
        <v>1654.15</v>
      </c>
      <c r="Z448">
        <v>1683</v>
      </c>
      <c r="AA448">
        <v>1608.05</v>
      </c>
      <c r="AB448">
        <v>1683</v>
      </c>
      <c r="AC448" s="1">
        <f>(Table2[[#This Row],[Close Price]]/Table2[[#This Row],[Day Low]])-1</f>
        <v>9.114504738335194E-3</v>
      </c>
      <c r="AD448" s="1">
        <f>(Table2[[#This Row],[Day High]]/Table2[[#This Row],[Close Price]])-1</f>
        <v>6.6993659528651328E-3</v>
      </c>
      <c r="AE448" s="1">
        <f>(Table2[[#This Row],[Close Price]]/Table2[[#This Row],[Current Week Low]])-1</f>
        <v>1.0670132696551038E-2</v>
      </c>
      <c r="AF448" s="1">
        <f>(Table2[[#This Row],[Current Week High]]/Table2[[#This Row],[Close Price]])-1</f>
        <v>6.6993659528651328E-3</v>
      </c>
      <c r="AG448" s="1">
        <f>(Table2[[#This Row],[Close Price]]/Table2[[#This Row],[Current Month Low]])-1</f>
        <v>3.9644289667609911E-2</v>
      </c>
      <c r="AH448" s="1">
        <f>(Table2[[#This Row],[Current Month High]]/Table2[[#This Row],[Close Price]])-1</f>
        <v>6.6993659528651328E-3</v>
      </c>
      <c r="AI448">
        <v>0.66993659528651295</v>
      </c>
      <c r="AJ448">
        <v>47.6855123674911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-0.05</v>
      </c>
      <c r="AM448" t="s">
        <v>3224</v>
      </c>
      <c r="AN448">
        <v>1.02</v>
      </c>
      <c r="AO448" t="s">
        <v>3225</v>
      </c>
      <c r="AP448">
        <v>5.2604202300702001E-2</v>
      </c>
      <c r="AQ448">
        <f>(Table2[[#This Row],[Sharpe Ratio]]-AVERAGE(Table2[Sharpe Ratio]))/_xlfn.STDEV.P(Table2[Sharpe Ratio])</f>
        <v>-0.14843704755522055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-0.991817833461895</v>
      </c>
      <c r="AS448">
        <f>_xlfn.RANK.AVG(Table2[[#This Row],[1Y Return vs Nifty Z-Score]],Table2[1Y Return vs Nifty Z-Score])</f>
        <v>398</v>
      </c>
      <c r="AT448">
        <f>_xlfn.RANK.AVG(Table2[[#This Row],[6M Return vs Nifty Z-Score]],Table2[6M Return vs Nifty Z-Score])</f>
        <v>518</v>
      </c>
      <c r="AU448">
        <f>_xlfn.RANK.AVG(Table2[[#This Row],[Sharpe Ratio Z-Score]],Table2[Sharpe Ratio Z-Score])</f>
        <v>381</v>
      </c>
      <c r="AV448">
        <f>(Table2[[#This Row],[Rank 1Y]]+Table2[[#This Row],[Rank 6M]]+Table2[[#This Row],[Rank Sharpe]])/3</f>
        <v>432.33333333333331</v>
      </c>
    </row>
    <row r="449" spans="1:48" x14ac:dyDescent="0.3">
      <c r="A449" t="s">
        <v>699</v>
      </c>
      <c r="B449" t="s">
        <v>700</v>
      </c>
      <c r="C449" t="s">
        <v>3192</v>
      </c>
      <c r="D449" t="s">
        <v>260</v>
      </c>
      <c r="E449">
        <v>26547.3344</v>
      </c>
      <c r="F449">
        <v>2397.6999999999998</v>
      </c>
      <c r="G449">
        <v>-9.8634015342348196</v>
      </c>
      <c r="H449">
        <f>(Table2[[#This Row],[1Y Return vs Nifty]]-AVERAGE(Table2[1Y Return vs Nifty]))/_xlfn.STDEV.P(Table2[1Y Return vs Nifty])</f>
        <v>-0.62483391202868721</v>
      </c>
      <c r="I449">
        <v>-4.3674802726388604</v>
      </c>
      <c r="J449">
        <f>(Table2[[#This Row],[1M Return vs Nifty]]-AVERAGE(Table2[1M Return vs Nifty]))/_xlfn.STDEV.P(Table2[1M Return vs Nifty])</f>
        <v>-0.52527655060362988</v>
      </c>
      <c r="K449">
        <v>10.5562623063056</v>
      </c>
      <c r="L449">
        <f>(Table2[[#This Row],[6M Return vs Nifty]]-AVERAGE(Table2[6M Return vs Nifty]))/_xlfn.STDEV.P(Table2[6M Return vs Nifty])</f>
        <v>-0.18111510177670692</v>
      </c>
      <c r="M449">
        <v>-1.28305135654542</v>
      </c>
      <c r="N449">
        <f>(Table2[[#This Row],[1W Return vs Nifty]]-AVERAGE(Table2[1W Return vs Nifty]))/_xlfn.STDEV.P(Table2[1W Return vs Nifty])</f>
        <v>-0.313201362889517</v>
      </c>
      <c r="O449">
        <v>2455.5</v>
      </c>
      <c r="P449">
        <v>2488.6986167533501</v>
      </c>
      <c r="Q449">
        <v>2366.5625574637102</v>
      </c>
      <c r="R449">
        <v>33.524465863141401</v>
      </c>
      <c r="S449" s="1">
        <f>(Table2[[#This Row],[Close Price]]-Table2[[#This Row],[20D EMA]])/Table2[[#This Row],[20D EMA]]</f>
        <v>-2.3538994094889097E-2</v>
      </c>
      <c r="T449" s="1">
        <f>(Table2[[#This Row],[Close Price]]-Table2[[#This Row],[50D EMA]])/Table2[[#This Row],[50D EMA]]</f>
        <v>-3.656473955535168E-2</v>
      </c>
      <c r="U449" s="1">
        <f>(Table2[[#This Row],[Close Price]]-Table2[[#This Row],[200D EMA]])/Table2[[#This Row],[200D EMA]]</f>
        <v>1.3157244645018063E-2</v>
      </c>
      <c r="V449">
        <v>0.724066229882525</v>
      </c>
      <c r="W449">
        <v>2387</v>
      </c>
      <c r="X449">
        <v>2454.65</v>
      </c>
      <c r="Y449">
        <v>2387</v>
      </c>
      <c r="Z449">
        <v>2480</v>
      </c>
      <c r="AA449">
        <v>2387</v>
      </c>
      <c r="AB449">
        <v>2539.4</v>
      </c>
      <c r="AC449" s="1">
        <f>(Table2[[#This Row],[Close Price]]/Table2[[#This Row],[Day Low]])-1</f>
        <v>4.4826141600333713E-3</v>
      </c>
      <c r="AD449" s="1">
        <f>(Table2[[#This Row],[Day High]]/Table2[[#This Row],[Close Price]])-1</f>
        <v>2.3751928931893262E-2</v>
      </c>
      <c r="AE449" s="1">
        <f>(Table2[[#This Row],[Close Price]]/Table2[[#This Row],[Current Week Low]])-1</f>
        <v>4.4826141600333713E-3</v>
      </c>
      <c r="AF449" s="1">
        <f>(Table2[[#This Row],[Current Week High]]/Table2[[#This Row],[Close Price]])-1</f>
        <v>3.4324561037661239E-2</v>
      </c>
      <c r="AG449" s="1">
        <f>(Table2[[#This Row],[Close Price]]/Table2[[#This Row],[Current Month Low]])-1</f>
        <v>4.4826141600333713E-3</v>
      </c>
      <c r="AH449" s="1">
        <f>(Table2[[#This Row],[Current Month High]]/Table2[[#This Row],[Close Price]])-1</f>
        <v>5.9098302539934311E-2</v>
      </c>
      <c r="AI449">
        <v>23.4516411561079</v>
      </c>
      <c r="AJ449">
        <v>27.863694539249099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-0.15</v>
      </c>
      <c r="AM449" t="s">
        <v>3224</v>
      </c>
      <c r="AN449">
        <v>-1.75</v>
      </c>
      <c r="AO449" t="s">
        <v>3224</v>
      </c>
      <c r="AP449">
        <v>4.9557382584874E-2</v>
      </c>
      <c r="AQ449">
        <f>(Table2[[#This Row],[Sharpe Ratio]]-AVERAGE(Table2[Sharpe Ratio]))/_xlfn.STDEV.P(Table2[Sharpe Ratio])</f>
        <v>-0.18382350314091739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540</v>
      </c>
      <c r="AT449">
        <f>_xlfn.RANK.AVG(Table2[[#This Row],[6M Return vs Nifty Z-Score]],Table2[6M Return vs Nifty Z-Score])</f>
        <v>372</v>
      </c>
      <c r="AU449">
        <f>_xlfn.RANK.AVG(Table2[[#This Row],[Sharpe Ratio Z-Score]],Table2[Sharpe Ratio Z-Score])</f>
        <v>387</v>
      </c>
      <c r="AV449">
        <f>(Table2[[#This Row],[Rank 1Y]]+Table2[[#This Row],[Rank 6M]]+Table2[[#This Row],[Rank Sharpe]])/3</f>
        <v>433</v>
      </c>
    </row>
    <row r="450" spans="1:48" x14ac:dyDescent="0.3">
      <c r="A450" t="s">
        <v>32</v>
      </c>
      <c r="B450" t="s">
        <v>33</v>
      </c>
      <c r="C450" t="s">
        <v>3180</v>
      </c>
      <c r="D450" t="s">
        <v>34</v>
      </c>
      <c r="E450">
        <v>698707.90745785995</v>
      </c>
      <c r="F450">
        <v>782.9</v>
      </c>
      <c r="G450">
        <v>3.7478571487858399</v>
      </c>
      <c r="H450">
        <f>(Table2[[#This Row],[1Y Return vs Nifty]]-AVERAGE(Table2[1Y Return vs Nifty]))/_xlfn.STDEV.P(Table2[1Y Return vs Nifty])</f>
        <v>-0.3993359684569267</v>
      </c>
      <c r="I450">
        <v>-7.3422170075909001</v>
      </c>
      <c r="J450">
        <f>(Table2[[#This Row],[1M Return vs Nifty]]-AVERAGE(Table2[1M Return vs Nifty]))/_xlfn.STDEV.P(Table2[1M Return vs Nifty])</f>
        <v>-0.80621394809886426</v>
      </c>
      <c r="K450">
        <v>-8.3091756293815102</v>
      </c>
      <c r="L450">
        <f>(Table2[[#This Row],[6M Return vs Nifty]]-AVERAGE(Table2[6M Return vs Nifty]))/_xlfn.STDEV.P(Table2[6M Return vs Nifty])</f>
        <v>-0.73777948104308688</v>
      </c>
      <c r="M450">
        <v>-1.79925570642628</v>
      </c>
      <c r="N450">
        <f>(Table2[[#This Row],[1W Return vs Nifty]]-AVERAGE(Table2[1W Return vs Nifty]))/_xlfn.STDEV.P(Table2[1W Return vs Nifty])</f>
        <v>-0.43057521530628384</v>
      </c>
      <c r="O450">
        <v>800.11</v>
      </c>
      <c r="P450">
        <v>814.90721785172798</v>
      </c>
      <c r="Q450">
        <v>764.81396601179802</v>
      </c>
      <c r="R450">
        <v>38.0218248686609</v>
      </c>
      <c r="S450" s="1">
        <f>(Table2[[#This Row],[Close Price]]-Table2[[#This Row],[20D EMA]])/Table2[[#This Row],[20D EMA]]</f>
        <v>-2.1509542437914832E-2</v>
      </c>
      <c r="T450" s="1">
        <f>(Table2[[#This Row],[Close Price]]-Table2[[#This Row],[50D EMA]])/Table2[[#This Row],[50D EMA]]</f>
        <v>-3.9277131372214329E-2</v>
      </c>
      <c r="U450" s="1">
        <f>(Table2[[#This Row],[Close Price]]-Table2[[#This Row],[200D EMA]])/Table2[[#This Row],[200D EMA]]</f>
        <v>2.3647625163689762E-2</v>
      </c>
      <c r="V450">
        <v>1.02477883799976</v>
      </c>
      <c r="W450">
        <v>780.55</v>
      </c>
      <c r="X450">
        <v>787.5</v>
      </c>
      <c r="Y450">
        <v>780.55</v>
      </c>
      <c r="Z450">
        <v>795</v>
      </c>
      <c r="AA450">
        <v>765.4</v>
      </c>
      <c r="AB450">
        <v>825.95</v>
      </c>
      <c r="AC450" s="1">
        <f>(Table2[[#This Row],[Close Price]]/Table2[[#This Row],[Day Low]])-1</f>
        <v>3.0106975850361373E-3</v>
      </c>
      <c r="AD450" s="1">
        <f>(Table2[[#This Row],[Day High]]/Table2[[#This Row],[Close Price]])-1</f>
        <v>5.8755907523311279E-3</v>
      </c>
      <c r="AE450" s="1">
        <f>(Table2[[#This Row],[Close Price]]/Table2[[#This Row],[Current Week Low]])-1</f>
        <v>3.0106975850361373E-3</v>
      </c>
      <c r="AF450" s="1">
        <f>(Table2[[#This Row],[Current Week High]]/Table2[[#This Row],[Close Price]])-1</f>
        <v>1.5455358283305687E-2</v>
      </c>
      <c r="AG450" s="1">
        <f>(Table2[[#This Row],[Close Price]]/Table2[[#This Row],[Current Month Low]])-1</f>
        <v>2.2863862032924009E-2</v>
      </c>
      <c r="AH450" s="1">
        <f>(Table2[[#This Row],[Current Month High]]/Table2[[#This Row],[Close Price]])-1</f>
        <v>5.498786562779423E-2</v>
      </c>
      <c r="AI450">
        <v>16.489973176650899</v>
      </c>
      <c r="AJ450">
        <v>44.127393225331303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-0.08</v>
      </c>
      <c r="AM450" t="s">
        <v>3224</v>
      </c>
      <c r="AN450">
        <v>-4.01</v>
      </c>
      <c r="AO450" t="s">
        <v>3224</v>
      </c>
      <c r="AP450">
        <v>7.6151810129442998E-2</v>
      </c>
      <c r="AQ450">
        <f>(Table2[[#This Row],[Sharpe Ratio]]-AVERAGE(Table2[Sharpe Ratio]))/_xlfn.STDEV.P(Table2[Sharpe Ratio])</f>
        <v>0.1250502133589694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428</v>
      </c>
      <c r="AT450">
        <f>_xlfn.RANK.AVG(Table2[[#This Row],[6M Return vs Nifty Z-Score]],Table2[6M Return vs Nifty Z-Score])</f>
        <v>566</v>
      </c>
      <c r="AU450">
        <f>_xlfn.RANK.AVG(Table2[[#This Row],[Sharpe Ratio Z-Score]],Table2[Sharpe Ratio Z-Score])</f>
        <v>317</v>
      </c>
      <c r="AV450">
        <f>(Table2[[#This Row],[Rank 1Y]]+Table2[[#This Row],[Rank 6M]]+Table2[[#This Row],[Rank Sharpe]])/3</f>
        <v>437</v>
      </c>
    </row>
    <row r="451" spans="1:48" x14ac:dyDescent="0.3">
      <c r="A451" t="s">
        <v>1576</v>
      </c>
      <c r="B451" t="s">
        <v>1577</v>
      </c>
      <c r="C451" t="s">
        <v>3184</v>
      </c>
      <c r="D451" t="s">
        <v>54</v>
      </c>
      <c r="E451">
        <v>6252.9051305800003</v>
      </c>
      <c r="F451">
        <v>1527.8</v>
      </c>
      <c r="G451">
        <v>-8.53051600413073</v>
      </c>
      <c r="H451">
        <f>(Table2[[#This Row],[1Y Return vs Nifty]]-AVERAGE(Table2[1Y Return vs Nifty]))/_xlfn.STDEV.P(Table2[1Y Return vs Nifty])</f>
        <v>-0.60275197581290108</v>
      </c>
      <c r="I451">
        <v>18.4603574571853</v>
      </c>
      <c r="J451">
        <f>(Table2[[#This Row],[1M Return vs Nifty]]-AVERAGE(Table2[1M Return vs Nifty]))/_xlfn.STDEV.P(Table2[1M Return vs Nifty])</f>
        <v>1.6306094634115618</v>
      </c>
      <c r="K451">
        <v>22.658646393268299</v>
      </c>
      <c r="L451">
        <f>(Table2[[#This Row],[6M Return vs Nifty]]-AVERAGE(Table2[6M Return vs Nifty]))/_xlfn.STDEV.P(Table2[6M Return vs Nifty])</f>
        <v>0.17599116569394191</v>
      </c>
      <c r="M451">
        <v>6.7709401295451297</v>
      </c>
      <c r="N451">
        <f>(Table2[[#This Row],[1W Return vs Nifty]]-AVERAGE(Table2[1W Return vs Nifty]))/_xlfn.STDEV.P(Table2[1W Return vs Nifty])</f>
        <v>1.5181044141200546</v>
      </c>
      <c r="O451">
        <v>1418.32</v>
      </c>
      <c r="P451">
        <v>1360.3053658552999</v>
      </c>
      <c r="Q451">
        <v>1253.0381760054699</v>
      </c>
      <c r="R451">
        <v>77.797999509676799</v>
      </c>
      <c r="S451" s="1">
        <f>(Table2[[#This Row],[Close Price]]-Table2[[#This Row],[20D EMA]])/Table2[[#This Row],[20D EMA]]</f>
        <v>7.7189914828811573E-2</v>
      </c>
      <c r="T451" s="1">
        <f>(Table2[[#This Row],[Close Price]]-Table2[[#This Row],[50D EMA]])/Table2[[#This Row],[50D EMA]]</f>
        <v>0.12313017234875556</v>
      </c>
      <c r="U451" s="1">
        <f>(Table2[[#This Row],[Close Price]]-Table2[[#This Row],[200D EMA]])/Table2[[#This Row],[200D EMA]]</f>
        <v>0.21927649871804908</v>
      </c>
      <c r="V451">
        <v>1.4470547705650401</v>
      </c>
      <c r="W451">
        <v>1505.05</v>
      </c>
      <c r="X451">
        <v>1545.1</v>
      </c>
      <c r="Y451">
        <v>1505.05</v>
      </c>
      <c r="Z451">
        <v>1557.9</v>
      </c>
      <c r="AA451">
        <v>1352.05</v>
      </c>
      <c r="AB451">
        <v>1557.9</v>
      </c>
      <c r="AC451" s="1">
        <f>(Table2[[#This Row],[Close Price]]/Table2[[#This Row],[Day Low]])-1</f>
        <v>1.5115776884488952E-2</v>
      </c>
      <c r="AD451" s="1">
        <f>(Table2[[#This Row],[Day High]]/Table2[[#This Row],[Close Price]])-1</f>
        <v>1.1323471658593931E-2</v>
      </c>
      <c r="AE451" s="1">
        <f>(Table2[[#This Row],[Close Price]]/Table2[[#This Row],[Current Week Low]])-1</f>
        <v>1.5115776884488952E-2</v>
      </c>
      <c r="AF451" s="1">
        <f>(Table2[[#This Row],[Current Week High]]/Table2[[#This Row],[Close Price]])-1</f>
        <v>1.970153161408561E-2</v>
      </c>
      <c r="AG451" s="1">
        <f>(Table2[[#This Row],[Close Price]]/Table2[[#This Row],[Current Month Low]])-1</f>
        <v>0.12998779630930812</v>
      </c>
      <c r="AH451" s="1">
        <f>(Table2[[#This Row],[Current Month High]]/Table2[[#This Row],[Close Price]])-1</f>
        <v>1.970153161408561E-2</v>
      </c>
      <c r="AI451">
        <v>1.9701531614085599</v>
      </c>
      <c r="AJ451">
        <v>52.103141022449996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</v>
      </c>
      <c r="AM451" t="s">
        <v>3226</v>
      </c>
      <c r="AN451">
        <v>10.63</v>
      </c>
      <c r="AO451" t="s">
        <v>3225</v>
      </c>
      <c r="AP451">
        <v>3.1632225445280002E-3</v>
      </c>
      <c r="AQ451">
        <f>(Table2[[#This Row],[Sharpe Ratio]]-AVERAGE(Table2[Sharpe Ratio]))/_xlfn.STDEV.P(Table2[Sharpe Ratio])</f>
        <v>-0.72265580594333689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1.9992972614693203</v>
      </c>
      <c r="AS451">
        <f>_xlfn.RANK.AVG(Table2[[#This Row],[1Y Return vs Nifty Z-Score]],Table2[1Y Return vs Nifty Z-Score])</f>
        <v>528</v>
      </c>
      <c r="AT451">
        <f>_xlfn.RANK.AVG(Table2[[#This Row],[6M Return vs Nifty Z-Score]],Table2[6M Return vs Nifty Z-Score])</f>
        <v>258</v>
      </c>
      <c r="AU451">
        <f>_xlfn.RANK.AVG(Table2[[#This Row],[Sharpe Ratio Z-Score]],Table2[Sharpe Ratio Z-Score])</f>
        <v>525</v>
      </c>
      <c r="AV451">
        <f>(Table2[[#This Row],[Rank 1Y]]+Table2[[#This Row],[Rank 6M]]+Table2[[#This Row],[Rank Sharpe]])/3</f>
        <v>437</v>
      </c>
    </row>
    <row r="452" spans="1:48" x14ac:dyDescent="0.3">
      <c r="A452" t="s">
        <v>1721</v>
      </c>
      <c r="B452" t="s">
        <v>1722</v>
      </c>
      <c r="C452" t="s">
        <v>3184</v>
      </c>
      <c r="D452" t="s">
        <v>54</v>
      </c>
      <c r="E452">
        <v>4904.9038350000001</v>
      </c>
      <c r="F452">
        <v>397.8</v>
      </c>
      <c r="G452">
        <v>2.81413571299603</v>
      </c>
      <c r="H452">
        <f>(Table2[[#This Row],[1Y Return vs Nifty]]-AVERAGE(Table2[1Y Return vs Nifty]))/_xlfn.STDEV.P(Table2[1Y Return vs Nifty])</f>
        <v>-0.41480494664203216</v>
      </c>
      <c r="I452">
        <v>16.007269904168801</v>
      </c>
      <c r="J452">
        <f>(Table2[[#This Row],[1M Return vs Nifty]]-AVERAGE(Table2[1M Return vs Nifty]))/_xlfn.STDEV.P(Table2[1M Return vs Nifty])</f>
        <v>1.3989371863744078</v>
      </c>
      <c r="K452">
        <v>31.916968429719599</v>
      </c>
      <c r="L452">
        <f>(Table2[[#This Row],[6M Return vs Nifty]]-AVERAGE(Table2[6M Return vs Nifty]))/_xlfn.STDEV.P(Table2[6M Return vs Nifty])</f>
        <v>0.44917740748905988</v>
      </c>
      <c r="M452">
        <v>-0.95715167188903205</v>
      </c>
      <c r="N452">
        <f>(Table2[[#This Row],[1W Return vs Nifty]]-AVERAGE(Table2[1W Return vs Nifty]))/_xlfn.STDEV.P(Table2[1W Return vs Nifty])</f>
        <v>-0.23909872989473818</v>
      </c>
      <c r="O452">
        <v>361.18</v>
      </c>
      <c r="P452">
        <v>344.12237514136899</v>
      </c>
      <c r="Q452">
        <v>317.04552087552099</v>
      </c>
      <c r="R452">
        <v>72.847314923088803</v>
      </c>
      <c r="S452" s="1">
        <f>(Table2[[#This Row],[Close Price]]-Table2[[#This Row],[20D EMA]])/Table2[[#This Row],[20D EMA]]</f>
        <v>0.10138988869815606</v>
      </c>
      <c r="T452" s="1">
        <f>(Table2[[#This Row],[Close Price]]-Table2[[#This Row],[50D EMA]])/Table2[[#This Row],[50D EMA]]</f>
        <v>0.15598411709375104</v>
      </c>
      <c r="U452" s="1">
        <f>(Table2[[#This Row],[Close Price]]-Table2[[#This Row],[200D EMA]])/Table2[[#This Row],[200D EMA]]</f>
        <v>0.2547094149176925</v>
      </c>
      <c r="V452">
        <v>2.0955258381442801</v>
      </c>
      <c r="W452">
        <v>375</v>
      </c>
      <c r="X452">
        <v>399.95</v>
      </c>
      <c r="Y452">
        <v>375</v>
      </c>
      <c r="Z452">
        <v>399.95</v>
      </c>
      <c r="AA452">
        <v>325.10000000000002</v>
      </c>
      <c r="AB452">
        <v>407.45</v>
      </c>
      <c r="AC452" s="1">
        <f>(Table2[[#This Row],[Close Price]]/Table2[[#This Row],[Day Low]])-1</f>
        <v>6.0799999999999965E-2</v>
      </c>
      <c r="AD452" s="1">
        <f>(Table2[[#This Row],[Day High]]/Table2[[#This Row],[Close Price]])-1</f>
        <v>5.4047259929612679E-3</v>
      </c>
      <c r="AE452" s="1">
        <f>(Table2[[#This Row],[Close Price]]/Table2[[#This Row],[Current Week Low]])-1</f>
        <v>6.0799999999999965E-2</v>
      </c>
      <c r="AF452" s="1">
        <f>(Table2[[#This Row],[Current Week High]]/Table2[[#This Row],[Close Price]])-1</f>
        <v>5.4047259929612679E-3</v>
      </c>
      <c r="AG452" s="1">
        <f>(Table2[[#This Row],[Close Price]]/Table2[[#This Row],[Current Month Low]])-1</f>
        <v>0.22362350046139645</v>
      </c>
      <c r="AH452" s="1">
        <f>(Table2[[#This Row],[Current Month High]]/Table2[[#This Row],[Close Price]])-1</f>
        <v>2.425842131724476E-2</v>
      </c>
      <c r="AI452">
        <v>2.4258421317244698</v>
      </c>
      <c r="AJ452">
        <v>59.056377449020303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0.01</v>
      </c>
      <c r="AM452" t="s">
        <v>3225</v>
      </c>
      <c r="AN452">
        <v>20.8</v>
      </c>
      <c r="AO452" t="s">
        <v>3225</v>
      </c>
      <c r="AP452">
        <v>-5.8536087620274999E-2</v>
      </c>
      <c r="AQ452">
        <f>(Table2[[#This Row],[Sharpe Ratio]]-AVERAGE(Table2[Sharpe Ratio]))/_xlfn.STDEV.P(Table2[Sharpe Ratio])</f>
        <v>-1.4392455954450758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-0.24503467811837859</v>
      </c>
      <c r="AS452">
        <f>_xlfn.RANK.AVG(Table2[[#This Row],[1Y Return vs Nifty Z-Score]],Table2[1Y Return vs Nifty Z-Score])</f>
        <v>440</v>
      </c>
      <c r="AT452">
        <f>_xlfn.RANK.AVG(Table2[[#This Row],[6M Return vs Nifty Z-Score]],Table2[6M Return vs Nifty Z-Score])</f>
        <v>193</v>
      </c>
      <c r="AU452">
        <f>_xlfn.RANK.AVG(Table2[[#This Row],[Sharpe Ratio Z-Score]],Table2[Sharpe Ratio Z-Score])</f>
        <v>678</v>
      </c>
      <c r="AV452">
        <f>(Table2[[#This Row],[Rank 1Y]]+Table2[[#This Row],[Rank 6M]]+Table2[[#This Row],[Rank Sharpe]])/3</f>
        <v>437</v>
      </c>
    </row>
    <row r="453" spans="1:48" x14ac:dyDescent="0.3">
      <c r="A453" t="s">
        <v>1305</v>
      </c>
      <c r="B453" t="s">
        <v>1306</v>
      </c>
      <c r="C453" t="s">
        <v>3194</v>
      </c>
      <c r="D453" t="s">
        <v>382</v>
      </c>
      <c r="E453">
        <v>8966.9398575899995</v>
      </c>
      <c r="F453">
        <v>225.03</v>
      </c>
      <c r="G453">
        <v>4.7594303297470404</v>
      </c>
      <c r="H453">
        <f>(Table2[[#This Row],[1Y Return vs Nifty]]-AVERAGE(Table2[1Y Return vs Nifty]))/_xlfn.STDEV.P(Table2[1Y Return vs Nifty])</f>
        <v>-0.38257721914569309</v>
      </c>
      <c r="I453">
        <v>-4.29963182851903</v>
      </c>
      <c r="J453">
        <f>(Table2[[#This Row],[1M Return vs Nifty]]-AVERAGE(Table2[1M Return vs Nifty]))/_xlfn.STDEV.P(Table2[1M Return vs Nifty])</f>
        <v>-0.51886886918054309</v>
      </c>
      <c r="K453">
        <v>-4.8365123237610899</v>
      </c>
      <c r="L453">
        <f>(Table2[[#This Row],[6M Return vs Nifty]]-AVERAGE(Table2[6M Return vs Nifty]))/_xlfn.STDEV.P(Table2[6M Return vs Nifty])</f>
        <v>-0.63531125475465655</v>
      </c>
      <c r="M453">
        <v>-3.4433156410813202</v>
      </c>
      <c r="N453">
        <f>(Table2[[#This Row],[1W Return vs Nifty]]-AVERAGE(Table2[1W Return vs Nifty]))/_xlfn.STDEV.P(Table2[1W Return vs Nifty])</f>
        <v>-0.80439935719710187</v>
      </c>
      <c r="O453">
        <v>229.23</v>
      </c>
      <c r="P453">
        <v>232.14769268184301</v>
      </c>
      <c r="Q453">
        <v>225.29178711327799</v>
      </c>
      <c r="R453">
        <v>42.314641828942598</v>
      </c>
      <c r="S453" s="1">
        <f>(Table2[[#This Row],[Close Price]]-Table2[[#This Row],[20D EMA]])/Table2[[#This Row],[20D EMA]]</f>
        <v>-1.8322209134929934E-2</v>
      </c>
      <c r="T453" s="1">
        <f>(Table2[[#This Row],[Close Price]]-Table2[[#This Row],[50D EMA]])/Table2[[#This Row],[50D EMA]]</f>
        <v>-3.0660191361874808E-2</v>
      </c>
      <c r="U453" s="1">
        <f>(Table2[[#This Row],[Close Price]]-Table2[[#This Row],[200D EMA]])/Table2[[#This Row],[200D EMA]]</f>
        <v>-1.1619913740857388E-3</v>
      </c>
      <c r="V453">
        <v>0.323399282765365</v>
      </c>
      <c r="W453">
        <v>221</v>
      </c>
      <c r="X453">
        <v>225.39</v>
      </c>
      <c r="Y453">
        <v>221</v>
      </c>
      <c r="Z453">
        <v>225.39</v>
      </c>
      <c r="AA453">
        <v>219.3</v>
      </c>
      <c r="AB453">
        <v>244.25</v>
      </c>
      <c r="AC453" s="1">
        <f>(Table2[[#This Row],[Close Price]]/Table2[[#This Row],[Day Low]])-1</f>
        <v>1.8235294117647127E-2</v>
      </c>
      <c r="AD453" s="1">
        <f>(Table2[[#This Row],[Day High]]/Table2[[#This Row],[Close Price]])-1</f>
        <v>1.599786695107186E-3</v>
      </c>
      <c r="AE453" s="1">
        <f>(Table2[[#This Row],[Close Price]]/Table2[[#This Row],[Current Week Low]])-1</f>
        <v>1.8235294117647127E-2</v>
      </c>
      <c r="AF453" s="1">
        <f>(Table2[[#This Row],[Current Week High]]/Table2[[#This Row],[Close Price]])-1</f>
        <v>1.599786695107186E-3</v>
      </c>
      <c r="AG453" s="1">
        <f>(Table2[[#This Row],[Close Price]]/Table2[[#This Row],[Current Month Low]])-1</f>
        <v>2.6128590971272292E-2</v>
      </c>
      <c r="AH453" s="1">
        <f>(Table2[[#This Row],[Current Month High]]/Table2[[#This Row],[Close Price]])-1</f>
        <v>8.5410834111007361E-2</v>
      </c>
      <c r="AI453">
        <v>43.2031284717593</v>
      </c>
      <c r="AJ453">
        <v>35.560240963855399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-0.09</v>
      </c>
      <c r="AM453" t="s">
        <v>3224</v>
      </c>
      <c r="AN453">
        <v>-2.19</v>
      </c>
      <c r="AO453" t="s">
        <v>3224</v>
      </c>
      <c r="AP453">
        <v>6.5468634680637003E-2</v>
      </c>
      <c r="AQ453">
        <f>(Table2[[#This Row],[Sharpe Ratio]]-AVERAGE(Table2[Sharpe Ratio]))/_xlfn.STDEV.P(Table2[Sharpe Ratio])</f>
        <v>9.7338939413412135E-4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422</v>
      </c>
      <c r="AT453">
        <f>_xlfn.RANK.AVG(Table2[[#This Row],[6M Return vs Nifty Z-Score]],Table2[6M Return vs Nifty Z-Score])</f>
        <v>540</v>
      </c>
      <c r="AU453">
        <f>_xlfn.RANK.AVG(Table2[[#This Row],[Sharpe Ratio Z-Score]],Table2[Sharpe Ratio Z-Score])</f>
        <v>352</v>
      </c>
      <c r="AV453">
        <f>(Table2[[#This Row],[Rank 1Y]]+Table2[[#This Row],[Rank 6M]]+Table2[[#This Row],[Rank Sharpe]])/3</f>
        <v>438</v>
      </c>
    </row>
    <row r="454" spans="1:48" x14ac:dyDescent="0.3">
      <c r="A454" t="s">
        <v>532</v>
      </c>
      <c r="B454" t="s">
        <v>533</v>
      </c>
      <c r="C454" t="s">
        <v>3180</v>
      </c>
      <c r="D454" t="s">
        <v>51</v>
      </c>
      <c r="E454">
        <v>40439.594351519998</v>
      </c>
      <c r="F454">
        <v>327.60000000000002</v>
      </c>
      <c r="G454">
        <v>-17.207340341567999</v>
      </c>
      <c r="H454">
        <f>(Table2[[#This Row],[1Y Return vs Nifty]]-AVERAGE(Table2[1Y Return vs Nifty]))/_xlfn.STDEV.P(Table2[1Y Return vs Nifty])</f>
        <v>-0.74650106547396755</v>
      </c>
      <c r="I454">
        <v>7.6665885193045602</v>
      </c>
      <c r="J454">
        <f>(Table2[[#This Row],[1M Return vs Nifty]]-AVERAGE(Table2[1M Return vs Nifty]))/_xlfn.STDEV.P(Table2[1M Return vs Nifty])</f>
        <v>0.61123409518355476</v>
      </c>
      <c r="K454">
        <v>10.221218989003701</v>
      </c>
      <c r="L454">
        <f>(Table2[[#This Row],[6M Return vs Nifty]]-AVERAGE(Table2[6M Return vs Nifty]))/_xlfn.STDEV.P(Table2[6M Return vs Nifty])</f>
        <v>-0.19100125872090393</v>
      </c>
      <c r="M454">
        <v>0.29184765133096802</v>
      </c>
      <c r="N454">
        <f>(Table2[[#This Row],[1W Return vs Nifty]]-AVERAGE(Table2[1W Return vs Nifty]))/_xlfn.STDEV.P(Table2[1W Return vs Nifty])</f>
        <v>4.4897060272665941E-2</v>
      </c>
      <c r="O454">
        <v>321.25</v>
      </c>
      <c r="P454">
        <v>310.23684272180799</v>
      </c>
      <c r="Q454">
        <v>291.15841613753099</v>
      </c>
      <c r="R454">
        <v>56.809908081150397</v>
      </c>
      <c r="S454" s="1">
        <f>(Table2[[#This Row],[Close Price]]-Table2[[#This Row],[20D EMA]])/Table2[[#This Row],[20D EMA]]</f>
        <v>1.9766536964980614E-2</v>
      </c>
      <c r="T454" s="1">
        <f>(Table2[[#This Row],[Close Price]]-Table2[[#This Row],[50D EMA]])/Table2[[#This Row],[50D EMA]]</f>
        <v>5.5967425164140563E-2</v>
      </c>
      <c r="U454" s="1">
        <f>(Table2[[#This Row],[Close Price]]-Table2[[#This Row],[200D EMA]])/Table2[[#This Row],[200D EMA]]</f>
        <v>0.1251606748858517</v>
      </c>
      <c r="V454">
        <v>1.0382789389001199</v>
      </c>
      <c r="W454">
        <v>326.75</v>
      </c>
      <c r="X454">
        <v>333.85</v>
      </c>
      <c r="Y454">
        <v>326.75</v>
      </c>
      <c r="Z454">
        <v>336.85</v>
      </c>
      <c r="AA454">
        <v>315.7</v>
      </c>
      <c r="AB454">
        <v>336.85</v>
      </c>
      <c r="AC454" s="1">
        <f>(Table2[[#This Row],[Close Price]]/Table2[[#This Row],[Day Low]])-1</f>
        <v>2.6013771996939994E-3</v>
      </c>
      <c r="AD454" s="1">
        <f>(Table2[[#This Row],[Day High]]/Table2[[#This Row],[Close Price]])-1</f>
        <v>1.907814407814401E-2</v>
      </c>
      <c r="AE454" s="1">
        <f>(Table2[[#This Row],[Close Price]]/Table2[[#This Row],[Current Week Low]])-1</f>
        <v>2.6013771996939994E-3</v>
      </c>
      <c r="AF454" s="1">
        <f>(Table2[[#This Row],[Current Week High]]/Table2[[#This Row],[Close Price]])-1</f>
        <v>2.8235653235653135E-2</v>
      </c>
      <c r="AG454" s="1">
        <f>(Table2[[#This Row],[Close Price]]/Table2[[#This Row],[Current Month Low]])-1</f>
        <v>3.7694013303769536E-2</v>
      </c>
      <c r="AH454" s="1">
        <f>(Table2[[#This Row],[Current Month High]]/Table2[[#This Row],[Close Price]])-1</f>
        <v>2.8235653235653135E-2</v>
      </c>
      <c r="AI454">
        <v>2.82356532356531</v>
      </c>
      <c r="AJ454">
        <v>38.024015167474197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0.06</v>
      </c>
      <c r="AM454" t="s">
        <v>3225</v>
      </c>
      <c r="AN454">
        <v>4.22</v>
      </c>
      <c r="AO454" t="s">
        <v>3225</v>
      </c>
      <c r="AP454">
        <v>6.4548984542416005E-2</v>
      </c>
      <c r="AQ454">
        <f>(Table2[[#This Row],[Sharpe Ratio]]-AVERAGE(Table2[Sharpe Ratio]))/_xlfn.STDEV.P(Table2[Sharpe Ratio])</f>
        <v>-9.7076360047360626E-3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-0.29107880474338677</v>
      </c>
      <c r="AS454">
        <f>_xlfn.RANK.AVG(Table2[[#This Row],[1Y Return vs Nifty Z-Score]],Table2[1Y Return vs Nifty Z-Score])</f>
        <v>585</v>
      </c>
      <c r="AT454">
        <f>_xlfn.RANK.AVG(Table2[[#This Row],[6M Return vs Nifty Z-Score]],Table2[6M Return vs Nifty Z-Score])</f>
        <v>376</v>
      </c>
      <c r="AU454">
        <f>_xlfn.RANK.AVG(Table2[[#This Row],[Sharpe Ratio Z-Score]],Table2[Sharpe Ratio Z-Score])</f>
        <v>355</v>
      </c>
      <c r="AV454">
        <f>(Table2[[#This Row],[Rank 1Y]]+Table2[[#This Row],[Rank 6M]]+Table2[[#This Row],[Rank Sharpe]])/3</f>
        <v>438.66666666666669</v>
      </c>
    </row>
    <row r="455" spans="1:48" x14ac:dyDescent="0.3">
      <c r="A455" t="s">
        <v>70</v>
      </c>
      <c r="B455" t="s">
        <v>71</v>
      </c>
      <c r="C455" t="s">
        <v>3187</v>
      </c>
      <c r="D455" t="s">
        <v>72</v>
      </c>
      <c r="E455">
        <v>339672.90049997898</v>
      </c>
      <c r="F455">
        <v>5219.8500000000004</v>
      </c>
      <c r="G455">
        <v>11.5583485005137</v>
      </c>
      <c r="H455">
        <f>(Table2[[#This Row],[1Y Return vs Nifty]]-AVERAGE(Table2[1Y Return vs Nifty]))/_xlfn.STDEV.P(Table2[1Y Return vs Nifty])</f>
        <v>-0.2699394314344748</v>
      </c>
      <c r="I455">
        <v>-0.44758804033361199</v>
      </c>
      <c r="J455">
        <f>(Table2[[#This Row],[1M Return vs Nifty]]-AVERAGE(Table2[1M Return vs Nifty]))/_xlfn.STDEV.P(Table2[1M Return vs Nifty])</f>
        <v>-0.15507763206861677</v>
      </c>
      <c r="K455">
        <v>14.736606633955899</v>
      </c>
      <c r="L455">
        <f>(Table2[[#This Row],[6M Return vs Nifty]]-AVERAGE(Table2[6M Return vs Nifty]))/_xlfn.STDEV.P(Table2[6M Return vs Nifty])</f>
        <v>-5.7765260219666395E-2</v>
      </c>
      <c r="M455">
        <v>-5.3607227828802602</v>
      </c>
      <c r="N455">
        <f>(Table2[[#This Row],[1W Return vs Nifty]]-AVERAGE(Table2[1W Return vs Nifty]))/_xlfn.STDEV.P(Table2[1W Return vs Nifty])</f>
        <v>-1.2403768202624672</v>
      </c>
      <c r="O455">
        <v>5152.78</v>
      </c>
      <c r="P455">
        <v>5033.9787611214097</v>
      </c>
      <c r="Q455">
        <v>4567.72247419205</v>
      </c>
      <c r="R455">
        <v>55.547381856416898</v>
      </c>
      <c r="S455" s="1">
        <f>(Table2[[#This Row],[Close Price]]-Table2[[#This Row],[20D EMA]])/Table2[[#This Row],[20D EMA]]</f>
        <v>1.301627470996251E-2</v>
      </c>
      <c r="T455" s="1">
        <f>(Table2[[#This Row],[Close Price]]-Table2[[#This Row],[50D EMA]])/Table2[[#This Row],[50D EMA]]</f>
        <v>3.6923326000919507E-2</v>
      </c>
      <c r="U455" s="1">
        <f>(Table2[[#This Row],[Close Price]]-Table2[[#This Row],[200D EMA]])/Table2[[#This Row],[200D EMA]]</f>
        <v>0.14276864005913589</v>
      </c>
      <c r="V455">
        <v>0.89158054798711395</v>
      </c>
      <c r="W455">
        <v>5200.1000000000004</v>
      </c>
      <c r="X455">
        <v>5254</v>
      </c>
      <c r="Y455">
        <v>5176.1499999999996</v>
      </c>
      <c r="Z455">
        <v>5260</v>
      </c>
      <c r="AA455">
        <v>4951</v>
      </c>
      <c r="AB455">
        <v>5449</v>
      </c>
      <c r="AC455" s="1">
        <f>(Table2[[#This Row],[Close Price]]/Table2[[#This Row],[Day Low]])-1</f>
        <v>3.7980038845406572E-3</v>
      </c>
      <c r="AD455" s="1">
        <f>(Table2[[#This Row],[Day High]]/Table2[[#This Row],[Close Price]])-1</f>
        <v>6.5423335919614356E-3</v>
      </c>
      <c r="AE455" s="1">
        <f>(Table2[[#This Row],[Close Price]]/Table2[[#This Row],[Current Week Low]])-1</f>
        <v>8.4425683181517108E-3</v>
      </c>
      <c r="AF455" s="1">
        <f>(Table2[[#This Row],[Current Week High]]/Table2[[#This Row],[Close Price]])-1</f>
        <v>7.6917919097292398E-3</v>
      </c>
      <c r="AG455" s="1">
        <f>(Table2[[#This Row],[Close Price]]/Table2[[#This Row],[Current Month Low]])-1</f>
        <v>5.4302161179559771E-2</v>
      </c>
      <c r="AH455" s="1">
        <f>(Table2[[#This Row],[Current Month High]]/Table2[[#This Row],[Close Price]])-1</f>
        <v>4.3899728919413405E-2</v>
      </c>
      <c r="AI455">
        <v>4.3899728919413397</v>
      </c>
      <c r="AJ455">
        <v>44.354258849557503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-0.01</v>
      </c>
      <c r="AM455" t="s">
        <v>3224</v>
      </c>
      <c r="AN455">
        <v>5.93</v>
      </c>
      <c r="AO455" t="s">
        <v>3225</v>
      </c>
      <c r="AP455">
        <v>-5.3345580283010001E-3</v>
      </c>
      <c r="AQ455">
        <f>(Table2[[#This Row],[Sharpe Ratio]]-AVERAGE(Table2[Sharpe Ratio]))/_xlfn.STDEV.P(Table2[Sharpe Ratio])</f>
        <v>-0.82135095789317625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-2.5445101018784015</v>
      </c>
      <c r="AS455">
        <f>_xlfn.RANK.AVG(Table2[[#This Row],[1Y Return vs Nifty Z-Score]],Table2[1Y Return vs Nifty Z-Score])</f>
        <v>383</v>
      </c>
      <c r="AT455">
        <f>_xlfn.RANK.AVG(Table2[[#This Row],[6M Return vs Nifty Z-Score]],Table2[6M Return vs Nifty Z-Score])</f>
        <v>338</v>
      </c>
      <c r="AU455">
        <f>_xlfn.RANK.AVG(Table2[[#This Row],[Sharpe Ratio Z-Score]],Table2[Sharpe Ratio Z-Score])</f>
        <v>596</v>
      </c>
      <c r="AV455">
        <f>(Table2[[#This Row],[Rank 1Y]]+Table2[[#This Row],[Rank 6M]]+Table2[[#This Row],[Rank Sharpe]])/3</f>
        <v>439</v>
      </c>
    </row>
    <row r="456" spans="1:48" x14ac:dyDescent="0.3">
      <c r="A456" t="s">
        <v>496</v>
      </c>
      <c r="B456" t="s">
        <v>497</v>
      </c>
      <c r="C456" t="s">
        <v>3187</v>
      </c>
      <c r="D456" t="s">
        <v>498</v>
      </c>
      <c r="E456">
        <v>44410.878297179901</v>
      </c>
      <c r="F456">
        <v>675.45</v>
      </c>
      <c r="G456">
        <v>-0.55505433382835501</v>
      </c>
      <c r="H456">
        <f>(Table2[[#This Row],[1Y Return vs Nifty]]-AVERAGE(Table2[1Y Return vs Nifty]))/_xlfn.STDEV.P(Table2[1Y Return vs Nifty])</f>
        <v>-0.47062237284443659</v>
      </c>
      <c r="I456">
        <v>-1.05168199721417</v>
      </c>
      <c r="J456">
        <f>(Table2[[#This Row],[1M Return vs Nifty]]-AVERAGE(Table2[1M Return vs Nifty]))/_xlfn.STDEV.P(Table2[1M Return vs Nifty])</f>
        <v>-0.21212892743017364</v>
      </c>
      <c r="K456">
        <v>37.8685551009251</v>
      </c>
      <c r="L456">
        <f>(Table2[[#This Row],[6M Return vs Nifty]]-AVERAGE(Table2[6M Return vs Nifty]))/_xlfn.STDEV.P(Table2[6M Return vs Nifty])</f>
        <v>0.62479147546198044</v>
      </c>
      <c r="M456">
        <v>0.30124574364430801</v>
      </c>
      <c r="N456">
        <f>(Table2[[#This Row],[1W Return vs Nifty]]-AVERAGE(Table2[1W Return vs Nifty]))/_xlfn.STDEV.P(Table2[1W Return vs Nifty])</f>
        <v>4.7033985892218959E-2</v>
      </c>
      <c r="O456">
        <v>653.69000000000005</v>
      </c>
      <c r="P456">
        <v>622.06923451068599</v>
      </c>
      <c r="Q456">
        <v>550.54841780418701</v>
      </c>
      <c r="R456">
        <v>63.739894874328897</v>
      </c>
      <c r="S456" s="1">
        <f>(Table2[[#This Row],[Close Price]]-Table2[[#This Row],[20D EMA]])/Table2[[#This Row],[20D EMA]]</f>
        <v>3.3287949945692896E-2</v>
      </c>
      <c r="T456" s="1">
        <f>(Table2[[#This Row],[Close Price]]-Table2[[#This Row],[50D EMA]])/Table2[[#This Row],[50D EMA]]</f>
        <v>8.5811614733371094E-2</v>
      </c>
      <c r="U456" s="1">
        <f>(Table2[[#This Row],[Close Price]]-Table2[[#This Row],[200D EMA]])/Table2[[#This Row],[200D EMA]]</f>
        <v>0.2268675708740964</v>
      </c>
      <c r="V456">
        <v>0.67483699627496896</v>
      </c>
      <c r="W456">
        <v>662.75</v>
      </c>
      <c r="X456">
        <v>681.7</v>
      </c>
      <c r="Y456">
        <v>662.75</v>
      </c>
      <c r="Z456">
        <v>685</v>
      </c>
      <c r="AA456">
        <v>634.79999999999995</v>
      </c>
      <c r="AB456">
        <v>685</v>
      </c>
      <c r="AC456" s="1">
        <f>(Table2[[#This Row],[Close Price]]/Table2[[#This Row],[Day Low]])-1</f>
        <v>1.9162580158430753E-2</v>
      </c>
      <c r="AD456" s="1">
        <f>(Table2[[#This Row],[Day High]]/Table2[[#This Row],[Close Price]])-1</f>
        <v>9.2530905322376622E-3</v>
      </c>
      <c r="AE456" s="1">
        <f>(Table2[[#This Row],[Close Price]]/Table2[[#This Row],[Current Week Low]])-1</f>
        <v>1.9162580158430753E-2</v>
      </c>
      <c r="AF456" s="1">
        <f>(Table2[[#This Row],[Current Week High]]/Table2[[#This Row],[Close Price]])-1</f>
        <v>1.413872233325919E-2</v>
      </c>
      <c r="AG456" s="1">
        <f>(Table2[[#This Row],[Close Price]]/Table2[[#This Row],[Current Month Low]])-1</f>
        <v>6.4035916824196848E-2</v>
      </c>
      <c r="AH456" s="1">
        <f>(Table2[[#This Row],[Current Month High]]/Table2[[#This Row],[Close Price]])-1</f>
        <v>1.413872233325919E-2</v>
      </c>
      <c r="AI456">
        <v>1.4138722333259099</v>
      </c>
      <c r="AJ456">
        <v>60.420377627360097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0.05</v>
      </c>
      <c r="AM456" t="s">
        <v>3225</v>
      </c>
      <c r="AN456">
        <v>3.87</v>
      </c>
      <c r="AO456" t="s">
        <v>3225</v>
      </c>
      <c r="AP456">
        <v>-6.8629193119675996E-2</v>
      </c>
      <c r="AQ456">
        <f>(Table2[[#This Row],[Sharpe Ratio]]-AVERAGE(Table2[Sharpe Ratio]))/_xlfn.STDEV.P(Table2[Sharpe Ratio])</f>
        <v>-1.556469213114638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-1.5673950520350486</v>
      </c>
      <c r="AS456">
        <f>_xlfn.RANK.AVG(Table2[[#This Row],[1Y Return vs Nifty Z-Score]],Table2[1Y Return vs Nifty Z-Score])</f>
        <v>472</v>
      </c>
      <c r="AT456">
        <f>_xlfn.RANK.AVG(Table2[[#This Row],[6M Return vs Nifty Z-Score]],Table2[6M Return vs Nifty Z-Score])</f>
        <v>154</v>
      </c>
      <c r="AU456">
        <f>_xlfn.RANK.AVG(Table2[[#This Row],[Sharpe Ratio Z-Score]],Table2[Sharpe Ratio Z-Score])</f>
        <v>691</v>
      </c>
      <c r="AV456">
        <f>(Table2[[#This Row],[Rank 1Y]]+Table2[[#This Row],[Rank 6M]]+Table2[[#This Row],[Rank Sharpe]])/3</f>
        <v>439</v>
      </c>
    </row>
    <row r="457" spans="1:48" x14ac:dyDescent="0.3">
      <c r="A457" t="s">
        <v>1998</v>
      </c>
      <c r="B457" t="s">
        <v>1999</v>
      </c>
      <c r="C457" t="s">
        <v>3179</v>
      </c>
      <c r="D457" t="s">
        <v>265</v>
      </c>
      <c r="E457">
        <v>3477.5870543599999</v>
      </c>
      <c r="F457">
        <v>1298.9000000000001</v>
      </c>
      <c r="G457">
        <v>2.0505516453169501</v>
      </c>
      <c r="H457">
        <f>(Table2[[#This Row],[1Y Return vs Nifty]]-AVERAGE(Table2[1Y Return vs Nifty]))/_xlfn.STDEV.P(Table2[1Y Return vs Nifty])</f>
        <v>-0.4274552562875748</v>
      </c>
      <c r="I457">
        <v>5.4663642501766896</v>
      </c>
      <c r="J457">
        <f>(Table2[[#This Row],[1M Return vs Nifty]]-AVERAGE(Table2[1M Return vs Nifty]))/_xlfn.STDEV.P(Table2[1M Return vs Nifty])</f>
        <v>0.40344250380946839</v>
      </c>
      <c r="K457">
        <v>-5.1578869103196503</v>
      </c>
      <c r="L457">
        <f>(Table2[[#This Row],[6M Return vs Nifty]]-AVERAGE(Table2[6M Return vs Nifty]))/_xlfn.STDEV.P(Table2[6M Return vs Nifty])</f>
        <v>-0.64479408708266706</v>
      </c>
      <c r="M457">
        <v>-5.2829067580149696</v>
      </c>
      <c r="N457">
        <f>(Table2[[#This Row],[1W Return vs Nifty]]-AVERAGE(Table2[1W Return vs Nifty]))/_xlfn.STDEV.P(Table2[1W Return vs Nifty])</f>
        <v>-1.2226831169445738</v>
      </c>
      <c r="O457">
        <v>1345.17</v>
      </c>
      <c r="P457">
        <v>1355.7177931973599</v>
      </c>
      <c r="Q457">
        <v>1319.6621627868899</v>
      </c>
      <c r="R457">
        <v>31.766484632428799</v>
      </c>
      <c r="S457" s="1">
        <f>(Table2[[#This Row],[Close Price]]-Table2[[#This Row],[20D EMA]])/Table2[[#This Row],[20D EMA]]</f>
        <v>-3.439713939502069E-2</v>
      </c>
      <c r="T457" s="1">
        <f>(Table2[[#This Row],[Close Price]]-Table2[[#This Row],[50D EMA]])/Table2[[#This Row],[50D EMA]]</f>
        <v>-4.1909749567687886E-2</v>
      </c>
      <c r="U457" s="1">
        <f>(Table2[[#This Row],[Close Price]]-Table2[[#This Row],[200D EMA]])/Table2[[#This Row],[200D EMA]]</f>
        <v>-1.5732937847550192E-2</v>
      </c>
      <c r="V457">
        <v>0.31334271542444603</v>
      </c>
      <c r="W457">
        <v>1292</v>
      </c>
      <c r="X457">
        <v>1325</v>
      </c>
      <c r="Y457">
        <v>1292</v>
      </c>
      <c r="Z457">
        <v>1345.6</v>
      </c>
      <c r="AA457">
        <v>1292</v>
      </c>
      <c r="AB457">
        <v>1418.8</v>
      </c>
      <c r="AC457" s="1">
        <f>(Table2[[#This Row],[Close Price]]/Table2[[#This Row],[Day Low]])-1</f>
        <v>5.3405572755418351E-3</v>
      </c>
      <c r="AD457" s="1">
        <f>(Table2[[#This Row],[Day High]]/Table2[[#This Row],[Close Price]])-1</f>
        <v>2.0093925629378617E-2</v>
      </c>
      <c r="AE457" s="1">
        <f>(Table2[[#This Row],[Close Price]]/Table2[[#This Row],[Current Week Low]])-1</f>
        <v>5.3405572755418351E-3</v>
      </c>
      <c r="AF457" s="1">
        <f>(Table2[[#This Row],[Current Week High]]/Table2[[#This Row],[Close Price]])-1</f>
        <v>3.5953499114635301E-2</v>
      </c>
      <c r="AG457" s="1">
        <f>(Table2[[#This Row],[Close Price]]/Table2[[#This Row],[Current Month Low]])-1</f>
        <v>5.3405572755418351E-3</v>
      </c>
      <c r="AH457" s="1">
        <f>(Table2[[#This Row],[Current Month High]]/Table2[[#This Row],[Close Price]])-1</f>
        <v>9.2308876741858281E-2</v>
      </c>
      <c r="AI457">
        <v>40.345677111401898</v>
      </c>
      <c r="AJ457">
        <v>35.020790020790002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-0.24</v>
      </c>
      <c r="AM457" t="s">
        <v>3224</v>
      </c>
      <c r="AN457">
        <v>-7.23</v>
      </c>
      <c r="AO457" t="s">
        <v>3224</v>
      </c>
      <c r="AP457">
        <v>7.1848213196789995E-2</v>
      </c>
      <c r="AQ457">
        <f>(Table2[[#This Row],[Sharpe Ratio]]-AVERAGE(Table2[Sharpe Ratio]))/_xlfn.STDEV.P(Table2[Sharpe Ratio])</f>
        <v>7.5067261980213212E-2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447</v>
      </c>
      <c r="AT457">
        <f>_xlfn.RANK.AVG(Table2[[#This Row],[6M Return vs Nifty Z-Score]],Table2[6M Return vs Nifty Z-Score])</f>
        <v>544</v>
      </c>
      <c r="AU457">
        <f>_xlfn.RANK.AVG(Table2[[#This Row],[Sharpe Ratio Z-Score]],Table2[Sharpe Ratio Z-Score])</f>
        <v>328</v>
      </c>
      <c r="AV457">
        <f>(Table2[[#This Row],[Rank 1Y]]+Table2[[#This Row],[Rank 6M]]+Table2[[#This Row],[Rank Sharpe]])/3</f>
        <v>439.66666666666669</v>
      </c>
    </row>
    <row r="458" spans="1:48" x14ac:dyDescent="0.3">
      <c r="A458" t="s">
        <v>1379</v>
      </c>
      <c r="B458" t="s">
        <v>1380</v>
      </c>
      <c r="C458" t="s">
        <v>3187</v>
      </c>
      <c r="D458" t="s">
        <v>327</v>
      </c>
      <c r="E458">
        <v>8283.6408458599999</v>
      </c>
      <c r="F458">
        <v>215.3</v>
      </c>
      <c r="G458">
        <v>28.5101761844187</v>
      </c>
      <c r="H458">
        <f>(Table2[[#This Row],[1Y Return vs Nifty]]-AVERAGE(Table2[1Y Return vs Nifty]))/_xlfn.STDEV.P(Table2[1Y Return vs Nifty])</f>
        <v>1.0901773006956822E-2</v>
      </c>
      <c r="I458">
        <v>-14.530532886324099</v>
      </c>
      <c r="J458">
        <f>(Table2[[#This Row],[1M Return vs Nifty]]-AVERAGE(Table2[1M Return vs Nifty]))/_xlfn.STDEV.P(Table2[1M Return vs Nifty])</f>
        <v>-1.485086377923325</v>
      </c>
      <c r="K458">
        <v>0.36744794930379499</v>
      </c>
      <c r="L458">
        <f>(Table2[[#This Row],[6M Return vs Nifty]]-AVERAGE(Table2[6M Return vs Nifty]))/_xlfn.STDEV.P(Table2[6M Return vs Nifty])</f>
        <v>-0.48175747429071747</v>
      </c>
      <c r="M458">
        <v>-2.1618572890325698</v>
      </c>
      <c r="N458">
        <f>(Table2[[#This Row],[1W Return vs Nifty]]-AVERAGE(Table2[1W Return vs Nifty]))/_xlfn.STDEV.P(Table2[1W Return vs Nifty])</f>
        <v>-0.51302307660915669</v>
      </c>
      <c r="O458">
        <v>218.11</v>
      </c>
      <c r="P458">
        <v>220.23438229992701</v>
      </c>
      <c r="Q458">
        <v>205.138533244456</v>
      </c>
      <c r="R458">
        <v>44.493111107731401</v>
      </c>
      <c r="S458" s="1">
        <f>(Table2[[#This Row],[Close Price]]-Table2[[#This Row],[20D EMA]])/Table2[[#This Row],[20D EMA]]</f>
        <v>-1.2883407454953932E-2</v>
      </c>
      <c r="T458" s="1">
        <f>(Table2[[#This Row],[Close Price]]-Table2[[#This Row],[50D EMA]])/Table2[[#This Row],[50D EMA]]</f>
        <v>-2.2405140597924842E-2</v>
      </c>
      <c r="U458" s="1">
        <f>(Table2[[#This Row],[Close Price]]-Table2[[#This Row],[200D EMA]])/Table2[[#This Row],[200D EMA]]</f>
        <v>4.9534656384790314E-2</v>
      </c>
      <c r="V458">
        <v>0.50728188465185198</v>
      </c>
      <c r="W458">
        <v>207.72</v>
      </c>
      <c r="X458">
        <v>216.74</v>
      </c>
      <c r="Y458">
        <v>207.72</v>
      </c>
      <c r="Z458">
        <v>219.5</v>
      </c>
      <c r="AA458">
        <v>207.72</v>
      </c>
      <c r="AB458">
        <v>228.5</v>
      </c>
      <c r="AC458" s="1">
        <f>(Table2[[#This Row],[Close Price]]/Table2[[#This Row],[Day Low]])-1</f>
        <v>3.6491430772193301E-2</v>
      </c>
      <c r="AD458" s="1">
        <f>(Table2[[#This Row],[Day High]]/Table2[[#This Row],[Close Price]])-1</f>
        <v>6.6883418485834678E-3</v>
      </c>
      <c r="AE458" s="1">
        <f>(Table2[[#This Row],[Close Price]]/Table2[[#This Row],[Current Week Low]])-1</f>
        <v>3.6491430772193301E-2</v>
      </c>
      <c r="AF458" s="1">
        <f>(Table2[[#This Row],[Current Week High]]/Table2[[#This Row],[Close Price]])-1</f>
        <v>1.9507663725034874E-2</v>
      </c>
      <c r="AG458" s="1">
        <f>(Table2[[#This Row],[Close Price]]/Table2[[#This Row],[Current Month Low]])-1</f>
        <v>3.6491430772193301E-2</v>
      </c>
      <c r="AH458" s="1">
        <f>(Table2[[#This Row],[Current Month High]]/Table2[[#This Row],[Close Price]])-1</f>
        <v>6.1309800278680937E-2</v>
      </c>
      <c r="AI458">
        <v>21.690664189503</v>
      </c>
      <c r="AJ458">
        <v>60.671641791044699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-0.16</v>
      </c>
      <c r="AM458" t="s">
        <v>3224</v>
      </c>
      <c r="AN458">
        <v>-4</v>
      </c>
      <c r="AO458" t="s">
        <v>3224</v>
      </c>
      <c r="AQ458">
        <f>(Table2[[#This Row],[Sharpe Ratio]]-AVERAGE(Table2[Sharpe Ratio]))/_xlfn.STDEV.P(Table2[Sharpe Ratio])</f>
        <v>-0.7593941903965159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286</v>
      </c>
      <c r="AT458">
        <f>_xlfn.RANK.AVG(Table2[[#This Row],[6M Return vs Nifty Z-Score]],Table2[6M Return vs Nifty Z-Score])</f>
        <v>477</v>
      </c>
      <c r="AU458">
        <f>_xlfn.RANK.AVG(Table2[[#This Row],[Sharpe Ratio Z-Score]],Table2[Sharpe Ratio Z-Score])</f>
        <v>560.5</v>
      </c>
      <c r="AV458">
        <f>(Table2[[#This Row],[Rank 1Y]]+Table2[[#This Row],[Rank 6M]]+Table2[[#This Row],[Rank Sharpe]])/3</f>
        <v>441.16666666666669</v>
      </c>
    </row>
    <row r="459" spans="1:48" x14ac:dyDescent="0.3">
      <c r="A459" t="s">
        <v>300</v>
      </c>
      <c r="B459" t="s">
        <v>301</v>
      </c>
      <c r="C459" t="s">
        <v>3180</v>
      </c>
      <c r="D459" t="s">
        <v>34</v>
      </c>
      <c r="E459">
        <v>94756.000929999995</v>
      </c>
      <c r="F459">
        <v>124.13</v>
      </c>
      <c r="G459">
        <v>-0.37146231958428499</v>
      </c>
      <c r="H459">
        <f>(Table2[[#This Row],[1Y Return vs Nifty]]-AVERAGE(Table2[1Y Return vs Nifty]))/_xlfn.STDEV.P(Table2[1Y Return vs Nifty])</f>
        <v>-0.4675808009639551</v>
      </c>
      <c r="I459">
        <v>0.16309817683482999</v>
      </c>
      <c r="J459">
        <f>(Table2[[#This Row],[1M Return vs Nifty]]-AVERAGE(Table2[1M Return vs Nifty]))/_xlfn.STDEV.P(Table2[1M Return vs Nifty])</f>
        <v>-9.7403756420499046E-2</v>
      </c>
      <c r="K459">
        <v>-34.417996224983902</v>
      </c>
      <c r="L459">
        <f>(Table2[[#This Row],[6M Return vs Nifty]]-AVERAGE(Table2[6M Return vs Nifty]))/_xlfn.STDEV.P(Table2[6M Return vs Nifty])</f>
        <v>-1.5081750827659122</v>
      </c>
      <c r="M459">
        <v>-0.18330880479859801</v>
      </c>
      <c r="N459">
        <f>(Table2[[#This Row],[1W Return vs Nifty]]-AVERAGE(Table2[1W Return vs Nifty]))/_xlfn.STDEV.P(Table2[1W Return vs Nifty])</f>
        <v>-6.314337714227948E-2</v>
      </c>
      <c r="O459">
        <v>122.43</v>
      </c>
      <c r="P459">
        <v>127.146132051199</v>
      </c>
      <c r="Q459">
        <v>128.813934371165</v>
      </c>
      <c r="R459">
        <v>61.159771649317697</v>
      </c>
      <c r="S459" s="1">
        <f>(Table2[[#This Row],[Close Price]]-Table2[[#This Row],[20D EMA]])/Table2[[#This Row],[20D EMA]]</f>
        <v>1.3885485583598698E-2</v>
      </c>
      <c r="T459" s="1">
        <f>(Table2[[#This Row],[Close Price]]-Table2[[#This Row],[50D EMA]])/Table2[[#This Row],[50D EMA]]</f>
        <v>-2.3721775901011894E-2</v>
      </c>
      <c r="U459" s="1">
        <f>(Table2[[#This Row],[Close Price]]-Table2[[#This Row],[200D EMA]])/Table2[[#This Row],[200D EMA]]</f>
        <v>-3.6362016221542469E-2</v>
      </c>
      <c r="V459">
        <v>0.86522400464776705</v>
      </c>
      <c r="W459">
        <v>121.83</v>
      </c>
      <c r="X459">
        <v>124.48</v>
      </c>
      <c r="Y459">
        <v>121.7</v>
      </c>
      <c r="Z459">
        <v>127.3</v>
      </c>
      <c r="AA459">
        <v>117.11</v>
      </c>
      <c r="AB459">
        <v>127.3</v>
      </c>
      <c r="AC459" s="1">
        <f>(Table2[[#This Row],[Close Price]]/Table2[[#This Row],[Day Low]])-1</f>
        <v>1.8878765492899907E-2</v>
      </c>
      <c r="AD459" s="1">
        <f>(Table2[[#This Row],[Day High]]/Table2[[#This Row],[Close Price]])-1</f>
        <v>2.8196245871263681E-3</v>
      </c>
      <c r="AE459" s="1">
        <f>(Table2[[#This Row],[Close Price]]/Table2[[#This Row],[Current Week Low]])-1</f>
        <v>1.996713229252256E-2</v>
      </c>
      <c r="AF459" s="1">
        <f>(Table2[[#This Row],[Current Week High]]/Table2[[#This Row],[Close Price]])-1</f>
        <v>2.5537742689116349E-2</v>
      </c>
      <c r="AG459" s="1">
        <f>(Table2[[#This Row],[Close Price]]/Table2[[#This Row],[Current Month Low]])-1</f>
        <v>5.9943642729058055E-2</v>
      </c>
      <c r="AH459" s="1">
        <f>(Table2[[#This Row],[Current Month High]]/Table2[[#This Row],[Close Price]])-1</f>
        <v>2.5537742689116349E-2</v>
      </c>
      <c r="AI459">
        <v>38.967211794086801</v>
      </c>
      <c r="AJ459">
        <v>36.032876712328701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-0.09</v>
      </c>
      <c r="AM459" t="s">
        <v>3224</v>
      </c>
      <c r="AN459">
        <v>2.13</v>
      </c>
      <c r="AO459" t="s">
        <v>3225</v>
      </c>
      <c r="AP459">
        <v>0.14392591374952499</v>
      </c>
      <c r="AQ459">
        <f>(Table2[[#This Row],[Sharpe Ratio]]-AVERAGE(Table2[Sharpe Ratio]))/_xlfn.STDEV.P(Table2[Sharpe Ratio])</f>
        <v>0.9121940325857959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469</v>
      </c>
      <c r="AT459">
        <f>_xlfn.RANK.AVG(Table2[[#This Row],[6M Return vs Nifty Z-Score]],Table2[6M Return vs Nifty Z-Score])</f>
        <v>728</v>
      </c>
      <c r="AU459">
        <f>_xlfn.RANK.AVG(Table2[[#This Row],[Sharpe Ratio Z-Score]],Table2[Sharpe Ratio Z-Score])</f>
        <v>130</v>
      </c>
      <c r="AV459">
        <f>(Table2[[#This Row],[Rank 1Y]]+Table2[[#This Row],[Rank 6M]]+Table2[[#This Row],[Rank Sharpe]])/3</f>
        <v>442.33333333333331</v>
      </c>
    </row>
    <row r="460" spans="1:48" x14ac:dyDescent="0.3">
      <c r="A460" t="s">
        <v>1311</v>
      </c>
      <c r="B460" t="s">
        <v>1312</v>
      </c>
      <c r="C460" t="s">
        <v>3179</v>
      </c>
      <c r="D460" t="s">
        <v>265</v>
      </c>
      <c r="E460">
        <v>8863.6720960000002</v>
      </c>
      <c r="F460">
        <v>752</v>
      </c>
      <c r="G460">
        <v>6.1172187718598998</v>
      </c>
      <c r="H460">
        <f>(Table2[[#This Row],[1Y Return vs Nifty]]-AVERAGE(Table2[1Y Return vs Nifty]))/_xlfn.STDEV.P(Table2[1Y Return vs Nifty])</f>
        <v>-0.36008271598237462</v>
      </c>
      <c r="I460">
        <v>-2.0362318920760099</v>
      </c>
      <c r="J460">
        <f>(Table2[[#This Row],[1M Return vs Nifty]]-AVERAGE(Table2[1M Return vs Nifty]))/_xlfn.STDEV.P(Table2[1M Return vs Nifty])</f>
        <v>-0.30511089854606516</v>
      </c>
      <c r="K460">
        <v>-13.2771458883335</v>
      </c>
      <c r="L460">
        <f>(Table2[[#This Row],[6M Return vs Nifty]]-AVERAGE(Table2[6M Return vs Nifty]))/_xlfn.STDEV.P(Table2[6M Return vs Nifty])</f>
        <v>-0.88436988036702513</v>
      </c>
      <c r="M460">
        <v>-0.94506752562519003</v>
      </c>
      <c r="N460">
        <f>(Table2[[#This Row],[1W Return vs Nifty]]-AVERAGE(Table2[1W Return vs Nifty]))/_xlfn.STDEV.P(Table2[1W Return vs Nifty])</f>
        <v>-0.23635105293215125</v>
      </c>
      <c r="O460">
        <v>747.39</v>
      </c>
      <c r="P460">
        <v>754.54763193495501</v>
      </c>
      <c r="Q460">
        <v>717.77505998258903</v>
      </c>
      <c r="R460">
        <v>56.016740937833397</v>
      </c>
      <c r="S460" s="1">
        <f>(Table2[[#This Row],[Close Price]]-Table2[[#This Row],[20D EMA]])/Table2[[#This Row],[20D EMA]]</f>
        <v>6.1681317652096147E-3</v>
      </c>
      <c r="T460" s="1">
        <f>(Table2[[#This Row],[Close Price]]-Table2[[#This Row],[50D EMA]])/Table2[[#This Row],[50D EMA]]</f>
        <v>-3.376369929651602E-3</v>
      </c>
      <c r="U460" s="1">
        <f>(Table2[[#This Row],[Close Price]]-Table2[[#This Row],[200D EMA]])/Table2[[#This Row],[200D EMA]]</f>
        <v>4.7681985520980852E-2</v>
      </c>
      <c r="V460">
        <v>0.88271471901433596</v>
      </c>
      <c r="W460">
        <v>736</v>
      </c>
      <c r="X460">
        <v>756</v>
      </c>
      <c r="Y460">
        <v>736</v>
      </c>
      <c r="Z460">
        <v>759.05</v>
      </c>
      <c r="AA460">
        <v>711.55</v>
      </c>
      <c r="AB460">
        <v>779.05</v>
      </c>
      <c r="AC460" s="1">
        <f>(Table2[[#This Row],[Close Price]]/Table2[[#This Row],[Day Low]])-1</f>
        <v>2.1739130434782705E-2</v>
      </c>
      <c r="AD460" s="1">
        <f>(Table2[[#This Row],[Day High]]/Table2[[#This Row],[Close Price]])-1</f>
        <v>5.3191489361701372E-3</v>
      </c>
      <c r="AE460" s="1">
        <f>(Table2[[#This Row],[Close Price]]/Table2[[#This Row],[Current Week Low]])-1</f>
        <v>2.1739130434782705E-2</v>
      </c>
      <c r="AF460" s="1">
        <f>(Table2[[#This Row],[Current Week High]]/Table2[[#This Row],[Close Price]])-1</f>
        <v>9.3749999999999112E-3</v>
      </c>
      <c r="AG460" s="1">
        <f>(Table2[[#This Row],[Close Price]]/Table2[[#This Row],[Current Month Low]])-1</f>
        <v>5.6847726793619602E-2</v>
      </c>
      <c r="AH460" s="1">
        <f>(Table2[[#This Row],[Current Month High]]/Table2[[#This Row],[Close Price]])-1</f>
        <v>3.5970744680851041E-2</v>
      </c>
      <c r="AI460">
        <v>22.5664893617021</v>
      </c>
      <c r="AJ460">
        <v>42.410756557144197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-0.16</v>
      </c>
      <c r="AM460" t="s">
        <v>3224</v>
      </c>
      <c r="AN460">
        <v>1.95</v>
      </c>
      <c r="AO460" t="s">
        <v>3225</v>
      </c>
      <c r="AP460">
        <v>8.1712201379451996E-2</v>
      </c>
      <c r="AQ460">
        <f>(Table2[[#This Row],[Sharpe Ratio]]-AVERAGE(Table2[Sharpe Ratio]))/_xlfn.STDEV.P(Table2[Sharpe Ratio])</f>
        <v>0.18962985914023239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412</v>
      </c>
      <c r="AT460">
        <f>_xlfn.RANK.AVG(Table2[[#This Row],[6M Return vs Nifty Z-Score]],Table2[6M Return vs Nifty Z-Score])</f>
        <v>618</v>
      </c>
      <c r="AU460">
        <f>_xlfn.RANK.AVG(Table2[[#This Row],[Sharpe Ratio Z-Score]],Table2[Sharpe Ratio Z-Score])</f>
        <v>299</v>
      </c>
      <c r="AV460">
        <f>(Table2[[#This Row],[Rank 1Y]]+Table2[[#This Row],[Rank 6M]]+Table2[[#This Row],[Rank Sharpe]])/3</f>
        <v>443</v>
      </c>
    </row>
    <row r="461" spans="1:48" x14ac:dyDescent="0.3">
      <c r="A461" t="s">
        <v>697</v>
      </c>
      <c r="B461" t="s">
        <v>698</v>
      </c>
      <c r="C461" t="s">
        <v>3192</v>
      </c>
      <c r="D461" t="s">
        <v>260</v>
      </c>
      <c r="E461">
        <v>26803.286020079999</v>
      </c>
      <c r="F461">
        <v>5421.6</v>
      </c>
      <c r="G461">
        <v>-21.611517228668198</v>
      </c>
      <c r="H461">
        <f>(Table2[[#This Row],[1Y Return vs Nifty]]-AVERAGE(Table2[1Y Return vs Nifty]))/_xlfn.STDEV.P(Table2[1Y Return vs Nifty])</f>
        <v>-0.81946513546157673</v>
      </c>
      <c r="I461">
        <v>3.6400200113415799</v>
      </c>
      <c r="J461">
        <f>(Table2[[#This Row],[1M Return vs Nifty]]-AVERAGE(Table2[1M Return vs Nifty]))/_xlfn.STDEV.P(Table2[1M Return vs Nifty])</f>
        <v>0.23096055226056167</v>
      </c>
      <c r="K461">
        <v>12.4590994515959</v>
      </c>
      <c r="L461">
        <f>(Table2[[#This Row],[6M Return vs Nifty]]-AVERAGE(Table2[6M Return vs Nifty]))/_xlfn.STDEV.P(Table2[6M Return vs Nifty])</f>
        <v>-0.12496789427805119</v>
      </c>
      <c r="M461">
        <v>1.22691337348775</v>
      </c>
      <c r="N461">
        <f>(Table2[[#This Row],[1W Return vs Nifty]]-AVERAGE(Table2[1W Return vs Nifty]))/_xlfn.STDEV.P(Table2[1W Return vs Nifty])</f>
        <v>0.25751104947624104</v>
      </c>
      <c r="O461">
        <v>5361.83</v>
      </c>
      <c r="P461">
        <v>5465.2025598957798</v>
      </c>
      <c r="Q461">
        <v>5265.0171628798898</v>
      </c>
      <c r="R461">
        <v>60.346329220711397</v>
      </c>
      <c r="S461" s="1">
        <f>(Table2[[#This Row],[Close Price]]-Table2[[#This Row],[20D EMA]])/Table2[[#This Row],[20D EMA]]</f>
        <v>1.1147313510499296E-2</v>
      </c>
      <c r="T461" s="1">
        <f>(Table2[[#This Row],[Close Price]]-Table2[[#This Row],[50D EMA]])/Table2[[#This Row],[50D EMA]]</f>
        <v>-7.9782147903793236E-3</v>
      </c>
      <c r="U461" s="1">
        <f>(Table2[[#This Row],[Close Price]]-Table2[[#This Row],[200D EMA]])/Table2[[#This Row],[200D EMA]]</f>
        <v>2.9740232989945645E-2</v>
      </c>
      <c r="V461">
        <v>0.79660158085731103</v>
      </c>
      <c r="W461">
        <v>5413.05</v>
      </c>
      <c r="X461">
        <v>5470.65</v>
      </c>
      <c r="Y461">
        <v>5413.05</v>
      </c>
      <c r="Z461">
        <v>5503.2</v>
      </c>
      <c r="AA461">
        <v>5177.2</v>
      </c>
      <c r="AB461">
        <v>5550</v>
      </c>
      <c r="AC461" s="1">
        <f>(Table2[[#This Row],[Close Price]]/Table2[[#This Row],[Day Low]])-1</f>
        <v>1.5795161692575554E-3</v>
      </c>
      <c r="AD461" s="1">
        <f>(Table2[[#This Row],[Day High]]/Table2[[#This Row],[Close Price]])-1</f>
        <v>9.0471447543158945E-3</v>
      </c>
      <c r="AE461" s="1">
        <f>(Table2[[#This Row],[Close Price]]/Table2[[#This Row],[Current Week Low]])-1</f>
        <v>1.5795161692575554E-3</v>
      </c>
      <c r="AF461" s="1">
        <f>(Table2[[#This Row],[Current Week High]]/Table2[[#This Row],[Close Price]])-1</f>
        <v>1.5050907481186204E-2</v>
      </c>
      <c r="AG461" s="1">
        <f>(Table2[[#This Row],[Close Price]]/Table2[[#This Row],[Current Month Low]])-1</f>
        <v>4.7206984470370195E-2</v>
      </c>
      <c r="AH461" s="1">
        <f>(Table2[[#This Row],[Current Month High]]/Table2[[#This Row],[Close Price]])-1</f>
        <v>2.3683045595396024E-2</v>
      </c>
      <c r="AI461">
        <v>35.568835768038902</v>
      </c>
      <c r="AJ461">
        <v>34.714871412597802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-0.18</v>
      </c>
      <c r="AM461" t="s">
        <v>3224</v>
      </c>
      <c r="AN461">
        <v>2.7</v>
      </c>
      <c r="AO461" t="s">
        <v>3225</v>
      </c>
      <c r="AP461">
        <v>6.1198772153841001E-2</v>
      </c>
      <c r="AQ461">
        <f>(Table2[[#This Row],[Sharpe Ratio]]-AVERAGE(Table2[Sharpe Ratio]))/_xlfn.STDEV.P(Table2[Sharpe Ratio])</f>
        <v>-4.8617762939746748E-2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614</v>
      </c>
      <c r="AT461">
        <f>_xlfn.RANK.AVG(Table2[[#This Row],[6M Return vs Nifty Z-Score]],Table2[6M Return vs Nifty Z-Score])</f>
        <v>354</v>
      </c>
      <c r="AU461">
        <f>_xlfn.RANK.AVG(Table2[[#This Row],[Sharpe Ratio Z-Score]],Table2[Sharpe Ratio Z-Score])</f>
        <v>364</v>
      </c>
      <c r="AV461">
        <f>(Table2[[#This Row],[Rank 1Y]]+Table2[[#This Row],[Rank 6M]]+Table2[[#This Row],[Rank Sharpe]])/3</f>
        <v>444</v>
      </c>
    </row>
    <row r="462" spans="1:48" x14ac:dyDescent="0.3">
      <c r="A462" t="s">
        <v>276</v>
      </c>
      <c r="B462" t="s">
        <v>277</v>
      </c>
      <c r="C462" t="s">
        <v>3184</v>
      </c>
      <c r="D462" t="s">
        <v>278</v>
      </c>
      <c r="E462">
        <v>100765.00654888499</v>
      </c>
      <c r="F462">
        <v>7008.05</v>
      </c>
      <c r="G462">
        <v>12.2034947211889</v>
      </c>
      <c r="H462">
        <f>(Table2[[#This Row],[1Y Return vs Nifty]]-AVERAGE(Table2[1Y Return vs Nifty]))/_xlfn.STDEV.P(Table2[1Y Return vs Nifty])</f>
        <v>-0.25925128352300886</v>
      </c>
      <c r="I462">
        <v>1.33663706284303</v>
      </c>
      <c r="J462">
        <f>(Table2[[#This Row],[1M Return vs Nifty]]-AVERAGE(Table2[1M Return vs Nifty]))/_xlfn.STDEV.P(Table2[1M Return vs Nifty])</f>
        <v>1.3426542147053237E-2</v>
      </c>
      <c r="K462">
        <v>-1.21457399504126</v>
      </c>
      <c r="L462">
        <f>(Table2[[#This Row],[6M Return vs Nifty]]-AVERAGE(Table2[6M Return vs Nifty]))/_xlfn.STDEV.P(Table2[6M Return vs Nifty])</f>
        <v>-0.52843835530905447</v>
      </c>
      <c r="M462">
        <v>0.40073201066783298</v>
      </c>
      <c r="N462">
        <f>(Table2[[#This Row],[1W Return vs Nifty]]-AVERAGE(Table2[1W Return vs Nifty]))/_xlfn.STDEV.P(Table2[1W Return vs Nifty])</f>
        <v>6.9655039794243132E-2</v>
      </c>
      <c r="O462">
        <v>6887.1</v>
      </c>
      <c r="P462">
        <v>6694.79971997747</v>
      </c>
      <c r="Q462">
        <v>6172.9775896700403</v>
      </c>
      <c r="R462">
        <v>62.226078487089701</v>
      </c>
      <c r="S462" s="1">
        <f>(Table2[[#This Row],[Close Price]]-Table2[[#This Row],[20D EMA]])/Table2[[#This Row],[20D EMA]]</f>
        <v>1.7561818472216145E-2</v>
      </c>
      <c r="T462" s="1">
        <f>(Table2[[#This Row],[Close Price]]-Table2[[#This Row],[50D EMA]])/Table2[[#This Row],[50D EMA]]</f>
        <v>4.6790089789808441E-2</v>
      </c>
      <c r="U462" s="1">
        <f>(Table2[[#This Row],[Close Price]]-Table2[[#This Row],[200D EMA]])/Table2[[#This Row],[200D EMA]]</f>
        <v>0.1352787043528853</v>
      </c>
      <c r="V462">
        <v>0.90753334744667802</v>
      </c>
      <c r="W462">
        <v>6999.9</v>
      </c>
      <c r="X462">
        <v>7152.45</v>
      </c>
      <c r="Y462">
        <v>6999.9</v>
      </c>
      <c r="Z462">
        <v>7152.45</v>
      </c>
      <c r="AA462">
        <v>6790.05</v>
      </c>
      <c r="AB462">
        <v>7152.45</v>
      </c>
      <c r="AC462" s="1">
        <f>(Table2[[#This Row],[Close Price]]/Table2[[#This Row],[Day Low]])-1</f>
        <v>1.1643023471765712E-3</v>
      </c>
      <c r="AD462" s="1">
        <f>(Table2[[#This Row],[Day High]]/Table2[[#This Row],[Close Price]])-1</f>
        <v>2.0604875821376822E-2</v>
      </c>
      <c r="AE462" s="1">
        <f>(Table2[[#This Row],[Close Price]]/Table2[[#This Row],[Current Week Low]])-1</f>
        <v>1.1643023471765712E-3</v>
      </c>
      <c r="AF462" s="1">
        <f>(Table2[[#This Row],[Current Week High]]/Table2[[#This Row],[Close Price]])-1</f>
        <v>2.0604875821376822E-2</v>
      </c>
      <c r="AG462" s="1">
        <f>(Table2[[#This Row],[Close Price]]/Table2[[#This Row],[Current Month Low]])-1</f>
        <v>3.2105801871856521E-2</v>
      </c>
      <c r="AH462" s="1">
        <f>(Table2[[#This Row],[Current Month High]]/Table2[[#This Row],[Close Price]])-1</f>
        <v>2.0604875821376822E-2</v>
      </c>
      <c r="AI462">
        <v>2.06048758213768</v>
      </c>
      <c r="AJ462">
        <v>48.287134997884003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-0.04</v>
      </c>
      <c r="AM462" t="s">
        <v>3224</v>
      </c>
      <c r="AN462">
        <v>1.1599999999999999</v>
      </c>
      <c r="AO462" t="s">
        <v>3225</v>
      </c>
      <c r="AP462">
        <v>2.6698469451452999E-2</v>
      </c>
      <c r="AQ462">
        <f>(Table2[[#This Row],[Sharpe Ratio]]-AVERAGE(Table2[Sharpe Ratio]))/_xlfn.STDEV.P(Table2[Sharpe Ratio])</f>
        <v>-0.44931210758014645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-1.1539201644709136</v>
      </c>
      <c r="AS462">
        <f>_xlfn.RANK.AVG(Table2[[#This Row],[1Y Return vs Nifty Z-Score]],Table2[1Y Return vs Nifty Z-Score])</f>
        <v>378</v>
      </c>
      <c r="AT462">
        <f>_xlfn.RANK.AVG(Table2[[#This Row],[6M Return vs Nifty Z-Score]],Table2[6M Return vs Nifty Z-Score])</f>
        <v>493</v>
      </c>
      <c r="AU462">
        <f>_xlfn.RANK.AVG(Table2[[#This Row],[Sharpe Ratio Z-Score]],Table2[Sharpe Ratio Z-Score])</f>
        <v>462</v>
      </c>
      <c r="AV462">
        <f>(Table2[[#This Row],[Rank 1Y]]+Table2[[#This Row],[Rank 6M]]+Table2[[#This Row],[Rank Sharpe]])/3</f>
        <v>444.33333333333331</v>
      </c>
    </row>
    <row r="463" spans="1:48" x14ac:dyDescent="0.3">
      <c r="A463" t="s">
        <v>1259</v>
      </c>
      <c r="B463" t="s">
        <v>1260</v>
      </c>
      <c r="C463" t="s">
        <v>3183</v>
      </c>
      <c r="D463" t="s">
        <v>46</v>
      </c>
      <c r="E463">
        <v>9459.3257709999998</v>
      </c>
      <c r="F463">
        <v>336.35</v>
      </c>
      <c r="G463">
        <v>-3.5507461345843501</v>
      </c>
      <c r="H463">
        <f>(Table2[[#This Row],[1Y Return vs Nifty]]-AVERAGE(Table2[1Y Return vs Nifty]))/_xlfn.STDEV.P(Table2[1Y Return vs Nifty])</f>
        <v>-0.52025204754071874</v>
      </c>
      <c r="I463">
        <v>-3.74855483945516</v>
      </c>
      <c r="J463">
        <f>(Table2[[#This Row],[1M Return vs Nifty]]-AVERAGE(Table2[1M Return vs Nifty]))/_xlfn.STDEV.P(Table2[1M Return vs Nifty])</f>
        <v>-0.46682455436503079</v>
      </c>
      <c r="K463">
        <v>25.670044492359398</v>
      </c>
      <c r="L463">
        <f>(Table2[[#This Row],[6M Return vs Nifty]]-AVERAGE(Table2[6M Return vs Nifty]))/_xlfn.STDEV.P(Table2[6M Return vs Nifty])</f>
        <v>0.26484879302648484</v>
      </c>
      <c r="M463">
        <v>-0.71980555610153396</v>
      </c>
      <c r="N463">
        <f>(Table2[[#This Row],[1W Return vs Nifty]]-AVERAGE(Table2[1W Return vs Nifty]))/_xlfn.STDEV.P(Table2[1W Return vs Nifty])</f>
        <v>-0.18513128856541905</v>
      </c>
      <c r="O463">
        <v>344.96</v>
      </c>
      <c r="P463">
        <v>345.72085067653097</v>
      </c>
      <c r="Q463">
        <v>311.23489437824702</v>
      </c>
      <c r="R463">
        <v>40.884748313053699</v>
      </c>
      <c r="S463" s="1">
        <f>(Table2[[#This Row],[Close Price]]-Table2[[#This Row],[20D EMA]])/Table2[[#This Row],[20D EMA]]</f>
        <v>-2.4959415584415459E-2</v>
      </c>
      <c r="T463" s="1">
        <f>(Table2[[#This Row],[Close Price]]-Table2[[#This Row],[50D EMA]])/Table2[[#This Row],[50D EMA]]</f>
        <v>-2.7105251702908305E-2</v>
      </c>
      <c r="U463" s="1">
        <f>(Table2[[#This Row],[Close Price]]-Table2[[#This Row],[200D EMA]])/Table2[[#This Row],[200D EMA]]</f>
        <v>8.0695018699382573E-2</v>
      </c>
      <c r="V463">
        <v>0.59172941462398698</v>
      </c>
      <c r="W463">
        <v>335.4</v>
      </c>
      <c r="X463">
        <v>344.2</v>
      </c>
      <c r="Y463">
        <v>335.4</v>
      </c>
      <c r="Z463">
        <v>354.9</v>
      </c>
      <c r="AA463">
        <v>330</v>
      </c>
      <c r="AB463">
        <v>360.55</v>
      </c>
      <c r="AC463" s="1">
        <f>(Table2[[#This Row],[Close Price]]/Table2[[#This Row],[Day Low]])-1</f>
        <v>2.8324388789506827E-3</v>
      </c>
      <c r="AD463" s="1">
        <f>(Table2[[#This Row],[Day High]]/Table2[[#This Row],[Close Price]])-1</f>
        <v>2.3338784004756752E-2</v>
      </c>
      <c r="AE463" s="1">
        <f>(Table2[[#This Row],[Close Price]]/Table2[[#This Row],[Current Week Low]])-1</f>
        <v>2.8324388789506827E-3</v>
      </c>
      <c r="AF463" s="1">
        <f>(Table2[[#This Row],[Current Week High]]/Table2[[#This Row],[Close Price]])-1</f>
        <v>5.5150884495317243E-2</v>
      </c>
      <c r="AG463" s="1">
        <f>(Table2[[#This Row],[Close Price]]/Table2[[#This Row],[Current Month Low]])-1</f>
        <v>1.9242424242424283E-2</v>
      </c>
      <c r="AH463" s="1">
        <f>(Table2[[#This Row],[Current Month High]]/Table2[[#This Row],[Close Price]])-1</f>
        <v>7.1948862791734847E-2</v>
      </c>
      <c r="AI463">
        <v>23.502304147465399</v>
      </c>
      <c r="AJ463">
        <v>42.069693769799301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-0.06</v>
      </c>
      <c r="AM463" t="s">
        <v>3224</v>
      </c>
      <c r="AN463">
        <v>1.63</v>
      </c>
      <c r="AO463" t="s">
        <v>3225</v>
      </c>
      <c r="AP463">
        <v>-8.212898317029E-3</v>
      </c>
      <c r="AQ463">
        <f>(Table2[[#This Row],[Sharpe Ratio]]-AVERAGE(Table2[Sharpe Ratio]))/_xlfn.STDEV.P(Table2[Sharpe Ratio])</f>
        <v>-0.85478065517997981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496</v>
      </c>
      <c r="AT463">
        <f>_xlfn.RANK.AVG(Table2[[#This Row],[6M Return vs Nifty Z-Score]],Table2[6M Return vs Nifty Z-Score])</f>
        <v>238</v>
      </c>
      <c r="AU463">
        <f>_xlfn.RANK.AVG(Table2[[#This Row],[Sharpe Ratio Z-Score]],Table2[Sharpe Ratio Z-Score])</f>
        <v>601</v>
      </c>
      <c r="AV463">
        <f>(Table2[[#This Row],[Rank 1Y]]+Table2[[#This Row],[Rank 6M]]+Table2[[#This Row],[Rank Sharpe]])/3</f>
        <v>445</v>
      </c>
    </row>
    <row r="464" spans="1:48" x14ac:dyDescent="0.3">
      <c r="A464" t="s">
        <v>1275</v>
      </c>
      <c r="B464" t="s">
        <v>1276</v>
      </c>
      <c r="C464" t="s">
        <v>3180</v>
      </c>
      <c r="D464" t="s">
        <v>552</v>
      </c>
      <c r="E464">
        <v>9322.5809756750004</v>
      </c>
      <c r="F464">
        <v>282.25</v>
      </c>
      <c r="G464">
        <v>-17.240816594592399</v>
      </c>
      <c r="H464">
        <f>(Table2[[#This Row],[1Y Return vs Nifty]]-AVERAGE(Table2[1Y Return vs Nifty]))/_xlfn.STDEV.P(Table2[1Y Return vs Nifty])</f>
        <v>-0.74705566710128846</v>
      </c>
      <c r="I464">
        <v>15.9017678675242</v>
      </c>
      <c r="J464">
        <f>(Table2[[#This Row],[1M Return vs Nifty]]-AVERAGE(Table2[1M Return vs Nifty]))/_xlfn.STDEV.P(Table2[1M Return vs Nifty])</f>
        <v>1.3889734584057682</v>
      </c>
      <c r="K464">
        <v>16.2300903202669</v>
      </c>
      <c r="L464">
        <f>(Table2[[#This Row],[6M Return vs Nifty]]-AVERAGE(Table2[6M Return vs Nifty]))/_xlfn.STDEV.P(Table2[6M Return vs Nifty])</f>
        <v>-1.3696886507964473E-2</v>
      </c>
      <c r="M464">
        <v>-2.0991409357133399</v>
      </c>
      <c r="N464">
        <f>(Table2[[#This Row],[1W Return vs Nifty]]-AVERAGE(Table2[1W Return vs Nifty]))/_xlfn.STDEV.P(Table2[1W Return vs Nifty])</f>
        <v>-0.49876271634619479</v>
      </c>
      <c r="O464">
        <v>275.22000000000003</v>
      </c>
      <c r="P464">
        <v>260.31545072913701</v>
      </c>
      <c r="Q464">
        <v>234.560972325828</v>
      </c>
      <c r="R464">
        <v>54.086959025577698</v>
      </c>
      <c r="S464" s="1">
        <f>(Table2[[#This Row],[Close Price]]-Table2[[#This Row],[20D EMA]])/Table2[[#This Row],[20D EMA]]</f>
        <v>2.5543201802194507E-2</v>
      </c>
      <c r="T464" s="1">
        <f>(Table2[[#This Row],[Close Price]]-Table2[[#This Row],[50D EMA]])/Table2[[#This Row],[50D EMA]]</f>
        <v>8.4261419018444236E-2</v>
      </c>
      <c r="U464" s="1">
        <f>(Table2[[#This Row],[Close Price]]-Table2[[#This Row],[200D EMA]])/Table2[[#This Row],[200D EMA]]</f>
        <v>0.20331186045702138</v>
      </c>
      <c r="V464">
        <v>0.93886645413709802</v>
      </c>
      <c r="W464">
        <v>277.64999999999998</v>
      </c>
      <c r="X464">
        <v>287.14999999999998</v>
      </c>
      <c r="Y464">
        <v>277.64999999999998</v>
      </c>
      <c r="Z464">
        <v>291</v>
      </c>
      <c r="AA464">
        <v>264.60000000000002</v>
      </c>
      <c r="AB464">
        <v>296.14999999999998</v>
      </c>
      <c r="AC464" s="1">
        <f>(Table2[[#This Row],[Close Price]]/Table2[[#This Row],[Day Low]])-1</f>
        <v>1.6567621105708641E-2</v>
      </c>
      <c r="AD464" s="1">
        <f>(Table2[[#This Row],[Day High]]/Table2[[#This Row],[Close Price]])-1</f>
        <v>1.7360496014171778E-2</v>
      </c>
      <c r="AE464" s="1">
        <f>(Table2[[#This Row],[Close Price]]/Table2[[#This Row],[Current Week Low]])-1</f>
        <v>1.6567621105708641E-2</v>
      </c>
      <c r="AF464" s="1">
        <f>(Table2[[#This Row],[Current Week High]]/Table2[[#This Row],[Close Price]])-1</f>
        <v>3.1000885739592476E-2</v>
      </c>
      <c r="AG464" s="1">
        <f>(Table2[[#This Row],[Close Price]]/Table2[[#This Row],[Current Month Low]])-1</f>
        <v>6.6704459561602425E-2</v>
      </c>
      <c r="AH464" s="1">
        <f>(Table2[[#This Row],[Current Month High]]/Table2[[#This Row],[Close Price]])-1</f>
        <v>4.9247121346324141E-2</v>
      </c>
      <c r="AI464">
        <v>4.9247121346324096</v>
      </c>
      <c r="AJ464">
        <v>40.004960317460302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0.15</v>
      </c>
      <c r="AM464" t="s">
        <v>3225</v>
      </c>
      <c r="AN464">
        <v>2.6</v>
      </c>
      <c r="AO464" t="s">
        <v>3225</v>
      </c>
      <c r="AP464">
        <v>3.4229478950222998E-2</v>
      </c>
      <c r="AQ464">
        <f>(Table2[[#This Row],[Sharpe Ratio]]-AVERAGE(Table2[Sharpe Ratio]))/_xlfn.STDEV.P(Table2[Sharpe Ratio])</f>
        <v>-0.36184525427101888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-0.23238706582069835</v>
      </c>
      <c r="AS464">
        <f>_xlfn.RANK.AVG(Table2[[#This Row],[1Y Return vs Nifty Z-Score]],Table2[1Y Return vs Nifty Z-Score])</f>
        <v>586</v>
      </c>
      <c r="AT464">
        <f>_xlfn.RANK.AVG(Table2[[#This Row],[6M Return vs Nifty Z-Score]],Table2[6M Return vs Nifty Z-Score])</f>
        <v>317</v>
      </c>
      <c r="AU464">
        <f>_xlfn.RANK.AVG(Table2[[#This Row],[Sharpe Ratio Z-Score]],Table2[Sharpe Ratio Z-Score])</f>
        <v>433</v>
      </c>
      <c r="AV464">
        <f>(Table2[[#This Row],[Rank 1Y]]+Table2[[#This Row],[Rank 6M]]+Table2[[#This Row],[Rank Sharpe]])/3</f>
        <v>445.33333333333331</v>
      </c>
    </row>
    <row r="465" spans="1:48" x14ac:dyDescent="0.3">
      <c r="A465" t="s">
        <v>574</v>
      </c>
      <c r="B465" t="s">
        <v>575</v>
      </c>
      <c r="C465" t="s">
        <v>3184</v>
      </c>
      <c r="D465" t="s">
        <v>187</v>
      </c>
      <c r="E465">
        <v>36497.614725200001</v>
      </c>
      <c r="F465">
        <v>910.6</v>
      </c>
      <c r="G465">
        <v>-12.156588908136699</v>
      </c>
      <c r="H465">
        <f>(Table2[[#This Row],[1Y Return vs Nifty]]-AVERAGE(Table2[1Y Return vs Nifty]))/_xlfn.STDEV.P(Table2[1Y Return vs Nifty])</f>
        <v>-0.66282518448056305</v>
      </c>
      <c r="I465">
        <v>9.3316941932173805</v>
      </c>
      <c r="J465">
        <f>(Table2[[#This Row],[1M Return vs Nifty]]-AVERAGE(Table2[1M Return vs Nifty]))/_xlfn.STDEV.P(Table2[1M Return vs Nifty])</f>
        <v>0.76848849994726165</v>
      </c>
      <c r="K465">
        <v>18.102696679964001</v>
      </c>
      <c r="L465">
        <f>(Table2[[#This Row],[6M Return vs Nifty]]-AVERAGE(Table2[6M Return vs Nifty]))/_xlfn.STDEV.P(Table2[6M Return vs Nifty])</f>
        <v>4.1558298152189359E-2</v>
      </c>
      <c r="M465">
        <v>1.94399571290486</v>
      </c>
      <c r="N465">
        <f>(Table2[[#This Row],[1W Return vs Nifty]]-AVERAGE(Table2[1W Return vs Nifty]))/_xlfn.STDEV.P(Table2[1W Return vs Nifty])</f>
        <v>0.4205602696093908</v>
      </c>
      <c r="O465">
        <v>885.61</v>
      </c>
      <c r="P465">
        <v>835.24793004780997</v>
      </c>
      <c r="Q465">
        <v>756.99678627855997</v>
      </c>
      <c r="R465">
        <v>56.580413070911703</v>
      </c>
      <c r="S465" s="1">
        <f>(Table2[[#This Row],[Close Price]]-Table2[[#This Row],[20D EMA]])/Table2[[#This Row],[20D EMA]]</f>
        <v>2.8217838551958547E-2</v>
      </c>
      <c r="T465" s="1">
        <f>(Table2[[#This Row],[Close Price]]-Table2[[#This Row],[50D EMA]])/Table2[[#This Row],[50D EMA]]</f>
        <v>9.0215213042044731E-2</v>
      </c>
      <c r="U465" s="1">
        <f>(Table2[[#This Row],[Close Price]]-Table2[[#This Row],[200D EMA]])/Table2[[#This Row],[200D EMA]]</f>
        <v>0.2029113154846566</v>
      </c>
      <c r="V465">
        <v>1.24245565245515</v>
      </c>
      <c r="W465">
        <v>907.25</v>
      </c>
      <c r="X465">
        <v>943.45</v>
      </c>
      <c r="Y465">
        <v>907.25</v>
      </c>
      <c r="Z465">
        <v>945.25</v>
      </c>
      <c r="AA465">
        <v>854.05</v>
      </c>
      <c r="AB465">
        <v>945.25</v>
      </c>
      <c r="AC465" s="1">
        <f>(Table2[[#This Row],[Close Price]]/Table2[[#This Row],[Day Low]])-1</f>
        <v>3.6924772664645999E-3</v>
      </c>
      <c r="AD465" s="1">
        <f>(Table2[[#This Row],[Day High]]/Table2[[#This Row],[Close Price]])-1</f>
        <v>3.6075115308587868E-2</v>
      </c>
      <c r="AE465" s="1">
        <f>(Table2[[#This Row],[Close Price]]/Table2[[#This Row],[Current Week Low]])-1</f>
        <v>3.6924772664645999E-3</v>
      </c>
      <c r="AF465" s="1">
        <f>(Table2[[#This Row],[Current Week High]]/Table2[[#This Row],[Close Price]])-1</f>
        <v>3.8051833955633718E-2</v>
      </c>
      <c r="AG465" s="1">
        <f>(Table2[[#This Row],[Close Price]]/Table2[[#This Row],[Current Month Low]])-1</f>
        <v>6.6213921901528083E-2</v>
      </c>
      <c r="AH465" s="1">
        <f>(Table2[[#This Row],[Current Month High]]/Table2[[#This Row],[Close Price]])-1</f>
        <v>3.8051833955633718E-2</v>
      </c>
      <c r="AI465">
        <v>3.80518339556337</v>
      </c>
      <c r="AJ465">
        <v>49.856002633094697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0.08</v>
      </c>
      <c r="AM465" t="s">
        <v>3225</v>
      </c>
      <c r="AN465">
        <v>4.82</v>
      </c>
      <c r="AO465" t="s">
        <v>3225</v>
      </c>
      <c r="AP465">
        <v>1.8891920547720001E-2</v>
      </c>
      <c r="AQ465">
        <f>(Table2[[#This Row],[Sharpe Ratio]]-AVERAGE(Table2[Sharpe Ratio]))/_xlfn.STDEV.P(Table2[Sharpe Ratio])</f>
        <v>-0.53997913806588227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2.7802745162396503E-2</v>
      </c>
      <c r="AS465">
        <f>_xlfn.RANK.AVG(Table2[[#This Row],[1Y Return vs Nifty Z-Score]],Table2[1Y Return vs Nifty Z-Score])</f>
        <v>560</v>
      </c>
      <c r="AT465">
        <f>_xlfn.RANK.AVG(Table2[[#This Row],[6M Return vs Nifty Z-Score]],Table2[6M Return vs Nifty Z-Score])</f>
        <v>296</v>
      </c>
      <c r="AU465">
        <f>_xlfn.RANK.AVG(Table2[[#This Row],[Sharpe Ratio Z-Score]],Table2[Sharpe Ratio Z-Score])</f>
        <v>481</v>
      </c>
      <c r="AV465">
        <f>(Table2[[#This Row],[Rank 1Y]]+Table2[[#This Row],[Rank 6M]]+Table2[[#This Row],[Rank Sharpe]])/3</f>
        <v>445.66666666666669</v>
      </c>
    </row>
    <row r="466" spans="1:48" x14ac:dyDescent="0.3">
      <c r="A466" t="s">
        <v>737</v>
      </c>
      <c r="B466" t="s">
        <v>738</v>
      </c>
      <c r="C466" t="s">
        <v>3179</v>
      </c>
      <c r="D466" t="s">
        <v>265</v>
      </c>
      <c r="E466">
        <v>23475.532637274999</v>
      </c>
      <c r="F466">
        <v>2133.85</v>
      </c>
      <c r="G466">
        <v>1.5537953620274201</v>
      </c>
      <c r="H466">
        <f>(Table2[[#This Row],[1Y Return vs Nifty]]-AVERAGE(Table2[1Y Return vs Nifty]))/_xlfn.STDEV.P(Table2[1Y Return vs Nifty])</f>
        <v>-0.4356850256973559</v>
      </c>
      <c r="I466">
        <v>16.455476666511601</v>
      </c>
      <c r="J466">
        <f>(Table2[[#This Row],[1M Return vs Nifty]]-AVERAGE(Table2[1M Return vs Nifty]))/_xlfn.STDEV.P(Table2[1M Return vs Nifty])</f>
        <v>1.4412663242348649</v>
      </c>
      <c r="K466">
        <v>-8.4752267574237692</v>
      </c>
      <c r="L466">
        <f>(Table2[[#This Row],[6M Return vs Nifty]]-AVERAGE(Table2[6M Return vs Nifty]))/_xlfn.STDEV.P(Table2[6M Return vs Nifty])</f>
        <v>-0.74267916842024928</v>
      </c>
      <c r="M466">
        <v>7.2844427134328296</v>
      </c>
      <c r="N466">
        <f>(Table2[[#This Row],[1W Return vs Nifty]]-AVERAGE(Table2[1W Return vs Nifty]))/_xlfn.STDEV.P(Table2[1W Return vs Nifty])</f>
        <v>1.6348639426106109</v>
      </c>
      <c r="O466">
        <v>2016.16</v>
      </c>
      <c r="P466">
        <v>1929.94028678994</v>
      </c>
      <c r="Q466">
        <v>1858.1517009025999</v>
      </c>
      <c r="R466">
        <v>73.538621074863698</v>
      </c>
      <c r="S466" s="1">
        <f>(Table2[[#This Row],[Close Price]]-Table2[[#This Row],[20D EMA]])/Table2[[#This Row],[20D EMA]]</f>
        <v>5.837334338544551E-2</v>
      </c>
      <c r="T466" s="1">
        <f>(Table2[[#This Row],[Close Price]]-Table2[[#This Row],[50D EMA]])/Table2[[#This Row],[50D EMA]]</f>
        <v>0.10565597008662991</v>
      </c>
      <c r="U466" s="1">
        <f>(Table2[[#This Row],[Close Price]]-Table2[[#This Row],[200D EMA]])/Table2[[#This Row],[200D EMA]]</f>
        <v>0.14837233093696231</v>
      </c>
      <c r="V466">
        <v>0.68559335455421</v>
      </c>
      <c r="W466">
        <v>2104.1</v>
      </c>
      <c r="X466">
        <v>2157.4499999999998</v>
      </c>
      <c r="Y466">
        <v>2103.0500000000002</v>
      </c>
      <c r="Z466">
        <v>2157.4499999999998</v>
      </c>
      <c r="AA466">
        <v>1925</v>
      </c>
      <c r="AB466">
        <v>2157.4499999999998</v>
      </c>
      <c r="AC466" s="1">
        <f>(Table2[[#This Row],[Close Price]]/Table2[[#This Row],[Day Low]])-1</f>
        <v>1.4139061831661914E-2</v>
      </c>
      <c r="AD466" s="1">
        <f>(Table2[[#This Row],[Day High]]/Table2[[#This Row],[Close Price]])-1</f>
        <v>1.105982144949258E-2</v>
      </c>
      <c r="AE466" s="1">
        <f>(Table2[[#This Row],[Close Price]]/Table2[[#This Row],[Current Week Low]])-1</f>
        <v>1.4645395972515907E-2</v>
      </c>
      <c r="AF466" s="1">
        <f>(Table2[[#This Row],[Current Week High]]/Table2[[#This Row],[Close Price]])-1</f>
        <v>1.105982144949258E-2</v>
      </c>
      <c r="AG466" s="1">
        <f>(Table2[[#This Row],[Close Price]]/Table2[[#This Row],[Current Month Low]])-1</f>
        <v>0.10849350649350642</v>
      </c>
      <c r="AH466" s="1">
        <f>(Table2[[#This Row],[Current Month High]]/Table2[[#This Row],[Close Price]])-1</f>
        <v>1.105982144949258E-2</v>
      </c>
      <c r="AI466">
        <v>15.2353726831782</v>
      </c>
      <c r="AJ466">
        <v>38.372997860060899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-0.03</v>
      </c>
      <c r="AM466" t="s">
        <v>3224</v>
      </c>
      <c r="AN466">
        <v>7.92</v>
      </c>
      <c r="AO466" t="s">
        <v>3225</v>
      </c>
      <c r="AP466">
        <v>7.6064769668122006E-2</v>
      </c>
      <c r="AQ466">
        <f>(Table2[[#This Row],[Sharpe Ratio]]-AVERAGE(Table2[Sharpe Ratio]))/_xlfn.STDEV.P(Table2[Sharpe Ratio])</f>
        <v>0.12403930568934483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2.0218053784172154</v>
      </c>
      <c r="AS466">
        <f>_xlfn.RANK.AVG(Table2[[#This Row],[1Y Return vs Nifty Z-Score]],Table2[1Y Return vs Nifty Z-Score])</f>
        <v>452</v>
      </c>
      <c r="AT466">
        <f>_xlfn.RANK.AVG(Table2[[#This Row],[6M Return vs Nifty Z-Score]],Table2[6M Return vs Nifty Z-Score])</f>
        <v>568</v>
      </c>
      <c r="AU466">
        <f>_xlfn.RANK.AVG(Table2[[#This Row],[Sharpe Ratio Z-Score]],Table2[Sharpe Ratio Z-Score])</f>
        <v>319</v>
      </c>
      <c r="AV466">
        <f>(Table2[[#This Row],[Rank 1Y]]+Table2[[#This Row],[Rank 6M]]+Table2[[#This Row],[Rank Sharpe]])/3</f>
        <v>446.33333333333331</v>
      </c>
    </row>
    <row r="467" spans="1:48" x14ac:dyDescent="0.3">
      <c r="A467" t="s">
        <v>169</v>
      </c>
      <c r="B467" t="s">
        <v>170</v>
      </c>
      <c r="C467" t="s">
        <v>3189</v>
      </c>
      <c r="D467" t="s">
        <v>78</v>
      </c>
      <c r="E467">
        <v>153452.5926794</v>
      </c>
      <c r="F467">
        <v>623</v>
      </c>
      <c r="G467">
        <v>16.795122315686299</v>
      </c>
      <c r="H467">
        <f>(Table2[[#This Row],[1Y Return vs Nifty]]-AVERAGE(Table2[1Y Return vs Nifty]))/_xlfn.STDEV.P(Table2[1Y Return vs Nifty])</f>
        <v>-0.18318171462280683</v>
      </c>
      <c r="I467">
        <v>-5.7125050715941699</v>
      </c>
      <c r="J467">
        <f>(Table2[[#This Row],[1M Return vs Nifty]]-AVERAGE(Table2[1M Return vs Nifty]))/_xlfn.STDEV.P(Table2[1M Return vs Nifty])</f>
        <v>-0.65230216673471508</v>
      </c>
      <c r="K467">
        <v>-8.8568848728260097</v>
      </c>
      <c r="L467">
        <f>(Table2[[#This Row],[6M Return vs Nifty]]-AVERAGE(Table2[6M Return vs Nifty]))/_xlfn.STDEV.P(Table2[6M Return vs Nifty])</f>
        <v>-0.75394079291190597</v>
      </c>
      <c r="M467">
        <v>-1.78551924430846</v>
      </c>
      <c r="N467">
        <f>(Table2[[#This Row],[1W Return vs Nifty]]-AVERAGE(Table2[1W Return vs Nifty]))/_xlfn.STDEV.P(Table2[1W Return vs Nifty])</f>
        <v>-0.42745183698194844</v>
      </c>
      <c r="O467">
        <v>628.21</v>
      </c>
      <c r="P467">
        <v>636.86103788742503</v>
      </c>
      <c r="Q467">
        <v>598.08111580963998</v>
      </c>
      <c r="R467">
        <v>44.0843518424834</v>
      </c>
      <c r="S467" s="1">
        <f>(Table2[[#This Row],[Close Price]]-Table2[[#This Row],[20D EMA]])/Table2[[#This Row],[20D EMA]]</f>
        <v>-8.2934050715525644E-3</v>
      </c>
      <c r="T467" s="1">
        <f>(Table2[[#This Row],[Close Price]]-Table2[[#This Row],[50D EMA]])/Table2[[#This Row],[50D EMA]]</f>
        <v>-2.1764619065729657E-2</v>
      </c>
      <c r="U467" s="1">
        <f>(Table2[[#This Row],[Close Price]]-Table2[[#This Row],[200D EMA]])/Table2[[#This Row],[200D EMA]]</f>
        <v>4.1664723281935746E-2</v>
      </c>
      <c r="V467">
        <v>0.53343456917480703</v>
      </c>
      <c r="W467">
        <v>620.70000000000005</v>
      </c>
      <c r="X467">
        <v>627.4</v>
      </c>
      <c r="Y467">
        <v>620.70000000000005</v>
      </c>
      <c r="Z467">
        <v>633.85</v>
      </c>
      <c r="AA467">
        <v>612.6</v>
      </c>
      <c r="AB467">
        <v>636.75</v>
      </c>
      <c r="AC467" s="1">
        <f>(Table2[[#This Row],[Close Price]]/Table2[[#This Row],[Day Low]])-1</f>
        <v>3.7054937973255431E-3</v>
      </c>
      <c r="AD467" s="1">
        <f>(Table2[[#This Row],[Day High]]/Table2[[#This Row],[Close Price]])-1</f>
        <v>7.0626003210272348E-3</v>
      </c>
      <c r="AE467" s="1">
        <f>(Table2[[#This Row],[Close Price]]/Table2[[#This Row],[Current Week Low]])-1</f>
        <v>3.7054937973255431E-3</v>
      </c>
      <c r="AF467" s="1">
        <f>(Table2[[#This Row],[Current Week High]]/Table2[[#This Row],[Close Price]])-1</f>
        <v>1.7415730337078772E-2</v>
      </c>
      <c r="AG467" s="1">
        <f>(Table2[[#This Row],[Close Price]]/Table2[[#This Row],[Current Month Low]])-1</f>
        <v>1.6976820111002322E-2</v>
      </c>
      <c r="AH467" s="1">
        <f>(Table2[[#This Row],[Current Month High]]/Table2[[#This Row],[Close Price]])-1</f>
        <v>2.2070626003210192E-2</v>
      </c>
      <c r="AI467">
        <v>13.4751203852327</v>
      </c>
      <c r="AJ467">
        <v>54.188838015097097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-0.09</v>
      </c>
      <c r="AM467" t="s">
        <v>3224</v>
      </c>
      <c r="AN467">
        <v>0.96</v>
      </c>
      <c r="AO467" t="s">
        <v>3225</v>
      </c>
      <c r="AP467">
        <v>3.6711357916337999E-2</v>
      </c>
      <c r="AQ467">
        <f>(Table2[[#This Row],[Sharpe Ratio]]-AVERAGE(Table2[Sharpe Ratio]))/_xlfn.STDEV.P(Table2[Sharpe Ratio])</f>
        <v>-0.33302014875287489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348</v>
      </c>
      <c r="AT467">
        <f>_xlfn.RANK.AVG(Table2[[#This Row],[6M Return vs Nifty Z-Score]],Table2[6M Return vs Nifty Z-Score])</f>
        <v>571</v>
      </c>
      <c r="AU467">
        <f>_xlfn.RANK.AVG(Table2[[#This Row],[Sharpe Ratio Z-Score]],Table2[Sharpe Ratio Z-Score])</f>
        <v>425</v>
      </c>
      <c r="AV467">
        <f>(Table2[[#This Row],[Rank 1Y]]+Table2[[#This Row],[Rank 6M]]+Table2[[#This Row],[Rank Sharpe]])/3</f>
        <v>448</v>
      </c>
    </row>
    <row r="468" spans="1:48" x14ac:dyDescent="0.3">
      <c r="A468" t="s">
        <v>1898</v>
      </c>
      <c r="B468" t="s">
        <v>1899</v>
      </c>
      <c r="C468" t="s">
        <v>3188</v>
      </c>
      <c r="D468" t="s">
        <v>127</v>
      </c>
      <c r="E468">
        <v>3868.41045131999</v>
      </c>
      <c r="F468">
        <v>214.65</v>
      </c>
      <c r="G468">
        <v>-20.273223015654299</v>
      </c>
      <c r="H468">
        <f>(Table2[[#This Row],[1Y Return vs Nifty]]-AVERAGE(Table2[1Y Return vs Nifty]))/_xlfn.STDEV.P(Table2[1Y Return vs Nifty])</f>
        <v>-0.79729359350821727</v>
      </c>
      <c r="I468">
        <v>-3.2269152722001602</v>
      </c>
      <c r="J468">
        <f>(Table2[[#This Row],[1M Return vs Nifty]]-AVERAGE(Table2[1M Return vs Nifty]))/_xlfn.STDEV.P(Table2[1M Return vs Nifty])</f>
        <v>-0.41756034192791813</v>
      </c>
      <c r="K468">
        <v>-1.31390971620533E-2</v>
      </c>
      <c r="L468">
        <f>(Table2[[#This Row],[6M Return vs Nifty]]-AVERAGE(Table2[6M Return vs Nifty]))/_xlfn.STDEV.P(Table2[6M Return vs Nifty])</f>
        <v>-0.49298749464327812</v>
      </c>
      <c r="M468">
        <v>3.93934309870806</v>
      </c>
      <c r="N468">
        <f>(Table2[[#This Row],[1W Return vs Nifty]]-AVERAGE(Table2[1W Return vs Nifty]))/_xlfn.STDEV.P(Table2[1W Return vs Nifty])</f>
        <v>0.87425968077378746</v>
      </c>
      <c r="O468">
        <v>216.5</v>
      </c>
      <c r="P468">
        <v>223.077301678</v>
      </c>
      <c r="Q468">
        <v>214.03829832181199</v>
      </c>
      <c r="R468">
        <v>50.811263227166698</v>
      </c>
      <c r="S468" s="1">
        <f>(Table2[[#This Row],[Close Price]]-Table2[[#This Row],[20D EMA]])/Table2[[#This Row],[20D EMA]]</f>
        <v>-8.5450346420323058E-3</v>
      </c>
      <c r="T468" s="1">
        <f>(Table2[[#This Row],[Close Price]]-Table2[[#This Row],[50D EMA]])/Table2[[#This Row],[50D EMA]]</f>
        <v>-3.7777495131101888E-2</v>
      </c>
      <c r="U468" s="1">
        <f>(Table2[[#This Row],[Close Price]]-Table2[[#This Row],[200D EMA]])/Table2[[#This Row],[200D EMA]]</f>
        <v>2.857907594033959E-3</v>
      </c>
      <c r="V468">
        <v>0.53664179397255096</v>
      </c>
      <c r="W468">
        <v>212.55</v>
      </c>
      <c r="X468">
        <v>221.75</v>
      </c>
      <c r="Y468">
        <v>212.55</v>
      </c>
      <c r="Z468">
        <v>221.75</v>
      </c>
      <c r="AA468">
        <v>203</v>
      </c>
      <c r="AB468">
        <v>221.75</v>
      </c>
      <c r="AC468" s="1">
        <f>(Table2[[#This Row],[Close Price]]/Table2[[#This Row],[Day Low]])-1</f>
        <v>9.8800282286519714E-3</v>
      </c>
      <c r="AD468" s="1">
        <f>(Table2[[#This Row],[Day High]]/Table2[[#This Row],[Close Price]])-1</f>
        <v>3.307710225949223E-2</v>
      </c>
      <c r="AE468" s="1">
        <f>(Table2[[#This Row],[Close Price]]/Table2[[#This Row],[Current Week Low]])-1</f>
        <v>9.8800282286519714E-3</v>
      </c>
      <c r="AF468" s="1">
        <f>(Table2[[#This Row],[Current Week High]]/Table2[[#This Row],[Close Price]])-1</f>
        <v>3.307710225949223E-2</v>
      </c>
      <c r="AG468" s="1">
        <f>(Table2[[#This Row],[Close Price]]/Table2[[#This Row],[Current Month Low]])-1</f>
        <v>5.7389162561576335E-2</v>
      </c>
      <c r="AH468" s="1">
        <f>(Table2[[#This Row],[Current Month High]]/Table2[[#This Row],[Close Price]])-1</f>
        <v>3.307710225949223E-2</v>
      </c>
      <c r="AI468">
        <v>28.092243186582799</v>
      </c>
      <c r="AJ468">
        <v>34.957560515561099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0.05</v>
      </c>
      <c r="AM468" t="s">
        <v>3225</v>
      </c>
      <c r="AN468">
        <v>-0.28000000000000003</v>
      </c>
      <c r="AO468" t="s">
        <v>3224</v>
      </c>
      <c r="AP468">
        <v>9.1794691330854994E-2</v>
      </c>
      <c r="AQ468">
        <f>(Table2[[#This Row],[Sharpe Ratio]]-AVERAGE(Table2[Sharpe Ratio]))/_xlfn.STDEV.P(Table2[Sharpe Ratio])</f>
        <v>0.30673018542639002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603</v>
      </c>
      <c r="AT468">
        <f>_xlfn.RANK.AVG(Table2[[#This Row],[6M Return vs Nifty Z-Score]],Table2[6M Return vs Nifty Z-Score])</f>
        <v>484</v>
      </c>
      <c r="AU468">
        <f>_xlfn.RANK.AVG(Table2[[#This Row],[Sharpe Ratio Z-Score]],Table2[Sharpe Ratio Z-Score])</f>
        <v>259</v>
      </c>
      <c r="AV468">
        <f>(Table2[[#This Row],[Rank 1Y]]+Table2[[#This Row],[Rank 6M]]+Table2[[#This Row],[Rank Sharpe]])/3</f>
        <v>448.66666666666669</v>
      </c>
    </row>
    <row r="469" spans="1:48" x14ac:dyDescent="0.3">
      <c r="A469" t="s">
        <v>1116</v>
      </c>
      <c r="B469" t="s">
        <v>1117</v>
      </c>
      <c r="C469" t="s">
        <v>3194</v>
      </c>
      <c r="D469" t="s">
        <v>463</v>
      </c>
      <c r="E469">
        <v>11830.364373599999</v>
      </c>
      <c r="F469">
        <v>3336.75</v>
      </c>
      <c r="G469">
        <v>-0.45213830917715397</v>
      </c>
      <c r="H469">
        <f>(Table2[[#This Row],[1Y Return vs Nifty]]-AVERAGE(Table2[1Y Return vs Nifty]))/_xlfn.STDEV.P(Table2[1Y Return vs Nifty])</f>
        <v>-0.46891736139326373</v>
      </c>
      <c r="I469">
        <v>14.4642069431229</v>
      </c>
      <c r="J469">
        <f>(Table2[[#This Row],[1M Return vs Nifty]]-AVERAGE(Table2[1M Return vs Nifty]))/_xlfn.STDEV.P(Table2[1M Return vs Nifty])</f>
        <v>1.2532086291699951</v>
      </c>
      <c r="K469">
        <v>29.275972809408302</v>
      </c>
      <c r="L469">
        <f>(Table2[[#This Row],[6M Return vs Nifty]]-AVERAGE(Table2[6M Return vs Nifty]))/_xlfn.STDEV.P(Table2[6M Return vs Nifty])</f>
        <v>0.37124928344351166</v>
      </c>
      <c r="M469">
        <v>6.1802066489082703</v>
      </c>
      <c r="N469">
        <f>(Table2[[#This Row],[1W Return vs Nifty]]-AVERAGE(Table2[1W Return vs Nifty]))/_xlfn.STDEV.P(Table2[1W Return vs Nifty])</f>
        <v>1.3837842279575074</v>
      </c>
      <c r="O469">
        <v>3031.32</v>
      </c>
      <c r="P469">
        <v>2920.75768307108</v>
      </c>
      <c r="Q469">
        <v>2740.8976060732898</v>
      </c>
      <c r="R469">
        <v>79.777578082331203</v>
      </c>
      <c r="S469" s="1">
        <f>(Table2[[#This Row],[Close Price]]-Table2[[#This Row],[20D EMA]])/Table2[[#This Row],[20D EMA]]</f>
        <v>0.10075808558647711</v>
      </c>
      <c r="T469" s="1">
        <f>(Table2[[#This Row],[Close Price]]-Table2[[#This Row],[50D EMA]])/Table2[[#This Row],[50D EMA]]</f>
        <v>0.14242616542277409</v>
      </c>
      <c r="U469" s="1">
        <f>(Table2[[#This Row],[Close Price]]-Table2[[#This Row],[200D EMA]])/Table2[[#This Row],[200D EMA]]</f>
        <v>0.21739316076836235</v>
      </c>
      <c r="V469">
        <v>2.3103175356597401</v>
      </c>
      <c r="W469">
        <v>3253.3</v>
      </c>
      <c r="X469">
        <v>3370</v>
      </c>
      <c r="Y469">
        <v>3008.7</v>
      </c>
      <c r="Z469">
        <v>3370</v>
      </c>
      <c r="AA469">
        <v>2840.35</v>
      </c>
      <c r="AB469">
        <v>3370</v>
      </c>
      <c r="AC469" s="1">
        <f>(Table2[[#This Row],[Close Price]]/Table2[[#This Row],[Day Low]])-1</f>
        <v>2.5650877570466912E-2</v>
      </c>
      <c r="AD469" s="1">
        <f>(Table2[[#This Row],[Day High]]/Table2[[#This Row],[Close Price]])-1</f>
        <v>9.9647860942533306E-3</v>
      </c>
      <c r="AE469" s="1">
        <f>(Table2[[#This Row],[Close Price]]/Table2[[#This Row],[Current Week Low]])-1</f>
        <v>0.1090338019742747</v>
      </c>
      <c r="AF469" s="1">
        <f>(Table2[[#This Row],[Current Week High]]/Table2[[#This Row],[Close Price]])-1</f>
        <v>9.9647860942533306E-3</v>
      </c>
      <c r="AG469" s="1">
        <f>(Table2[[#This Row],[Close Price]]/Table2[[#This Row],[Current Month Low]])-1</f>
        <v>0.17476719418381537</v>
      </c>
      <c r="AH469" s="1">
        <f>(Table2[[#This Row],[Current Month High]]/Table2[[#This Row],[Close Price]])-1</f>
        <v>9.9647860942533306E-3</v>
      </c>
      <c r="AI469">
        <v>0.99647860942533295</v>
      </c>
      <c r="AJ469">
        <v>48.497997329773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7.0000000000000007E-2</v>
      </c>
      <c r="AM469" t="s">
        <v>3225</v>
      </c>
      <c r="AN469">
        <v>13.52</v>
      </c>
      <c r="AO469" t="s">
        <v>3225</v>
      </c>
      <c r="AP469">
        <v>-4.4946389608973E-2</v>
      </c>
      <c r="AQ469">
        <f>(Table2[[#This Row],[Sharpe Ratio]]-AVERAGE(Table2[Sharpe Ratio]))/_xlfn.STDEV.P(Table2[Sharpe Ratio])</f>
        <v>-1.2814117588705725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1.257913020307178</v>
      </c>
      <c r="AS469">
        <f>_xlfn.RANK.AVG(Table2[[#This Row],[1Y Return vs Nifty Z-Score]],Table2[1Y Return vs Nifty Z-Score])</f>
        <v>471</v>
      </c>
      <c r="AT469">
        <f>_xlfn.RANK.AVG(Table2[[#This Row],[6M Return vs Nifty Z-Score]],Table2[6M Return vs Nifty Z-Score])</f>
        <v>214</v>
      </c>
      <c r="AU469">
        <f>_xlfn.RANK.AVG(Table2[[#This Row],[Sharpe Ratio Z-Score]],Table2[Sharpe Ratio Z-Score])</f>
        <v>663</v>
      </c>
      <c r="AV469">
        <f>(Table2[[#This Row],[Rank 1Y]]+Table2[[#This Row],[Rank 6M]]+Table2[[#This Row],[Rank Sharpe]])/3</f>
        <v>449.33333333333331</v>
      </c>
    </row>
    <row r="470" spans="1:48" x14ac:dyDescent="0.3">
      <c r="A470" t="s">
        <v>1193</v>
      </c>
      <c r="B470" t="s">
        <v>1194</v>
      </c>
      <c r="C470" t="s">
        <v>3187</v>
      </c>
      <c r="D470" t="s">
        <v>287</v>
      </c>
      <c r="E470">
        <v>10363.117965023999</v>
      </c>
      <c r="F470">
        <v>130.88</v>
      </c>
      <c r="G470">
        <v>-14.0188312409673</v>
      </c>
      <c r="H470">
        <f>(Table2[[#This Row],[1Y Return vs Nifty]]-AVERAGE(Table2[1Y Return vs Nifty]))/_xlfn.STDEV.P(Table2[1Y Return vs Nifty])</f>
        <v>-0.69367698344089157</v>
      </c>
      <c r="I470">
        <v>6.07818434074533</v>
      </c>
      <c r="J470">
        <f>(Table2[[#This Row],[1M Return vs Nifty]]-AVERAGE(Table2[1M Return vs Nifty]))/_xlfn.STDEV.P(Table2[1M Return vs Nifty])</f>
        <v>0.46122346370420125</v>
      </c>
      <c r="K470">
        <v>-14.545459315944999</v>
      </c>
      <c r="L470">
        <f>(Table2[[#This Row],[6M Return vs Nifty]]-AVERAGE(Table2[6M Return vs Nifty]))/_xlfn.STDEV.P(Table2[6M Return vs Nifty])</f>
        <v>-0.92179413255260556</v>
      </c>
      <c r="M470">
        <v>-1.1818848931406101</v>
      </c>
      <c r="N470">
        <f>(Table2[[#This Row],[1W Return vs Nifty]]-AVERAGE(Table2[1W Return vs Nifty]))/_xlfn.STDEV.P(Table2[1W Return vs Nifty])</f>
        <v>-0.2901982681888563</v>
      </c>
      <c r="O470">
        <v>131.55000000000001</v>
      </c>
      <c r="P470">
        <v>134.610718791289</v>
      </c>
      <c r="Q470">
        <v>132.47427423011399</v>
      </c>
      <c r="R470">
        <v>47.863976327296001</v>
      </c>
      <c r="S470" s="1">
        <f>(Table2[[#This Row],[Close Price]]-Table2[[#This Row],[20D EMA]])/Table2[[#This Row],[20D EMA]]</f>
        <v>-5.0931204865071519E-3</v>
      </c>
      <c r="T470" s="1">
        <f>(Table2[[#This Row],[Close Price]]-Table2[[#This Row],[50D EMA]])/Table2[[#This Row],[50D EMA]]</f>
        <v>-2.7714871629750421E-2</v>
      </c>
      <c r="U470" s="1">
        <f>(Table2[[#This Row],[Close Price]]-Table2[[#This Row],[200D EMA]])/Table2[[#This Row],[200D EMA]]</f>
        <v>-1.2034594938370202E-2</v>
      </c>
      <c r="V470">
        <v>0.68384658672036303</v>
      </c>
      <c r="W470">
        <v>130.51</v>
      </c>
      <c r="X470">
        <v>132.81</v>
      </c>
      <c r="Y470">
        <v>130.51</v>
      </c>
      <c r="Z470">
        <v>134.11000000000001</v>
      </c>
      <c r="AA470">
        <v>127.62</v>
      </c>
      <c r="AB470">
        <v>135.35</v>
      </c>
      <c r="AC470" s="1">
        <f>(Table2[[#This Row],[Close Price]]/Table2[[#This Row],[Day Low]])-1</f>
        <v>2.835031798329668E-3</v>
      </c>
      <c r="AD470" s="1">
        <f>(Table2[[#This Row],[Day High]]/Table2[[#This Row],[Close Price]])-1</f>
        <v>1.4746332518337457E-2</v>
      </c>
      <c r="AE470" s="1">
        <f>(Table2[[#This Row],[Close Price]]/Table2[[#This Row],[Current Week Low]])-1</f>
        <v>2.835031798329668E-3</v>
      </c>
      <c r="AF470" s="1">
        <f>(Table2[[#This Row],[Current Week High]]/Table2[[#This Row],[Close Price]])-1</f>
        <v>2.4679095354523284E-2</v>
      </c>
      <c r="AG470" s="1">
        <f>(Table2[[#This Row],[Close Price]]/Table2[[#This Row],[Current Month Low]])-1</f>
        <v>2.5544585488167959E-2</v>
      </c>
      <c r="AH470" s="1">
        <f>(Table2[[#This Row],[Current Month High]]/Table2[[#This Row],[Close Price]])-1</f>
        <v>3.415342298288504E-2</v>
      </c>
      <c r="AI470">
        <v>20.721271393643001</v>
      </c>
      <c r="AJ470">
        <v>29.905707196029699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-0.16</v>
      </c>
      <c r="AM470" t="s">
        <v>3224</v>
      </c>
      <c r="AN470">
        <v>-2.67</v>
      </c>
      <c r="AO470" t="s">
        <v>3224</v>
      </c>
      <c r="AP470">
        <v>0.132915661157222</v>
      </c>
      <c r="AQ470">
        <f>(Table2[[#This Row],[Sharpe Ratio]]-AVERAGE(Table2[Sharpe Ratio]))/_xlfn.STDEV.P(Table2[Sharpe Ratio])</f>
        <v>0.78431846045370734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569</v>
      </c>
      <c r="AT470">
        <f>_xlfn.RANK.AVG(Table2[[#This Row],[6M Return vs Nifty Z-Score]],Table2[6M Return vs Nifty Z-Score])</f>
        <v>631</v>
      </c>
      <c r="AU470">
        <f>_xlfn.RANK.AVG(Table2[[#This Row],[Sharpe Ratio Z-Score]],Table2[Sharpe Ratio Z-Score])</f>
        <v>149</v>
      </c>
      <c r="AV470">
        <f>(Table2[[#This Row],[Rank 1Y]]+Table2[[#This Row],[Rank 6M]]+Table2[[#This Row],[Rank Sharpe]])/3</f>
        <v>449.66666666666669</v>
      </c>
    </row>
    <row r="471" spans="1:48" x14ac:dyDescent="0.3">
      <c r="A471" t="s">
        <v>1073</v>
      </c>
      <c r="B471" t="s">
        <v>1074</v>
      </c>
      <c r="C471" t="s">
        <v>3180</v>
      </c>
      <c r="D471" t="s">
        <v>24</v>
      </c>
      <c r="E471">
        <v>12626.974619392</v>
      </c>
      <c r="F471">
        <v>170.48</v>
      </c>
      <c r="G471">
        <v>2.25020199311659</v>
      </c>
      <c r="H471">
        <f>(Table2[[#This Row],[1Y Return vs Nifty]]-AVERAGE(Table2[1Y Return vs Nifty]))/_xlfn.STDEV.P(Table2[1Y Return vs Nifty])</f>
        <v>-0.42414764573438135</v>
      </c>
      <c r="I471">
        <v>-1.0496305789026401</v>
      </c>
      <c r="J471">
        <f>(Table2[[#This Row],[1M Return vs Nifty]]-AVERAGE(Table2[1M Return vs Nifty]))/_xlfn.STDEV.P(Table2[1M Return vs Nifty])</f>
        <v>-0.21193518923652321</v>
      </c>
      <c r="K471">
        <v>17.304538171512799</v>
      </c>
      <c r="L471">
        <f>(Table2[[#This Row],[6M Return vs Nifty]]-AVERAGE(Table2[6M Return vs Nifty]))/_xlfn.STDEV.P(Table2[6M Return vs Nifty])</f>
        <v>1.8006954569399339E-2</v>
      </c>
      <c r="M471">
        <v>-0.775396940378554</v>
      </c>
      <c r="N471">
        <f>(Table2[[#This Row],[1W Return vs Nifty]]-AVERAGE(Table2[1W Return vs Nifty]))/_xlfn.STDEV.P(Table2[1W Return vs Nifty])</f>
        <v>-0.19777158292806959</v>
      </c>
      <c r="O471">
        <v>168.04</v>
      </c>
      <c r="P471">
        <v>165.409566186852</v>
      </c>
      <c r="Q471">
        <v>154.43589340511701</v>
      </c>
      <c r="R471">
        <v>57.214259384021702</v>
      </c>
      <c r="S471" s="1">
        <f>(Table2[[#This Row],[Close Price]]-Table2[[#This Row],[20D EMA]])/Table2[[#This Row],[20D EMA]]</f>
        <v>1.4520352297072114E-2</v>
      </c>
      <c r="T471" s="1">
        <f>(Table2[[#This Row],[Close Price]]-Table2[[#This Row],[50D EMA]])/Table2[[#This Row],[50D EMA]]</f>
        <v>3.065381241264039E-2</v>
      </c>
      <c r="U471" s="1">
        <f>(Table2[[#This Row],[Close Price]]-Table2[[#This Row],[200D EMA]])/Table2[[#This Row],[200D EMA]]</f>
        <v>0.10388845650535394</v>
      </c>
      <c r="V471">
        <v>0.64374261039631797</v>
      </c>
      <c r="W471">
        <v>168.45</v>
      </c>
      <c r="X471">
        <v>171.37</v>
      </c>
      <c r="Y471">
        <v>168.37</v>
      </c>
      <c r="Z471">
        <v>172.46</v>
      </c>
      <c r="AA471">
        <v>163.41999999999999</v>
      </c>
      <c r="AB471">
        <v>174.33</v>
      </c>
      <c r="AC471" s="1">
        <f>(Table2[[#This Row],[Close Price]]/Table2[[#This Row],[Day Low]])-1</f>
        <v>1.2051053725141037E-2</v>
      </c>
      <c r="AD471" s="1">
        <f>(Table2[[#This Row],[Day High]]/Table2[[#This Row],[Close Price]])-1</f>
        <v>5.2205537306428962E-3</v>
      </c>
      <c r="AE471" s="1">
        <f>(Table2[[#This Row],[Close Price]]/Table2[[#This Row],[Current Week Low]])-1</f>
        <v>1.2531923739383499E-2</v>
      </c>
      <c r="AF471" s="1">
        <f>(Table2[[#This Row],[Current Week High]]/Table2[[#This Row],[Close Price]])-1</f>
        <v>1.1614265603003382E-2</v>
      </c>
      <c r="AG471" s="1">
        <f>(Table2[[#This Row],[Close Price]]/Table2[[#This Row],[Current Month Low]])-1</f>
        <v>4.3201566515726375E-2</v>
      </c>
      <c r="AH471" s="1">
        <f>(Table2[[#This Row],[Current Month High]]/Table2[[#This Row],[Close Price]])-1</f>
        <v>2.2583294228062156E-2</v>
      </c>
      <c r="AI471">
        <v>3.7189113092444801</v>
      </c>
      <c r="AJ471">
        <v>37.317760773258101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0.02</v>
      </c>
      <c r="AM471" t="s">
        <v>3225</v>
      </c>
      <c r="AN471">
        <v>-0.12</v>
      </c>
      <c r="AO471" t="s">
        <v>3224</v>
      </c>
      <c r="AP471">
        <v>-9.1684100796959999E-3</v>
      </c>
      <c r="AQ471">
        <f>(Table2[[#This Row],[Sharpe Ratio]]-AVERAGE(Table2[Sharpe Ratio]))/_xlfn.STDEV.P(Table2[Sharpe Ratio])</f>
        <v>-0.86587818562314156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-1.6817256489527164</v>
      </c>
      <c r="AS471">
        <f>_xlfn.RANK.AVG(Table2[[#This Row],[1Y Return vs Nifty Z-Score]],Table2[1Y Return vs Nifty Z-Score])</f>
        <v>444</v>
      </c>
      <c r="AT471">
        <f>_xlfn.RANK.AVG(Table2[[#This Row],[6M Return vs Nifty Z-Score]],Table2[6M Return vs Nifty Z-Score])</f>
        <v>306</v>
      </c>
      <c r="AU471">
        <f>_xlfn.RANK.AVG(Table2[[#This Row],[Sharpe Ratio Z-Score]],Table2[Sharpe Ratio Z-Score])</f>
        <v>602</v>
      </c>
      <c r="AV471">
        <f>(Table2[[#This Row],[Rank 1Y]]+Table2[[#This Row],[Rank 6M]]+Table2[[#This Row],[Rank Sharpe]])/3</f>
        <v>450.66666666666669</v>
      </c>
    </row>
    <row r="472" spans="1:48" x14ac:dyDescent="0.3">
      <c r="A472" t="s">
        <v>1580</v>
      </c>
      <c r="B472" t="s">
        <v>1581</v>
      </c>
      <c r="C472" t="s">
        <v>3194</v>
      </c>
      <c r="D472" t="s">
        <v>382</v>
      </c>
      <c r="E472">
        <v>6247.3130912500001</v>
      </c>
      <c r="F472">
        <v>321.25</v>
      </c>
      <c r="G472">
        <v>13.974255244935801</v>
      </c>
      <c r="H472">
        <f>(Table2[[#This Row],[1Y Return vs Nifty]]-AVERAGE(Table2[1Y Return vs Nifty]))/_xlfn.STDEV.P(Table2[1Y Return vs Nifty])</f>
        <v>-0.22991506517891924</v>
      </c>
      <c r="I472">
        <v>-7.5124605511632598</v>
      </c>
      <c r="J472">
        <f>(Table2[[#This Row],[1M Return vs Nifty]]-AVERAGE(Table2[1M Return vs Nifty]))/_xlfn.STDEV.P(Table2[1M Return vs Nifty])</f>
        <v>-0.82229193493703623</v>
      </c>
      <c r="K472">
        <v>9.8028906021356903</v>
      </c>
      <c r="L472">
        <f>(Table2[[#This Row],[6M Return vs Nifty]]-AVERAGE(Table2[6M Return vs Nifty]))/_xlfn.STDEV.P(Table2[6M Return vs Nifty])</f>
        <v>-0.20334491660996237</v>
      </c>
      <c r="M472">
        <v>-6.0801788954973297</v>
      </c>
      <c r="N472">
        <f>(Table2[[#This Row],[1W Return vs Nifty]]-AVERAGE(Table2[1W Return vs Nifty]))/_xlfn.STDEV.P(Table2[1W Return vs Nifty])</f>
        <v>-1.4039657857606207</v>
      </c>
      <c r="O472">
        <v>335.92</v>
      </c>
      <c r="P472">
        <v>333.23406399939103</v>
      </c>
      <c r="Q472">
        <v>292.73729662922699</v>
      </c>
      <c r="R472">
        <v>22.815476026987401</v>
      </c>
      <c r="S472" s="1">
        <f>(Table2[[#This Row],[Close Price]]-Table2[[#This Row],[20D EMA]])/Table2[[#This Row],[20D EMA]]</f>
        <v>-4.3671112169564229E-2</v>
      </c>
      <c r="T472" s="1">
        <f>(Table2[[#This Row],[Close Price]]-Table2[[#This Row],[50D EMA]])/Table2[[#This Row],[50D EMA]]</f>
        <v>-3.5962902038168959E-2</v>
      </c>
      <c r="U472" s="1">
        <f>(Table2[[#This Row],[Close Price]]-Table2[[#This Row],[200D EMA]])/Table2[[#This Row],[200D EMA]]</f>
        <v>9.7400309762668932E-2</v>
      </c>
      <c r="V472">
        <v>0.27786076378636398</v>
      </c>
      <c r="W472">
        <v>319.25</v>
      </c>
      <c r="X472">
        <v>325.8</v>
      </c>
      <c r="Y472">
        <v>319.25</v>
      </c>
      <c r="Z472">
        <v>332.1</v>
      </c>
      <c r="AA472">
        <v>319.25</v>
      </c>
      <c r="AB472">
        <v>358.8</v>
      </c>
      <c r="AC472" s="1">
        <f>(Table2[[#This Row],[Close Price]]/Table2[[#This Row],[Day Low]])-1</f>
        <v>6.2646828504306917E-3</v>
      </c>
      <c r="AD472" s="1">
        <f>(Table2[[#This Row],[Day High]]/Table2[[#This Row],[Close Price]])-1</f>
        <v>1.4163424124513657E-2</v>
      </c>
      <c r="AE472" s="1">
        <f>(Table2[[#This Row],[Close Price]]/Table2[[#This Row],[Current Week Low]])-1</f>
        <v>6.2646828504306917E-3</v>
      </c>
      <c r="AF472" s="1">
        <f>(Table2[[#This Row],[Current Week High]]/Table2[[#This Row],[Close Price]])-1</f>
        <v>3.3774319066147918E-2</v>
      </c>
      <c r="AG472" s="1">
        <f>(Table2[[#This Row],[Close Price]]/Table2[[#This Row],[Current Month Low]])-1</f>
        <v>6.2646828504306917E-3</v>
      </c>
      <c r="AH472" s="1">
        <f>(Table2[[#This Row],[Current Month High]]/Table2[[#This Row],[Close Price]])-1</f>
        <v>0.11688715953307405</v>
      </c>
      <c r="AI472">
        <v>16.171206225680901</v>
      </c>
      <c r="AJ472">
        <v>56.630911750365598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0.01</v>
      </c>
      <c r="AM472" t="s">
        <v>3225</v>
      </c>
      <c r="AN472">
        <v>-8.84</v>
      </c>
      <c r="AO472" t="s">
        <v>3224</v>
      </c>
      <c r="AP472">
        <v>-1.1618844989207001E-2</v>
      </c>
      <c r="AQ472">
        <f>(Table2[[#This Row],[Sharpe Ratio]]-AVERAGE(Table2[Sharpe Ratio]))/_xlfn.STDEV.P(Table2[Sharpe Ratio])</f>
        <v>-0.89433809273237697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-3.553855795218916</v>
      </c>
      <c r="AS472">
        <f>_xlfn.RANK.AVG(Table2[[#This Row],[1Y Return vs Nifty Z-Score]],Table2[1Y Return vs Nifty Z-Score])</f>
        <v>367</v>
      </c>
      <c r="AT472">
        <f>_xlfn.RANK.AVG(Table2[[#This Row],[6M Return vs Nifty Z-Score]],Table2[6M Return vs Nifty Z-Score])</f>
        <v>378</v>
      </c>
      <c r="AU472">
        <f>_xlfn.RANK.AVG(Table2[[#This Row],[Sharpe Ratio Z-Score]],Table2[Sharpe Ratio Z-Score])</f>
        <v>608</v>
      </c>
      <c r="AV472">
        <f>(Table2[[#This Row],[Rank 1Y]]+Table2[[#This Row],[Rank 6M]]+Table2[[#This Row],[Rank Sharpe]])/3</f>
        <v>451</v>
      </c>
    </row>
    <row r="473" spans="1:48" x14ac:dyDescent="0.3">
      <c r="A473" t="s">
        <v>749</v>
      </c>
      <c r="B473" t="s">
        <v>750</v>
      </c>
      <c r="C473" t="s">
        <v>3180</v>
      </c>
      <c r="D473" t="s">
        <v>552</v>
      </c>
      <c r="E473">
        <v>23054.70804714</v>
      </c>
      <c r="F473">
        <v>2557.8000000000002</v>
      </c>
      <c r="G473">
        <v>8.8914804500172195</v>
      </c>
      <c r="H473">
        <f>(Table2[[#This Row],[1Y Return vs Nifty]]-AVERAGE(Table2[1Y Return vs Nifty]))/_xlfn.STDEV.P(Table2[1Y Return vs Nifty])</f>
        <v>-0.31412147772196247</v>
      </c>
      <c r="I473">
        <v>14.355105948095</v>
      </c>
      <c r="J473">
        <f>(Table2[[#This Row],[1M Return vs Nifty]]-AVERAGE(Table2[1M Return vs Nifty]))/_xlfn.STDEV.P(Table2[1M Return vs Nifty])</f>
        <v>1.2429050116272573</v>
      </c>
      <c r="K473">
        <v>-14.560720410099901</v>
      </c>
      <c r="L473">
        <f>(Table2[[#This Row],[6M Return vs Nifty]]-AVERAGE(Table2[6M Return vs Nifty]))/_xlfn.STDEV.P(Table2[6M Return vs Nifty])</f>
        <v>-0.92224444319652621</v>
      </c>
      <c r="M473">
        <v>2.4852649596707801</v>
      </c>
      <c r="N473">
        <f>(Table2[[#This Row],[1W Return vs Nifty]]-AVERAGE(Table2[1W Return vs Nifty]))/_xlfn.STDEV.P(Table2[1W Return vs Nifty])</f>
        <v>0.54363334464701996</v>
      </c>
      <c r="O473">
        <v>2474.92</v>
      </c>
      <c r="P473">
        <v>2434.1259682950699</v>
      </c>
      <c r="Q473">
        <v>2500.0960829998198</v>
      </c>
      <c r="R473">
        <v>60.462649336199398</v>
      </c>
      <c r="S473" s="1">
        <f>(Table2[[#This Row],[Close Price]]-Table2[[#This Row],[20D EMA]])/Table2[[#This Row],[20D EMA]]</f>
        <v>3.3487951125692993E-2</v>
      </c>
      <c r="T473" s="1">
        <f>(Table2[[#This Row],[Close Price]]-Table2[[#This Row],[50D EMA]])/Table2[[#This Row],[50D EMA]]</f>
        <v>5.0808394189868086E-2</v>
      </c>
      <c r="U473" s="1">
        <f>(Table2[[#This Row],[Close Price]]-Table2[[#This Row],[200D EMA]])/Table2[[#This Row],[200D EMA]]</f>
        <v>2.3080679735693388E-2</v>
      </c>
      <c r="V473">
        <v>0.61256961288260203</v>
      </c>
      <c r="W473">
        <v>2530</v>
      </c>
      <c r="X473">
        <v>2600.3000000000002</v>
      </c>
      <c r="Y473">
        <v>2455.0500000000002</v>
      </c>
      <c r="Z473">
        <v>2637.7</v>
      </c>
      <c r="AA473">
        <v>2315.15</v>
      </c>
      <c r="AB473">
        <v>2637.7</v>
      </c>
      <c r="AC473" s="1">
        <f>(Table2[[#This Row],[Close Price]]/Table2[[#This Row],[Day Low]])-1</f>
        <v>1.0988142292490233E-2</v>
      </c>
      <c r="AD473" s="1">
        <f>(Table2[[#This Row],[Day High]]/Table2[[#This Row],[Close Price]])-1</f>
        <v>1.6615841738994552E-2</v>
      </c>
      <c r="AE473" s="1">
        <f>(Table2[[#This Row],[Close Price]]/Table2[[#This Row],[Current Week Low]])-1</f>
        <v>4.1852508095558072E-2</v>
      </c>
      <c r="AF473" s="1">
        <f>(Table2[[#This Row],[Current Week High]]/Table2[[#This Row],[Close Price]])-1</f>
        <v>3.1237782469309527E-2</v>
      </c>
      <c r="AG473" s="1">
        <f>(Table2[[#This Row],[Close Price]]/Table2[[#This Row],[Current Month Low]])-1</f>
        <v>0.10480962356650769</v>
      </c>
      <c r="AH473" s="1">
        <f>(Table2[[#This Row],[Current Month High]]/Table2[[#This Row],[Close Price]])-1</f>
        <v>3.1237782469309527E-2</v>
      </c>
      <c r="AI473">
        <v>52.318398623817302</v>
      </c>
      <c r="AJ473">
        <v>41.710296684118603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-0.04</v>
      </c>
      <c r="AM473" t="s">
        <v>3224</v>
      </c>
      <c r="AN473">
        <v>-1.1000000000000001</v>
      </c>
      <c r="AO473" t="s">
        <v>3224</v>
      </c>
      <c r="AP473">
        <v>7.3323141786806004E-2</v>
      </c>
      <c r="AQ473">
        <f>(Table2[[#This Row],[Sharpe Ratio]]-AVERAGE(Table2[Sharpe Ratio]))/_xlfn.STDEV.P(Table2[Sharpe Ratio])</f>
        <v>9.2197417325979109E-2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396</v>
      </c>
      <c r="AT473">
        <f>_xlfn.RANK.AVG(Table2[[#This Row],[6M Return vs Nifty Z-Score]],Table2[6M Return vs Nifty Z-Score])</f>
        <v>632</v>
      </c>
      <c r="AU473">
        <f>_xlfn.RANK.AVG(Table2[[#This Row],[Sharpe Ratio Z-Score]],Table2[Sharpe Ratio Z-Score])</f>
        <v>326</v>
      </c>
      <c r="AV473">
        <f>(Table2[[#This Row],[Rank 1Y]]+Table2[[#This Row],[Rank 6M]]+Table2[[#This Row],[Rank Sharpe]])/3</f>
        <v>451.33333333333331</v>
      </c>
    </row>
    <row r="474" spans="1:48" x14ac:dyDescent="0.3">
      <c r="A474" t="s">
        <v>2129</v>
      </c>
      <c r="B474" t="s">
        <v>2130</v>
      </c>
      <c r="C474" t="s">
        <v>3180</v>
      </c>
      <c r="D474" t="s">
        <v>552</v>
      </c>
      <c r="E474">
        <v>2940.065412636</v>
      </c>
      <c r="F474">
        <v>51.26</v>
      </c>
      <c r="G474">
        <v>1.15633477434735</v>
      </c>
      <c r="H474">
        <f>(Table2[[#This Row],[1Y Return vs Nifty]]-AVERAGE(Table2[1Y Return vs Nifty]))/_xlfn.STDEV.P(Table2[1Y Return vs Nifty])</f>
        <v>-0.44226976170597232</v>
      </c>
      <c r="I474">
        <v>-2.1262279999904399</v>
      </c>
      <c r="J474">
        <f>(Table2[[#This Row],[1M Return vs Nifty]]-AVERAGE(Table2[1M Return vs Nifty]))/_xlfn.STDEV.P(Table2[1M Return vs Nifty])</f>
        <v>-0.31361022961126878</v>
      </c>
      <c r="K474">
        <v>26.381698720176001</v>
      </c>
      <c r="L474">
        <f>(Table2[[#This Row],[6M Return vs Nifty]]-AVERAGE(Table2[6M Return vs Nifty]))/_xlfn.STDEV.P(Table2[6M Return vs Nifty])</f>
        <v>0.28584764607884022</v>
      </c>
      <c r="M474">
        <v>-5.1166242882747204</v>
      </c>
      <c r="N474">
        <f>(Table2[[#This Row],[1W Return vs Nifty]]-AVERAGE(Table2[1W Return vs Nifty]))/_xlfn.STDEV.P(Table2[1W Return vs Nifty])</f>
        <v>-1.1848740320980549</v>
      </c>
      <c r="O474">
        <v>53.98</v>
      </c>
      <c r="P474">
        <v>53.765454513761199</v>
      </c>
      <c r="Q474">
        <v>48.318572998757702</v>
      </c>
      <c r="R474">
        <v>31.2368558254629</v>
      </c>
      <c r="S474" s="1">
        <f>(Table2[[#This Row],[Close Price]]-Table2[[#This Row],[20D EMA]])/Table2[[#This Row],[20D EMA]]</f>
        <v>-5.0389032975175975E-2</v>
      </c>
      <c r="T474" s="1">
        <f>(Table2[[#This Row],[Close Price]]-Table2[[#This Row],[50D EMA]])/Table2[[#This Row],[50D EMA]]</f>
        <v>-4.6599708612524292E-2</v>
      </c>
      <c r="U474" s="1">
        <f>(Table2[[#This Row],[Close Price]]-Table2[[#This Row],[200D EMA]])/Table2[[#This Row],[200D EMA]]</f>
        <v>6.087570097150679E-2</v>
      </c>
      <c r="V474">
        <v>0.43712230766208598</v>
      </c>
      <c r="W474">
        <v>49.95</v>
      </c>
      <c r="X474">
        <v>52.22</v>
      </c>
      <c r="Y474">
        <v>49.95</v>
      </c>
      <c r="Z474">
        <v>53.5</v>
      </c>
      <c r="AA474">
        <v>49.95</v>
      </c>
      <c r="AB474">
        <v>57.9</v>
      </c>
      <c r="AC474" s="1">
        <f>(Table2[[#This Row],[Close Price]]/Table2[[#This Row],[Day Low]])-1</f>
        <v>2.6226226226226057E-2</v>
      </c>
      <c r="AD474" s="1">
        <f>(Table2[[#This Row],[Day High]]/Table2[[#This Row],[Close Price]])-1</f>
        <v>1.8728053062817107E-2</v>
      </c>
      <c r="AE474" s="1">
        <f>(Table2[[#This Row],[Close Price]]/Table2[[#This Row],[Current Week Low]])-1</f>
        <v>2.6226226226226057E-2</v>
      </c>
      <c r="AF474" s="1">
        <f>(Table2[[#This Row],[Current Week High]]/Table2[[#This Row],[Close Price]])-1</f>
        <v>4.3698790479906435E-2</v>
      </c>
      <c r="AG474" s="1">
        <f>(Table2[[#This Row],[Close Price]]/Table2[[#This Row],[Current Month Low]])-1</f>
        <v>2.6226226226226057E-2</v>
      </c>
      <c r="AH474" s="1">
        <f>(Table2[[#This Row],[Current Month High]]/Table2[[#This Row],[Close Price]])-1</f>
        <v>0.12953570035115103</v>
      </c>
      <c r="AI474">
        <v>22.902848224736601</v>
      </c>
      <c r="AJ474">
        <v>54.165413533834503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</v>
      </c>
      <c r="AM474" t="s">
        <v>3226</v>
      </c>
      <c r="AN474">
        <v>-10.71</v>
      </c>
      <c r="AO474" t="s">
        <v>3224</v>
      </c>
      <c r="AP474">
        <v>-5.2114088603347E-2</v>
      </c>
      <c r="AQ474">
        <f>(Table2[[#This Row],[Sharpe Ratio]]-AVERAGE(Table2[Sharpe Ratio]))/_xlfn.STDEV.P(Table2[Sharpe Ratio])</f>
        <v>-1.3646590415366329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-3.0195654188730883</v>
      </c>
      <c r="AS474">
        <f>_xlfn.RANK.AVG(Table2[[#This Row],[1Y Return vs Nifty Z-Score]],Table2[1Y Return vs Nifty Z-Score])</f>
        <v>454</v>
      </c>
      <c r="AT474">
        <f>_xlfn.RANK.AVG(Table2[[#This Row],[6M Return vs Nifty Z-Score]],Table2[6M Return vs Nifty Z-Score])</f>
        <v>229</v>
      </c>
      <c r="AU474">
        <f>_xlfn.RANK.AVG(Table2[[#This Row],[Sharpe Ratio Z-Score]],Table2[Sharpe Ratio Z-Score])</f>
        <v>671</v>
      </c>
      <c r="AV474">
        <f>(Table2[[#This Row],[Rank 1Y]]+Table2[[#This Row],[Rank 6M]]+Table2[[#This Row],[Rank Sharpe]])/3</f>
        <v>451.33333333333331</v>
      </c>
    </row>
    <row r="475" spans="1:48" x14ac:dyDescent="0.3">
      <c r="A475" t="s">
        <v>254</v>
      </c>
      <c r="B475" t="s">
        <v>255</v>
      </c>
      <c r="C475" t="s">
        <v>3180</v>
      </c>
      <c r="D475" t="s">
        <v>34</v>
      </c>
      <c r="E475">
        <v>110030.941742176</v>
      </c>
      <c r="F475">
        <v>58.21</v>
      </c>
      <c r="G475">
        <v>-0.42949289731865598</v>
      </c>
      <c r="H475">
        <f>(Table2[[#This Row],[1Y Return vs Nifty]]-AVERAGE(Table2[1Y Return vs Nifty]))/_xlfn.STDEV.P(Table2[1Y Return vs Nifty])</f>
        <v>-0.46854219448737011</v>
      </c>
      <c r="I475">
        <v>-6.5773406439695803</v>
      </c>
      <c r="J475">
        <f>(Table2[[#This Row],[1M Return vs Nifty]]-AVERAGE(Table2[1M Return vs Nifty]))/_xlfn.STDEV.P(Table2[1M Return vs Nifty])</f>
        <v>-0.73397818603071041</v>
      </c>
      <c r="K475">
        <v>-16.755347954461101</v>
      </c>
      <c r="L475">
        <f>(Table2[[#This Row],[6M Return vs Nifty]]-AVERAGE(Table2[6M Return vs Nifty]))/_xlfn.STDEV.P(Table2[6M Return vs Nifty])</f>
        <v>-0.98700153942018365</v>
      </c>
      <c r="M475">
        <v>1.52560698011429</v>
      </c>
      <c r="N475">
        <f>(Table2[[#This Row],[1W Return vs Nifty]]-AVERAGE(Table2[1W Return vs Nifty]))/_xlfn.STDEV.P(Table2[1W Return vs Nifty])</f>
        <v>0.32542760095455947</v>
      </c>
      <c r="O475">
        <v>59.67</v>
      </c>
      <c r="P475">
        <v>61.520596748226801</v>
      </c>
      <c r="Q475">
        <v>57.796678208140797</v>
      </c>
      <c r="R475">
        <v>40.157462168128902</v>
      </c>
      <c r="S475" s="1">
        <f>(Table2[[#This Row],[Close Price]]-Table2[[#This Row],[20D EMA]])/Table2[[#This Row],[20D EMA]]</f>
        <v>-2.4467906820848012E-2</v>
      </c>
      <c r="T475" s="1">
        <f>(Table2[[#This Row],[Close Price]]-Table2[[#This Row],[50D EMA]])/Table2[[#This Row],[50D EMA]]</f>
        <v>-5.3812819172990564E-2</v>
      </c>
      <c r="U475" s="1">
        <f>(Table2[[#This Row],[Close Price]]-Table2[[#This Row],[200D EMA]])/Table2[[#This Row],[200D EMA]]</f>
        <v>7.1513070417425217E-3</v>
      </c>
      <c r="V475">
        <v>0.41434737803277599</v>
      </c>
      <c r="W475">
        <v>58.05</v>
      </c>
      <c r="X475">
        <v>59.5</v>
      </c>
      <c r="Y475">
        <v>58.05</v>
      </c>
      <c r="Z475">
        <v>60.54</v>
      </c>
      <c r="AA475">
        <v>56.63</v>
      </c>
      <c r="AB475">
        <v>61.1</v>
      </c>
      <c r="AC475" s="1">
        <f>(Table2[[#This Row],[Close Price]]/Table2[[#This Row],[Day Low]])-1</f>
        <v>2.7562446167097576E-3</v>
      </c>
      <c r="AD475" s="1">
        <f>(Table2[[#This Row],[Day High]]/Table2[[#This Row],[Close Price]])-1</f>
        <v>2.2161140697474657E-2</v>
      </c>
      <c r="AE475" s="1">
        <f>(Table2[[#This Row],[Close Price]]/Table2[[#This Row],[Current Week Low]])-1</f>
        <v>2.7562446167097576E-3</v>
      </c>
      <c r="AF475" s="1">
        <f>(Table2[[#This Row],[Current Week High]]/Table2[[#This Row],[Close Price]])-1</f>
        <v>4.0027486686136315E-2</v>
      </c>
      <c r="AG475" s="1">
        <f>(Table2[[#This Row],[Close Price]]/Table2[[#This Row],[Current Month Low]])-1</f>
        <v>2.7900406145152656E-2</v>
      </c>
      <c r="AH475" s="1">
        <f>(Table2[[#This Row],[Current Month High]]/Table2[[#This Row],[Close Price]])-1</f>
        <v>4.9647826833877362E-2</v>
      </c>
      <c r="AI475">
        <v>43.875622745232697</v>
      </c>
      <c r="AJ475">
        <v>58.8267394270122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-0.09</v>
      </c>
      <c r="AM475" t="s">
        <v>3224</v>
      </c>
      <c r="AN475">
        <v>-4.21</v>
      </c>
      <c r="AO475" t="s">
        <v>3224</v>
      </c>
      <c r="AP475">
        <v>0.103825323895197</v>
      </c>
      <c r="AQ475">
        <f>(Table2[[#This Row],[Sharpe Ratio]]-AVERAGE(Table2[Sharpe Ratio]))/_xlfn.STDEV.P(Table2[Sharpe Ratio])</f>
        <v>0.44645668210564388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470</v>
      </c>
      <c r="AT475">
        <f>_xlfn.RANK.AVG(Table2[[#This Row],[6M Return vs Nifty Z-Score]],Table2[6M Return vs Nifty Z-Score])</f>
        <v>659</v>
      </c>
      <c r="AU475">
        <f>_xlfn.RANK.AVG(Table2[[#This Row],[Sharpe Ratio Z-Score]],Table2[Sharpe Ratio Z-Score])</f>
        <v>226</v>
      </c>
      <c r="AV475">
        <f>(Table2[[#This Row],[Rank 1Y]]+Table2[[#This Row],[Rank 6M]]+Table2[[#This Row],[Rank Sharpe]])/3</f>
        <v>451.66666666666669</v>
      </c>
    </row>
    <row r="476" spans="1:48" x14ac:dyDescent="0.3">
      <c r="A476" t="s">
        <v>1301</v>
      </c>
      <c r="B476" t="s">
        <v>1302</v>
      </c>
      <c r="C476" t="s">
        <v>3192</v>
      </c>
      <c r="D476" t="s">
        <v>444</v>
      </c>
      <c r="E476">
        <v>8994.0297942399993</v>
      </c>
      <c r="F476">
        <v>671.2</v>
      </c>
      <c r="G476">
        <v>-8.6726143351590608</v>
      </c>
      <c r="H476">
        <f>(Table2[[#This Row],[1Y Return vs Nifty]]-AVERAGE(Table2[1Y Return vs Nifty]))/_xlfn.STDEV.P(Table2[1Y Return vs Nifty])</f>
        <v>-0.60510612116992368</v>
      </c>
      <c r="I476">
        <v>8.6091658018852897</v>
      </c>
      <c r="J476">
        <f>(Table2[[#This Row],[1M Return vs Nifty]]-AVERAGE(Table2[1M Return vs Nifty]))/_xlfn.STDEV.P(Table2[1M Return vs Nifty])</f>
        <v>0.70025212679455351</v>
      </c>
      <c r="K476">
        <v>-38.470360088756301</v>
      </c>
      <c r="L476">
        <f>(Table2[[#This Row],[6M Return vs Nifty]]-AVERAGE(Table2[6M Return vs Nifty]))/_xlfn.STDEV.P(Table2[6M Return vs Nifty])</f>
        <v>-1.6277485918717431</v>
      </c>
      <c r="M476">
        <v>1.8045948187048499</v>
      </c>
      <c r="N476">
        <f>(Table2[[#This Row],[1W Return vs Nifty]]-AVERAGE(Table2[1W Return vs Nifty]))/_xlfn.STDEV.P(Table2[1W Return vs Nifty])</f>
        <v>0.38886348133867271</v>
      </c>
      <c r="O476">
        <v>662.11</v>
      </c>
      <c r="P476">
        <v>662.00082892455703</v>
      </c>
      <c r="Q476">
        <v>718.82380272598004</v>
      </c>
      <c r="R476">
        <v>54.529045127607297</v>
      </c>
      <c r="S476" s="1">
        <f>(Table2[[#This Row],[Close Price]]-Table2[[#This Row],[20D EMA]])/Table2[[#This Row],[20D EMA]]</f>
        <v>1.3728836598148391E-2</v>
      </c>
      <c r="T476" s="1">
        <f>(Table2[[#This Row],[Close Price]]-Table2[[#This Row],[50D EMA]])/Table2[[#This Row],[50D EMA]]</f>
        <v>1.389601141495153E-2</v>
      </c>
      <c r="U476" s="1">
        <f>(Table2[[#This Row],[Close Price]]-Table2[[#This Row],[200D EMA]])/Table2[[#This Row],[200D EMA]]</f>
        <v>-6.625240086009572E-2</v>
      </c>
      <c r="V476">
        <v>0.56364625072696195</v>
      </c>
      <c r="W476">
        <v>668.65</v>
      </c>
      <c r="X476">
        <v>679.95</v>
      </c>
      <c r="Y476">
        <v>668.65</v>
      </c>
      <c r="Z476">
        <v>679.95</v>
      </c>
      <c r="AA476">
        <v>645.04999999999995</v>
      </c>
      <c r="AB476">
        <v>695</v>
      </c>
      <c r="AC476" s="1">
        <f>(Table2[[#This Row],[Close Price]]/Table2[[#This Row],[Day Low]])-1</f>
        <v>3.8136543782247845E-3</v>
      </c>
      <c r="AD476" s="1">
        <f>(Table2[[#This Row],[Day High]]/Table2[[#This Row],[Close Price]])-1</f>
        <v>1.303635280095361E-2</v>
      </c>
      <c r="AE476" s="1">
        <f>(Table2[[#This Row],[Close Price]]/Table2[[#This Row],[Current Week Low]])-1</f>
        <v>3.8136543782247845E-3</v>
      </c>
      <c r="AF476" s="1">
        <f>(Table2[[#This Row],[Current Week High]]/Table2[[#This Row],[Close Price]])-1</f>
        <v>1.303635280095361E-2</v>
      </c>
      <c r="AG476" s="1">
        <f>(Table2[[#This Row],[Close Price]]/Table2[[#This Row],[Current Month Low]])-1</f>
        <v>4.0539493062553333E-2</v>
      </c>
      <c r="AH476" s="1">
        <f>(Table2[[#This Row],[Current Month High]]/Table2[[#This Row],[Close Price]])-1</f>
        <v>3.5458879618593508E-2</v>
      </c>
      <c r="AI476">
        <v>63.438617401668601</v>
      </c>
      <c r="AJ476">
        <v>20.545977011494202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7.0000000000000007E-2</v>
      </c>
      <c r="AM476" t="s">
        <v>3225</v>
      </c>
      <c r="AN476">
        <v>-0.1</v>
      </c>
      <c r="AO476" t="s">
        <v>3224</v>
      </c>
      <c r="AP476">
        <v>0.161852153610337</v>
      </c>
      <c r="AQ476">
        <f>(Table2[[#This Row],[Sharpe Ratio]]-AVERAGE(Table2[Sharpe Ratio]))/_xlfn.STDEV.P(Table2[Sharpe Ratio])</f>
        <v>1.1203934502795283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529</v>
      </c>
      <c r="AT476">
        <f>_xlfn.RANK.AVG(Table2[[#This Row],[6M Return vs Nifty Z-Score]],Table2[6M Return vs Nifty Z-Score])</f>
        <v>732</v>
      </c>
      <c r="AU476">
        <f>_xlfn.RANK.AVG(Table2[[#This Row],[Sharpe Ratio Z-Score]],Table2[Sharpe Ratio Z-Score])</f>
        <v>97</v>
      </c>
      <c r="AV476">
        <f>(Table2[[#This Row],[Rank 1Y]]+Table2[[#This Row],[Rank 6M]]+Table2[[#This Row],[Rank Sharpe]])/3</f>
        <v>452.66666666666669</v>
      </c>
    </row>
    <row r="477" spans="1:48" x14ac:dyDescent="0.3">
      <c r="A477" t="s">
        <v>438</v>
      </c>
      <c r="B477" t="s">
        <v>439</v>
      </c>
      <c r="C477" t="s">
        <v>3180</v>
      </c>
      <c r="D477" t="s">
        <v>34</v>
      </c>
      <c r="E477">
        <v>52120.360349727998</v>
      </c>
      <c r="F477">
        <v>60.04</v>
      </c>
      <c r="G477">
        <v>-9.8627554327176306</v>
      </c>
      <c r="H477">
        <f>(Table2[[#This Row],[1Y Return vs Nifty]]-AVERAGE(Table2[1Y Return vs Nifty]))/_xlfn.STDEV.P(Table2[1Y Return vs Nifty])</f>
        <v>-0.62482320805436287</v>
      </c>
      <c r="I477">
        <v>-0.23617848428409699</v>
      </c>
      <c r="J477">
        <f>(Table2[[#This Row],[1M Return vs Nifty]]-AVERAGE(Table2[1M Return vs Nifty]))/_xlfn.STDEV.P(Table2[1M Return vs Nifty])</f>
        <v>-0.13511188189505352</v>
      </c>
      <c r="K477">
        <v>-12.783886271135</v>
      </c>
      <c r="L477">
        <f>(Table2[[#This Row],[6M Return vs Nifty]]-AVERAGE(Table2[6M Return vs Nifty]))/_xlfn.STDEV.P(Table2[6M Return vs Nifty])</f>
        <v>-0.86981521910970228</v>
      </c>
      <c r="M477">
        <v>0.83285100661309597</v>
      </c>
      <c r="N477">
        <f>(Table2[[#This Row],[1W Return vs Nifty]]-AVERAGE(Table2[1W Return vs Nifty]))/_xlfn.STDEV.P(Table2[1W Return vs Nifty])</f>
        <v>0.167909677261492</v>
      </c>
      <c r="O477">
        <v>59.94</v>
      </c>
      <c r="P477">
        <v>60.868185689335903</v>
      </c>
      <c r="Q477">
        <v>57.855978074874301</v>
      </c>
      <c r="R477">
        <v>53.885932462415397</v>
      </c>
      <c r="S477" s="1">
        <f>(Table2[[#This Row],[Close Price]]-Table2[[#This Row],[20D EMA]])/Table2[[#This Row],[20D EMA]]</f>
        <v>1.6683350016683588E-3</v>
      </c>
      <c r="T477" s="1">
        <f>(Table2[[#This Row],[Close Price]]-Table2[[#This Row],[50D EMA]])/Table2[[#This Row],[50D EMA]]</f>
        <v>-1.360621612023835E-2</v>
      </c>
      <c r="U477" s="1">
        <f>(Table2[[#This Row],[Close Price]]-Table2[[#This Row],[200D EMA]])/Table2[[#This Row],[200D EMA]]</f>
        <v>3.7749287071065445E-2</v>
      </c>
      <c r="V477">
        <v>0.42158911947818201</v>
      </c>
      <c r="W477">
        <v>59.8</v>
      </c>
      <c r="X477">
        <v>60.6</v>
      </c>
      <c r="Y477">
        <v>59.8</v>
      </c>
      <c r="Z477">
        <v>61.38</v>
      </c>
      <c r="AA477">
        <v>57.36</v>
      </c>
      <c r="AB477">
        <v>61.38</v>
      </c>
      <c r="AC477" s="1">
        <f>(Table2[[#This Row],[Close Price]]/Table2[[#This Row],[Day Low]])-1</f>
        <v>4.0133779264215352E-3</v>
      </c>
      <c r="AD477" s="1">
        <f>(Table2[[#This Row],[Day High]]/Table2[[#This Row],[Close Price]])-1</f>
        <v>9.327115256495766E-3</v>
      </c>
      <c r="AE477" s="1">
        <f>(Table2[[#This Row],[Close Price]]/Table2[[#This Row],[Current Week Low]])-1</f>
        <v>4.0133779264215352E-3</v>
      </c>
      <c r="AF477" s="1">
        <f>(Table2[[#This Row],[Current Week High]]/Table2[[#This Row],[Close Price]])-1</f>
        <v>2.2318454363757567E-2</v>
      </c>
      <c r="AG477" s="1">
        <f>(Table2[[#This Row],[Close Price]]/Table2[[#This Row],[Current Month Low]])-1</f>
        <v>4.6722454672245561E-2</v>
      </c>
      <c r="AH477" s="1">
        <f>(Table2[[#This Row],[Current Month High]]/Table2[[#This Row],[Close Price]])-1</f>
        <v>2.2318454363757567E-2</v>
      </c>
      <c r="AI477">
        <v>28.081279147235101</v>
      </c>
      <c r="AJ477">
        <v>46.976744186046503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-0.04</v>
      </c>
      <c r="AM477" t="s">
        <v>3224</v>
      </c>
      <c r="AN477">
        <v>-1.77</v>
      </c>
      <c r="AO477" t="s">
        <v>3224</v>
      </c>
      <c r="AP477">
        <v>0.11306267003159801</v>
      </c>
      <c r="AQ477">
        <f>(Table2[[#This Row],[Sharpe Ratio]]-AVERAGE(Table2[Sharpe Ratio]))/_xlfn.STDEV.P(Table2[Sharpe Ratio])</f>
        <v>0.55374131633830337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539</v>
      </c>
      <c r="AT477">
        <f>_xlfn.RANK.AVG(Table2[[#This Row],[6M Return vs Nifty Z-Score]],Table2[6M Return vs Nifty Z-Score])</f>
        <v>616</v>
      </c>
      <c r="AU477">
        <f>_xlfn.RANK.AVG(Table2[[#This Row],[Sharpe Ratio Z-Score]],Table2[Sharpe Ratio Z-Score])</f>
        <v>208</v>
      </c>
      <c r="AV477">
        <f>(Table2[[#This Row],[Rank 1Y]]+Table2[[#This Row],[Rank 6M]]+Table2[[#This Row],[Rank Sharpe]])/3</f>
        <v>454.33333333333331</v>
      </c>
    </row>
    <row r="478" spans="1:48" x14ac:dyDescent="0.3">
      <c r="A478" t="s">
        <v>856</v>
      </c>
      <c r="B478" t="s">
        <v>857</v>
      </c>
      <c r="C478" t="s">
        <v>3192</v>
      </c>
      <c r="D478" t="s">
        <v>543</v>
      </c>
      <c r="E478">
        <v>18866.319624374999</v>
      </c>
      <c r="F478">
        <v>1668.75</v>
      </c>
      <c r="G478">
        <v>13.4067652678894</v>
      </c>
      <c r="H478">
        <f>(Table2[[#This Row],[1Y Return vs Nifty]]-AVERAGE(Table2[1Y Return vs Nifty]))/_xlfn.STDEV.P(Table2[1Y Return vs Nifty])</f>
        <v>-0.23931668084148702</v>
      </c>
      <c r="I478">
        <v>-4.1738427468910597</v>
      </c>
      <c r="J478">
        <f>(Table2[[#This Row],[1M Return vs Nifty]]-AVERAGE(Table2[1M Return vs Nifty]))/_xlfn.STDEV.P(Table2[1M Return vs Nifty])</f>
        <v>-0.50698921044951695</v>
      </c>
      <c r="K478">
        <v>3.81838912446679</v>
      </c>
      <c r="L478">
        <f>(Table2[[#This Row],[6M Return vs Nifty]]-AVERAGE(Table2[6M Return vs Nifty]))/_xlfn.STDEV.P(Table2[6M Return vs Nifty])</f>
        <v>-0.37993020509581688</v>
      </c>
      <c r="M478">
        <v>6.7249815179480299</v>
      </c>
      <c r="N478">
        <f>(Table2[[#This Row],[1W Return vs Nifty]]-AVERAGE(Table2[1W Return vs Nifty]))/_xlfn.STDEV.P(Table2[1W Return vs Nifty])</f>
        <v>1.5076544066838087</v>
      </c>
      <c r="O478">
        <v>1634.06</v>
      </c>
      <c r="P478">
        <v>1659.3532794960699</v>
      </c>
      <c r="Q478">
        <v>1602.4540861261401</v>
      </c>
      <c r="R478">
        <v>59.921140759275197</v>
      </c>
      <c r="S478" s="1">
        <f>(Table2[[#This Row],[Close Price]]-Table2[[#This Row],[20D EMA]])/Table2[[#This Row],[20D EMA]]</f>
        <v>2.1229330624334512E-2</v>
      </c>
      <c r="T478" s="1">
        <f>(Table2[[#This Row],[Close Price]]-Table2[[#This Row],[50D EMA]])/Table2[[#This Row],[50D EMA]]</f>
        <v>5.6628812080232556E-3</v>
      </c>
      <c r="U478" s="1">
        <f>(Table2[[#This Row],[Close Price]]-Table2[[#This Row],[200D EMA]])/Table2[[#This Row],[200D EMA]]</f>
        <v>4.1371490420750404E-2</v>
      </c>
      <c r="V478">
        <v>1.9684257988915901</v>
      </c>
      <c r="W478">
        <v>1644.6</v>
      </c>
      <c r="X478">
        <v>1680</v>
      </c>
      <c r="Y478">
        <v>1644.6</v>
      </c>
      <c r="Z478">
        <v>1680</v>
      </c>
      <c r="AA478">
        <v>1519</v>
      </c>
      <c r="AB478">
        <v>1760</v>
      </c>
      <c r="AC478" s="1">
        <f>(Table2[[#This Row],[Close Price]]/Table2[[#This Row],[Day Low]])-1</f>
        <v>1.4684421743889065E-2</v>
      </c>
      <c r="AD478" s="1">
        <f>(Table2[[#This Row],[Day High]]/Table2[[#This Row],[Close Price]])-1</f>
        <v>6.741573033707926E-3</v>
      </c>
      <c r="AE478" s="1">
        <f>(Table2[[#This Row],[Close Price]]/Table2[[#This Row],[Current Week Low]])-1</f>
        <v>1.4684421743889065E-2</v>
      </c>
      <c r="AF478" s="1">
        <f>(Table2[[#This Row],[Current Week High]]/Table2[[#This Row],[Close Price]])-1</f>
        <v>6.741573033707926E-3</v>
      </c>
      <c r="AG478" s="1">
        <f>(Table2[[#This Row],[Close Price]]/Table2[[#This Row],[Current Month Low]])-1</f>
        <v>9.858459512837392E-2</v>
      </c>
      <c r="AH478" s="1">
        <f>(Table2[[#This Row],[Current Month High]]/Table2[[#This Row],[Close Price]])-1</f>
        <v>5.4681647940074907E-2</v>
      </c>
      <c r="AI478">
        <v>13.974531835205999</v>
      </c>
      <c r="AJ478">
        <v>46.793631245601603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-0.15</v>
      </c>
      <c r="AM478" t="s">
        <v>3224</v>
      </c>
      <c r="AN478">
        <v>3.39</v>
      </c>
      <c r="AO478" t="s">
        <v>3225</v>
      </c>
      <c r="AQ478">
        <f>(Table2[[#This Row],[Sharpe Ratio]]-AVERAGE(Table2[Sharpe Ratio]))/_xlfn.STDEV.P(Table2[Sharpe Ratio])</f>
        <v>-0.7593941903965159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368</v>
      </c>
      <c r="AT478">
        <f>_xlfn.RANK.AVG(Table2[[#This Row],[6M Return vs Nifty Z-Score]],Table2[6M Return vs Nifty Z-Score])</f>
        <v>435</v>
      </c>
      <c r="AU478">
        <f>_xlfn.RANK.AVG(Table2[[#This Row],[Sharpe Ratio Z-Score]],Table2[Sharpe Ratio Z-Score])</f>
        <v>560.5</v>
      </c>
      <c r="AV478">
        <f>(Table2[[#This Row],[Rank 1Y]]+Table2[[#This Row],[Rank 6M]]+Table2[[#This Row],[Rank Sharpe]])/3</f>
        <v>454.5</v>
      </c>
    </row>
    <row r="479" spans="1:48" x14ac:dyDescent="0.3">
      <c r="A479" t="s">
        <v>705</v>
      </c>
      <c r="B479" t="s">
        <v>706</v>
      </c>
      <c r="C479" t="s">
        <v>3184</v>
      </c>
      <c r="D479" t="s">
        <v>278</v>
      </c>
      <c r="E479">
        <v>26074.972316474999</v>
      </c>
      <c r="F479">
        <v>1283.8499999999999</v>
      </c>
      <c r="G479">
        <v>-9.0888109668488308</v>
      </c>
      <c r="H479">
        <f>(Table2[[#This Row],[1Y Return vs Nifty]]-AVERAGE(Table2[1Y Return vs Nifty]))/_xlfn.STDEV.P(Table2[1Y Return vs Nifty])</f>
        <v>-0.61200125752381662</v>
      </c>
      <c r="I479">
        <v>4.69360077384483</v>
      </c>
      <c r="J479">
        <f>(Table2[[#This Row],[1M Return vs Nifty]]-AVERAGE(Table2[1M Return vs Nifty]))/_xlfn.STDEV.P(Table2[1M Return vs Nifty])</f>
        <v>0.33046187417282824</v>
      </c>
      <c r="K479">
        <v>-13.5760444340146</v>
      </c>
      <c r="L479">
        <f>(Table2[[#This Row],[6M Return vs Nifty]]-AVERAGE(Table2[6M Return vs Nifty]))/_xlfn.STDEV.P(Table2[6M Return vs Nifty])</f>
        <v>-0.89318950989072921</v>
      </c>
      <c r="M479">
        <v>-7.19046573638827</v>
      </c>
      <c r="N479">
        <f>(Table2[[#This Row],[1W Return vs Nifty]]-AVERAGE(Table2[1W Return vs Nifty]))/_xlfn.STDEV.P(Table2[1W Return vs Nifty])</f>
        <v>-1.6564213178247909</v>
      </c>
      <c r="O479">
        <v>1295.03</v>
      </c>
      <c r="P479">
        <v>1268.4812687004201</v>
      </c>
      <c r="Q479">
        <v>1217.0874356214899</v>
      </c>
      <c r="R479">
        <v>43.324083646390797</v>
      </c>
      <c r="S479" s="1">
        <f>(Table2[[#This Row],[Close Price]]-Table2[[#This Row],[20D EMA]])/Table2[[#This Row],[20D EMA]]</f>
        <v>-8.6330046408191804E-3</v>
      </c>
      <c r="T479" s="1">
        <f>(Table2[[#This Row],[Close Price]]-Table2[[#This Row],[50D EMA]])/Table2[[#This Row],[50D EMA]]</f>
        <v>1.2115851986782089E-2</v>
      </c>
      <c r="U479" s="1">
        <f>(Table2[[#This Row],[Close Price]]-Table2[[#This Row],[200D EMA]])/Table2[[#This Row],[200D EMA]]</f>
        <v>5.4854369887089124E-2</v>
      </c>
      <c r="V479">
        <v>1.20682174174002</v>
      </c>
      <c r="W479">
        <v>1275</v>
      </c>
      <c r="X479">
        <v>1299</v>
      </c>
      <c r="Y479">
        <v>1275</v>
      </c>
      <c r="Z479">
        <v>1317.1</v>
      </c>
      <c r="AA479">
        <v>1252.05</v>
      </c>
      <c r="AB479">
        <v>1392.95</v>
      </c>
      <c r="AC479" s="1">
        <f>(Table2[[#This Row],[Close Price]]/Table2[[#This Row],[Day Low]])-1</f>
        <v>6.9411764705882284E-3</v>
      </c>
      <c r="AD479" s="1">
        <f>(Table2[[#This Row],[Day High]]/Table2[[#This Row],[Close Price]])-1</f>
        <v>1.1800443977100228E-2</v>
      </c>
      <c r="AE479" s="1">
        <f>(Table2[[#This Row],[Close Price]]/Table2[[#This Row],[Current Week Low]])-1</f>
        <v>6.9411764705882284E-3</v>
      </c>
      <c r="AF479" s="1">
        <f>(Table2[[#This Row],[Current Week High]]/Table2[[#This Row],[Close Price]])-1</f>
        <v>2.5898664174163644E-2</v>
      </c>
      <c r="AG479" s="1">
        <f>(Table2[[#This Row],[Close Price]]/Table2[[#This Row],[Current Month Low]])-1</f>
        <v>2.5398346711393183E-2</v>
      </c>
      <c r="AH479" s="1">
        <f>(Table2[[#This Row],[Current Month High]]/Table2[[#This Row],[Close Price]])-1</f>
        <v>8.4978774778985189E-2</v>
      </c>
      <c r="AI479">
        <v>12.544300346613699</v>
      </c>
      <c r="AJ479">
        <v>31.011786315628299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-0.1</v>
      </c>
      <c r="AM479" t="s">
        <v>3224</v>
      </c>
      <c r="AN479">
        <v>1.17</v>
      </c>
      <c r="AO479" t="s">
        <v>3225</v>
      </c>
      <c r="AP479">
        <v>0.112325010796337</v>
      </c>
      <c r="AQ479">
        <f>(Table2[[#This Row],[Sharpe Ratio]]-AVERAGE(Table2[Sharpe Ratio]))/_xlfn.STDEV.P(Table2[Sharpe Ratio])</f>
        <v>0.54517397458508488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-2.2859762364814236</v>
      </c>
      <c r="AS479">
        <f>_xlfn.RANK.AVG(Table2[[#This Row],[1Y Return vs Nifty Z-Score]],Table2[1Y Return vs Nifty Z-Score])</f>
        <v>534</v>
      </c>
      <c r="AT479">
        <f>_xlfn.RANK.AVG(Table2[[#This Row],[6M Return vs Nifty Z-Score]],Table2[6M Return vs Nifty Z-Score])</f>
        <v>622</v>
      </c>
      <c r="AU479">
        <f>_xlfn.RANK.AVG(Table2[[#This Row],[Sharpe Ratio Z-Score]],Table2[Sharpe Ratio Z-Score])</f>
        <v>210</v>
      </c>
      <c r="AV479">
        <f>(Table2[[#This Row],[Rank 1Y]]+Table2[[#This Row],[Rank 6M]]+Table2[[#This Row],[Rank Sharpe]])/3</f>
        <v>455.33333333333331</v>
      </c>
    </row>
    <row r="480" spans="1:48" x14ac:dyDescent="0.3">
      <c r="A480" t="s">
        <v>624</v>
      </c>
      <c r="B480" t="s">
        <v>625</v>
      </c>
      <c r="C480" t="s">
        <v>3187</v>
      </c>
      <c r="D480" t="s">
        <v>626</v>
      </c>
      <c r="E480">
        <v>31239.2304094299</v>
      </c>
      <c r="F480">
        <v>1286.05</v>
      </c>
      <c r="G480">
        <v>-28.343209176266701</v>
      </c>
      <c r="H480">
        <f>(Table2[[#This Row],[1Y Return vs Nifty]]-AVERAGE(Table2[1Y Return vs Nifty]))/_xlfn.STDEV.P(Table2[1Y Return vs Nifty])</f>
        <v>-0.9309891852421931</v>
      </c>
      <c r="I480">
        <v>11.0033074828245</v>
      </c>
      <c r="J480">
        <f>(Table2[[#This Row],[1M Return vs Nifty]]-AVERAGE(Table2[1M Return vs Nifty]))/_xlfn.STDEV.P(Table2[1M Return vs Nifty])</f>
        <v>0.92635749106934251</v>
      </c>
      <c r="K480">
        <v>26.2893262428796</v>
      </c>
      <c r="L480">
        <f>(Table2[[#This Row],[6M Return vs Nifty]]-AVERAGE(Table2[6M Return vs Nifty]))/_xlfn.STDEV.P(Table2[6M Return vs Nifty])</f>
        <v>0.28312200207784788</v>
      </c>
      <c r="M480">
        <v>1.6976013109639401</v>
      </c>
      <c r="N480">
        <f>(Table2[[#This Row],[1W Return vs Nifty]]-AVERAGE(Table2[1W Return vs Nifty]))/_xlfn.STDEV.P(Table2[1W Return vs Nifty])</f>
        <v>0.36453544111577996</v>
      </c>
      <c r="O480">
        <v>1239.5999999999999</v>
      </c>
      <c r="P480">
        <v>1178.10640143873</v>
      </c>
      <c r="Q480">
        <v>1124.65467742075</v>
      </c>
      <c r="R480">
        <v>65.045123221634398</v>
      </c>
      <c r="S480" s="1">
        <f>(Table2[[#This Row],[Close Price]]-Table2[[#This Row],[20D EMA]])/Table2[[#This Row],[20D EMA]]</f>
        <v>3.7471765085511498E-2</v>
      </c>
      <c r="T480" s="1">
        <f>(Table2[[#This Row],[Close Price]]-Table2[[#This Row],[50D EMA]])/Table2[[#This Row],[50D EMA]]</f>
        <v>9.1624660072678318E-2</v>
      </c>
      <c r="U480" s="1">
        <f>(Table2[[#This Row],[Close Price]]-Table2[[#This Row],[200D EMA]])/Table2[[#This Row],[200D EMA]]</f>
        <v>0.14350655878601712</v>
      </c>
      <c r="V480">
        <v>1.2811064522521001</v>
      </c>
      <c r="W480">
        <v>1280</v>
      </c>
      <c r="X480">
        <v>1297.5</v>
      </c>
      <c r="Y480">
        <v>1280</v>
      </c>
      <c r="Z480">
        <v>1311</v>
      </c>
      <c r="AA480">
        <v>1216</v>
      </c>
      <c r="AB480">
        <v>1311</v>
      </c>
      <c r="AC480" s="1">
        <f>(Table2[[#This Row],[Close Price]]/Table2[[#This Row],[Day Low]])-1</f>
        <v>4.7265624999999201E-3</v>
      </c>
      <c r="AD480" s="1">
        <f>(Table2[[#This Row],[Day High]]/Table2[[#This Row],[Close Price]])-1</f>
        <v>8.9032308230629909E-3</v>
      </c>
      <c r="AE480" s="1">
        <f>(Table2[[#This Row],[Close Price]]/Table2[[#This Row],[Current Week Low]])-1</f>
        <v>4.7265624999999201E-3</v>
      </c>
      <c r="AF480" s="1">
        <f>(Table2[[#This Row],[Current Week High]]/Table2[[#This Row],[Close Price]])-1</f>
        <v>1.9400489872088977E-2</v>
      </c>
      <c r="AG480" s="1">
        <f>(Table2[[#This Row],[Close Price]]/Table2[[#This Row],[Current Month Low]])-1</f>
        <v>5.760690789473677E-2</v>
      </c>
      <c r="AH480" s="1">
        <f>(Table2[[#This Row],[Current Month High]]/Table2[[#This Row],[Close Price]])-1</f>
        <v>1.9400489872088977E-2</v>
      </c>
      <c r="AI480">
        <v>15.695346215154901</v>
      </c>
      <c r="AJ480">
        <v>45.1441792223915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0.09</v>
      </c>
      <c r="AM480" t="s">
        <v>3225</v>
      </c>
      <c r="AN480">
        <v>2.85</v>
      </c>
      <c r="AO480" t="s">
        <v>3225</v>
      </c>
      <c r="AP480">
        <v>1.6580891023890001E-2</v>
      </c>
      <c r="AQ480">
        <f>(Table2[[#This Row],[Sharpe Ratio]]-AVERAGE(Table2[Sharpe Ratio]))/_xlfn.STDEV.P(Table2[Sharpe Ratio])</f>
        <v>-0.56681995939095375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7.6205789629823384E-2</v>
      </c>
      <c r="AS480">
        <f>_xlfn.RANK.AVG(Table2[[#This Row],[1Y Return vs Nifty Z-Score]],Table2[1Y Return vs Nifty Z-Score])</f>
        <v>650</v>
      </c>
      <c r="AT480">
        <f>_xlfn.RANK.AVG(Table2[[#This Row],[6M Return vs Nifty Z-Score]],Table2[6M Return vs Nifty Z-Score])</f>
        <v>233</v>
      </c>
      <c r="AU480">
        <f>_xlfn.RANK.AVG(Table2[[#This Row],[Sharpe Ratio Z-Score]],Table2[Sharpe Ratio Z-Score])</f>
        <v>488</v>
      </c>
      <c r="AV480">
        <f>(Table2[[#This Row],[Rank 1Y]]+Table2[[#This Row],[Rank 6M]]+Table2[[#This Row],[Rank Sharpe]])/3</f>
        <v>457</v>
      </c>
    </row>
    <row r="481" spans="1:48" x14ac:dyDescent="0.3">
      <c r="A481" t="s">
        <v>1802</v>
      </c>
      <c r="B481" t="s">
        <v>1803</v>
      </c>
      <c r="C481" t="s">
        <v>3192</v>
      </c>
      <c r="D481" t="s">
        <v>127</v>
      </c>
      <c r="E481">
        <v>4450.8632964899998</v>
      </c>
      <c r="F481">
        <v>226.46</v>
      </c>
      <c r="G481">
        <v>-22.969104780197899</v>
      </c>
      <c r="H481">
        <f>(Table2[[#This Row],[1Y Return vs Nifty]]-AVERAGE(Table2[1Y Return vs Nifty]))/_xlfn.STDEV.P(Table2[1Y Return vs Nifty])</f>
        <v>-0.84195631046734276</v>
      </c>
      <c r="I481">
        <v>4.9606291257406401</v>
      </c>
      <c r="J481">
        <f>(Table2[[#This Row],[1M Return vs Nifty]]-AVERAGE(Table2[1M Return vs Nifty]))/_xlfn.STDEV.P(Table2[1M Return vs Nifty])</f>
        <v>0.35568032438309871</v>
      </c>
      <c r="K481">
        <v>7.0937784558669996</v>
      </c>
      <c r="L481">
        <f>(Table2[[#This Row],[6M Return vs Nifty]]-AVERAGE(Table2[6M Return vs Nifty]))/_xlfn.STDEV.P(Table2[6M Return vs Nifty])</f>
        <v>-0.28328296185474905</v>
      </c>
      <c r="M481">
        <v>-0.82628747993470897</v>
      </c>
      <c r="N481">
        <f>(Table2[[#This Row],[1W Return vs Nifty]]-AVERAGE(Table2[1W Return vs Nifty]))/_xlfn.STDEV.P(Table2[1W Return vs Nifty])</f>
        <v>-0.20934300552583032</v>
      </c>
      <c r="O481">
        <v>230.04</v>
      </c>
      <c r="P481">
        <v>225.101000416299</v>
      </c>
      <c r="Q481">
        <v>219.45911550829399</v>
      </c>
      <c r="R481">
        <v>40.862029152687597</v>
      </c>
      <c r="S481" s="1">
        <f>(Table2[[#This Row],[Close Price]]-Table2[[#This Row],[20D EMA]])/Table2[[#This Row],[20D EMA]]</f>
        <v>-1.5562510867675119E-2</v>
      </c>
      <c r="T481" s="1">
        <f>(Table2[[#This Row],[Close Price]]-Table2[[#This Row],[50D EMA]])/Table2[[#This Row],[50D EMA]]</f>
        <v>6.0372880670796197E-3</v>
      </c>
      <c r="U481" s="1">
        <f>(Table2[[#This Row],[Close Price]]-Table2[[#This Row],[200D EMA]])/Table2[[#This Row],[200D EMA]]</f>
        <v>3.1900632040237277E-2</v>
      </c>
      <c r="V481">
        <v>0.80525617625971901</v>
      </c>
      <c r="W481">
        <v>225.05</v>
      </c>
      <c r="X481">
        <v>234</v>
      </c>
      <c r="Y481">
        <v>225.05</v>
      </c>
      <c r="Z481">
        <v>240</v>
      </c>
      <c r="AA481">
        <v>225.05</v>
      </c>
      <c r="AB481">
        <v>247.4</v>
      </c>
      <c r="AC481" s="1">
        <f>(Table2[[#This Row],[Close Price]]/Table2[[#This Row],[Day Low]])-1</f>
        <v>6.2652743834703539E-3</v>
      </c>
      <c r="AD481" s="1">
        <f>(Table2[[#This Row],[Day High]]/Table2[[#This Row],[Close Price]])-1</f>
        <v>3.3295063145809323E-2</v>
      </c>
      <c r="AE481" s="1">
        <f>(Table2[[#This Row],[Close Price]]/Table2[[#This Row],[Current Week Low]])-1</f>
        <v>6.2652743834703539E-3</v>
      </c>
      <c r="AF481" s="1">
        <f>(Table2[[#This Row],[Current Week High]]/Table2[[#This Row],[Close Price]])-1</f>
        <v>5.9789808354676177E-2</v>
      </c>
      <c r="AG481" s="1">
        <f>(Table2[[#This Row],[Close Price]]/Table2[[#This Row],[Current Month Low]])-1</f>
        <v>6.2652743834703539E-3</v>
      </c>
      <c r="AH481" s="1">
        <f>(Table2[[#This Row],[Current Month High]]/Table2[[#This Row],[Close Price]])-1</f>
        <v>9.2466660778945498E-2</v>
      </c>
      <c r="AI481">
        <v>22.758986134416599</v>
      </c>
      <c r="AJ481">
        <v>35.686039544637502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0.06</v>
      </c>
      <c r="AM481" t="s">
        <v>3225</v>
      </c>
      <c r="AN481">
        <v>-5.43</v>
      </c>
      <c r="AO481" t="s">
        <v>3224</v>
      </c>
      <c r="AP481">
        <v>6.6318304822741994E-2</v>
      </c>
      <c r="AQ481">
        <f>(Table2[[#This Row],[Sharpe Ratio]]-AVERAGE(Table2[Sharpe Ratio]))/_xlfn.STDEV.P(Table2[Sharpe Ratio])</f>
        <v>1.0841651237752941E-2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-0.9680603022270704</v>
      </c>
      <c r="AS481">
        <f>_xlfn.RANK.AVG(Table2[[#This Row],[1Y Return vs Nifty Z-Score]],Table2[1Y Return vs Nifty Z-Score])</f>
        <v>621</v>
      </c>
      <c r="AT481">
        <f>_xlfn.RANK.AVG(Table2[[#This Row],[6M Return vs Nifty Z-Score]],Table2[6M Return vs Nifty Z-Score])</f>
        <v>403</v>
      </c>
      <c r="AU481">
        <f>_xlfn.RANK.AVG(Table2[[#This Row],[Sharpe Ratio Z-Score]],Table2[Sharpe Ratio Z-Score])</f>
        <v>348</v>
      </c>
      <c r="AV481">
        <f>(Table2[[#This Row],[Rank 1Y]]+Table2[[#This Row],[Rank 6M]]+Table2[[#This Row],[Rank Sharpe]])/3</f>
        <v>457.33333333333331</v>
      </c>
    </row>
    <row r="482" spans="1:48" x14ac:dyDescent="0.3">
      <c r="A482" t="s">
        <v>1139</v>
      </c>
      <c r="B482" t="s">
        <v>1140</v>
      </c>
      <c r="C482" t="s">
        <v>3179</v>
      </c>
      <c r="D482" t="s">
        <v>265</v>
      </c>
      <c r="E482">
        <v>11382.020511544901</v>
      </c>
      <c r="F482">
        <v>2092.15</v>
      </c>
      <c r="G482">
        <v>-2.1264966014794</v>
      </c>
      <c r="H482">
        <f>(Table2[[#This Row],[1Y Return vs Nifty]]-AVERAGE(Table2[1Y Return vs Nifty]))/_xlfn.STDEV.P(Table2[1Y Return vs Nifty])</f>
        <v>-0.49665648240398064</v>
      </c>
      <c r="I482">
        <v>-9.8884186853199196</v>
      </c>
      <c r="J482">
        <f>(Table2[[#This Row],[1M Return vs Nifty]]-AVERAGE(Table2[1M Return vs Nifty]))/_xlfn.STDEV.P(Table2[1M Return vs Nifty])</f>
        <v>-1.0466800251249118</v>
      </c>
      <c r="K482">
        <v>5.5486259899713701</v>
      </c>
      <c r="L482">
        <f>(Table2[[#This Row],[6M Return vs Nifty]]-AVERAGE(Table2[6M Return vs Nifty]))/_xlfn.STDEV.P(Table2[6M Return vs Nifty])</f>
        <v>-0.32887593145513272</v>
      </c>
      <c r="M482">
        <v>2.7316326110465501</v>
      </c>
      <c r="N482">
        <f>(Table2[[#This Row],[1W Return vs Nifty]]-AVERAGE(Table2[1W Return vs Nifty]))/_xlfn.STDEV.P(Table2[1W Return vs Nifty])</f>
        <v>0.59965209063302183</v>
      </c>
      <c r="O482">
        <v>2098.09</v>
      </c>
      <c r="P482">
        <v>2148.8698195243501</v>
      </c>
      <c r="Q482">
        <v>2025.9640016651399</v>
      </c>
      <c r="R482">
        <v>54.0669658497116</v>
      </c>
      <c r="S482" s="1">
        <f>(Table2[[#This Row],[Close Price]]-Table2[[#This Row],[20D EMA]])/Table2[[#This Row],[20D EMA]]</f>
        <v>-2.8311464236520142E-3</v>
      </c>
      <c r="T482" s="1">
        <f>(Table2[[#This Row],[Close Price]]-Table2[[#This Row],[50D EMA]])/Table2[[#This Row],[50D EMA]]</f>
        <v>-2.6395186441263742E-2</v>
      </c>
      <c r="U482" s="1">
        <f>(Table2[[#This Row],[Close Price]]-Table2[[#This Row],[200D EMA]])/Table2[[#This Row],[200D EMA]]</f>
        <v>3.2668891589614578E-2</v>
      </c>
      <c r="V482">
        <v>0.38366555285805598</v>
      </c>
      <c r="W482">
        <v>2072</v>
      </c>
      <c r="X482">
        <v>2099.9</v>
      </c>
      <c r="Y482">
        <v>2070</v>
      </c>
      <c r="Z482">
        <v>2109.9</v>
      </c>
      <c r="AA482">
        <v>1980</v>
      </c>
      <c r="AB482">
        <v>2130</v>
      </c>
      <c r="AC482" s="1">
        <f>(Table2[[#This Row],[Close Price]]/Table2[[#This Row],[Day Low]])-1</f>
        <v>9.7249034749036234E-3</v>
      </c>
      <c r="AD482" s="1">
        <f>(Table2[[#This Row],[Day High]]/Table2[[#This Row],[Close Price]])-1</f>
        <v>3.7043233037783452E-3</v>
      </c>
      <c r="AE482" s="1">
        <f>(Table2[[#This Row],[Close Price]]/Table2[[#This Row],[Current Week Low]])-1</f>
        <v>1.0700483091787394E-2</v>
      </c>
      <c r="AF482" s="1">
        <f>(Table2[[#This Row],[Current Week High]]/Table2[[#This Row],[Close Price]])-1</f>
        <v>8.484095308653794E-3</v>
      </c>
      <c r="AG482" s="1">
        <f>(Table2[[#This Row],[Close Price]]/Table2[[#This Row],[Current Month Low]])-1</f>
        <v>5.6641414141414215E-2</v>
      </c>
      <c r="AH482" s="1">
        <f>(Table2[[#This Row],[Current Month High]]/Table2[[#This Row],[Close Price]])-1</f>
        <v>1.8091437038453284E-2</v>
      </c>
      <c r="AI482">
        <v>31.340965035967699</v>
      </c>
      <c r="AJ482">
        <v>30.759374999999999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-0.24</v>
      </c>
      <c r="AM482" t="s">
        <v>3224</v>
      </c>
      <c r="AN482">
        <v>-0.01</v>
      </c>
      <c r="AO482" t="s">
        <v>3224</v>
      </c>
      <c r="AP482">
        <v>2.6414559173021001E-2</v>
      </c>
      <c r="AQ482">
        <f>(Table2[[#This Row],[Sharpe Ratio]]-AVERAGE(Table2[Sharpe Ratio]))/_xlfn.STDEV.P(Table2[Sharpe Ratio])</f>
        <v>-0.45260950598080191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485</v>
      </c>
      <c r="AT482">
        <f>_xlfn.RANK.AVG(Table2[[#This Row],[6M Return vs Nifty Z-Score]],Table2[6M Return vs Nifty Z-Score])</f>
        <v>424</v>
      </c>
      <c r="AU482">
        <f>_xlfn.RANK.AVG(Table2[[#This Row],[Sharpe Ratio Z-Score]],Table2[Sharpe Ratio Z-Score])</f>
        <v>464</v>
      </c>
      <c r="AV482">
        <f>(Table2[[#This Row],[Rank 1Y]]+Table2[[#This Row],[Rank 6M]]+Table2[[#This Row],[Rank Sharpe]])/3</f>
        <v>457.66666666666669</v>
      </c>
    </row>
    <row r="483" spans="1:48" x14ac:dyDescent="0.3">
      <c r="A483" t="s">
        <v>404</v>
      </c>
      <c r="B483" t="s">
        <v>405</v>
      </c>
      <c r="C483" t="s">
        <v>3186</v>
      </c>
      <c r="D483" t="s">
        <v>406</v>
      </c>
      <c r="E483">
        <v>59464.367643999998</v>
      </c>
      <c r="F483">
        <v>3076</v>
      </c>
      <c r="G483">
        <v>-4.1518958757534596</v>
      </c>
      <c r="H483">
        <f>(Table2[[#This Row],[1Y Return vs Nifty]]-AVERAGE(Table2[1Y Return vs Nifty]))/_xlfn.STDEV.P(Table2[1Y Return vs Nifty])</f>
        <v>-0.53021130506195235</v>
      </c>
      <c r="I483">
        <v>4.3891176336263404</v>
      </c>
      <c r="J483">
        <f>(Table2[[#This Row],[1M Return vs Nifty]]-AVERAGE(Table2[1M Return vs Nifty]))/_xlfn.STDEV.P(Table2[1M Return vs Nifty])</f>
        <v>0.30170615270373558</v>
      </c>
      <c r="K483">
        <v>20.6687546575162</v>
      </c>
      <c r="L483">
        <f>(Table2[[#This Row],[6M Return vs Nifty]]-AVERAGE(Table2[6M Return vs Nifty]))/_xlfn.STDEV.P(Table2[6M Return vs Nifty])</f>
        <v>0.11727522961729564</v>
      </c>
      <c r="M483">
        <v>1.2011228981203601</v>
      </c>
      <c r="N483">
        <f>(Table2[[#This Row],[1W Return vs Nifty]]-AVERAGE(Table2[1W Return vs Nifty]))/_xlfn.STDEV.P(Table2[1W Return vs Nifty])</f>
        <v>0.25164684579367053</v>
      </c>
      <c r="O483">
        <v>3002.39</v>
      </c>
      <c r="P483">
        <v>3003.1695732717099</v>
      </c>
      <c r="Q483">
        <v>2783.2799137196098</v>
      </c>
      <c r="R483">
        <v>66.577607428758199</v>
      </c>
      <c r="S483" s="1">
        <f>(Table2[[#This Row],[Close Price]]-Table2[[#This Row],[20D EMA]])/Table2[[#This Row],[20D EMA]]</f>
        <v>2.4517134682702824E-2</v>
      </c>
      <c r="T483" s="1">
        <f>(Table2[[#This Row],[Close Price]]-Table2[[#This Row],[50D EMA]])/Table2[[#This Row],[50D EMA]]</f>
        <v>2.425118693812128E-2</v>
      </c>
      <c r="U483" s="1">
        <f>(Table2[[#This Row],[Close Price]]-Table2[[#This Row],[200D EMA]])/Table2[[#This Row],[200D EMA]]</f>
        <v>0.10517091178558302</v>
      </c>
      <c r="V483">
        <v>0.82487679835925498</v>
      </c>
      <c r="W483">
        <v>3025.55</v>
      </c>
      <c r="X483">
        <v>3091.9</v>
      </c>
      <c r="Y483">
        <v>3025.55</v>
      </c>
      <c r="Z483">
        <v>3124.45</v>
      </c>
      <c r="AA483">
        <v>2834.85</v>
      </c>
      <c r="AB483">
        <v>3124.45</v>
      </c>
      <c r="AC483" s="1">
        <f>(Table2[[#This Row],[Close Price]]/Table2[[#This Row],[Day Low]])-1</f>
        <v>1.6674654195105054E-2</v>
      </c>
      <c r="AD483" s="1">
        <f>(Table2[[#This Row],[Day High]]/Table2[[#This Row],[Close Price]])-1</f>
        <v>5.1690507152146736E-3</v>
      </c>
      <c r="AE483" s="1">
        <f>(Table2[[#This Row],[Close Price]]/Table2[[#This Row],[Current Week Low]])-1</f>
        <v>1.6674654195105054E-2</v>
      </c>
      <c r="AF483" s="1">
        <f>(Table2[[#This Row],[Current Week High]]/Table2[[#This Row],[Close Price]])-1</f>
        <v>1.5750975292587732E-2</v>
      </c>
      <c r="AG483" s="1">
        <f>(Table2[[#This Row],[Close Price]]/Table2[[#This Row],[Current Month Low]])-1</f>
        <v>8.5066229253752512E-2</v>
      </c>
      <c r="AH483" s="1">
        <f>(Table2[[#This Row],[Current Month High]]/Table2[[#This Row],[Close Price]])-1</f>
        <v>1.5750975292587732E-2</v>
      </c>
      <c r="AI483">
        <v>9.7204161248374401</v>
      </c>
      <c r="AJ483">
        <v>40.2133284711459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-7.0000000000000007E-2</v>
      </c>
      <c r="AM483" t="s">
        <v>3224</v>
      </c>
      <c r="AN483">
        <v>8.6999999999999993</v>
      </c>
      <c r="AO483" t="s">
        <v>3225</v>
      </c>
      <c r="AP483">
        <v>-1.2771350691504001E-2</v>
      </c>
      <c r="AQ483">
        <f>(Table2[[#This Row],[Sharpe Ratio]]-AVERAGE(Table2[Sharpe Ratio]))/_xlfn.STDEV.P(Table2[Sharpe Ratio])</f>
        <v>-0.90772355549367212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498</v>
      </c>
      <c r="AT483">
        <f>_xlfn.RANK.AVG(Table2[[#This Row],[6M Return vs Nifty Z-Score]],Table2[6M Return vs Nifty Z-Score])</f>
        <v>268</v>
      </c>
      <c r="AU483">
        <f>_xlfn.RANK.AVG(Table2[[#This Row],[Sharpe Ratio Z-Score]],Table2[Sharpe Ratio Z-Score])</f>
        <v>610</v>
      </c>
      <c r="AV483">
        <f>(Table2[[#This Row],[Rank 1Y]]+Table2[[#This Row],[Rank 6M]]+Table2[[#This Row],[Rank Sharpe]])/3</f>
        <v>458.66666666666669</v>
      </c>
    </row>
    <row r="484" spans="1:48" x14ac:dyDescent="0.3">
      <c r="A484" t="s">
        <v>314</v>
      </c>
      <c r="B484" t="s">
        <v>315</v>
      </c>
      <c r="C484" t="s">
        <v>3182</v>
      </c>
      <c r="D484" t="s">
        <v>180</v>
      </c>
      <c r="E484">
        <v>89595.806420399997</v>
      </c>
      <c r="F484">
        <v>692</v>
      </c>
      <c r="G484">
        <v>-6.9817354616035301</v>
      </c>
      <c r="H484">
        <f>(Table2[[#This Row],[1Y Return vs Nifty]]-AVERAGE(Table2[1Y Return vs Nifty]))/_xlfn.STDEV.P(Table2[1Y Return vs Nifty])</f>
        <v>-0.57709330342138243</v>
      </c>
      <c r="I484">
        <v>0.824840488904937</v>
      </c>
      <c r="J484">
        <f>(Table2[[#This Row],[1M Return vs Nifty]]-AVERAGE(Table2[1M Return vs Nifty]))/_xlfn.STDEV.P(Table2[1M Return vs Nifty])</f>
        <v>-3.4908087213505377E-2</v>
      </c>
      <c r="K484">
        <v>23.679112483320999</v>
      </c>
      <c r="L484">
        <f>(Table2[[#This Row],[6M Return vs Nifty]]-AVERAGE(Table2[6M Return vs Nifty]))/_xlfn.STDEV.P(Table2[6M Return vs Nifty])</f>
        <v>0.20610216150109473</v>
      </c>
      <c r="M484">
        <v>0.72797215495373002</v>
      </c>
      <c r="N484">
        <f>(Table2[[#This Row],[1W Return vs Nifty]]-AVERAGE(Table2[1W Return vs Nifty]))/_xlfn.STDEV.P(Table2[1W Return vs Nifty])</f>
        <v>0.14406246470090903</v>
      </c>
      <c r="O484">
        <v>672.27</v>
      </c>
      <c r="P484">
        <v>658.21787543147695</v>
      </c>
      <c r="Q484">
        <v>598.50301109695897</v>
      </c>
      <c r="R484">
        <v>67.453782851340605</v>
      </c>
      <c r="S484" s="1">
        <f>(Table2[[#This Row],[Close Price]]-Table2[[#This Row],[20D EMA]])/Table2[[#This Row],[20D EMA]]</f>
        <v>2.934832730896815E-2</v>
      </c>
      <c r="T484" s="1">
        <f>(Table2[[#This Row],[Close Price]]-Table2[[#This Row],[50D EMA]])/Table2[[#This Row],[50D EMA]]</f>
        <v>5.1323620687721505E-2</v>
      </c>
      <c r="U484" s="1">
        <f>(Table2[[#This Row],[Close Price]]-Table2[[#This Row],[200D EMA]])/Table2[[#This Row],[200D EMA]]</f>
        <v>0.15621807604890109</v>
      </c>
      <c r="V484">
        <v>1.02131137976357</v>
      </c>
      <c r="W484">
        <v>689.3</v>
      </c>
      <c r="X484">
        <v>705</v>
      </c>
      <c r="Y484">
        <v>675.55</v>
      </c>
      <c r="Z484">
        <v>705</v>
      </c>
      <c r="AA484">
        <v>633</v>
      </c>
      <c r="AB484">
        <v>705</v>
      </c>
      <c r="AC484" s="1">
        <f>(Table2[[#This Row],[Close Price]]/Table2[[#This Row],[Day Low]])-1</f>
        <v>3.9170172638909317E-3</v>
      </c>
      <c r="AD484" s="1">
        <f>(Table2[[#This Row],[Day High]]/Table2[[#This Row],[Close Price]])-1</f>
        <v>1.8786127167629951E-2</v>
      </c>
      <c r="AE484" s="1">
        <f>(Table2[[#This Row],[Close Price]]/Table2[[#This Row],[Current Week Low]])-1</f>
        <v>2.4350529198430948E-2</v>
      </c>
      <c r="AF484" s="1">
        <f>(Table2[[#This Row],[Current Week High]]/Table2[[#This Row],[Close Price]])-1</f>
        <v>1.8786127167629951E-2</v>
      </c>
      <c r="AG484" s="1">
        <f>(Table2[[#This Row],[Close Price]]/Table2[[#This Row],[Current Month Low]])-1</f>
        <v>9.3206951026856277E-2</v>
      </c>
      <c r="AH484" s="1">
        <f>(Table2[[#This Row],[Current Month High]]/Table2[[#This Row],[Close Price]])-1</f>
        <v>1.8786127167629951E-2</v>
      </c>
      <c r="AI484">
        <v>1.87861271676299</v>
      </c>
      <c r="AJ484">
        <v>42.298992391527797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-0.01</v>
      </c>
      <c r="AM484" t="s">
        <v>3224</v>
      </c>
      <c r="AN484">
        <v>6.93</v>
      </c>
      <c r="AO484" t="s">
        <v>3225</v>
      </c>
      <c r="AP484">
        <v>-1.2841076951050001E-2</v>
      </c>
      <c r="AQ484">
        <f>(Table2[[#This Row],[Sharpe Ratio]]-AVERAGE(Table2[Sharpe Ratio]))/_xlfn.STDEV.P(Table2[Sharpe Ratio])</f>
        <v>-0.90853337209481955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-1.1703701365277037</v>
      </c>
      <c r="AS484">
        <f>_xlfn.RANK.AVG(Table2[[#This Row],[1Y Return vs Nifty Z-Score]],Table2[1Y Return vs Nifty Z-Score])</f>
        <v>515</v>
      </c>
      <c r="AT484">
        <f>_xlfn.RANK.AVG(Table2[[#This Row],[6M Return vs Nifty Z-Score]],Table2[6M Return vs Nifty Z-Score])</f>
        <v>252</v>
      </c>
      <c r="AU484">
        <f>_xlfn.RANK.AVG(Table2[[#This Row],[Sharpe Ratio Z-Score]],Table2[Sharpe Ratio Z-Score])</f>
        <v>611</v>
      </c>
      <c r="AV484">
        <f>(Table2[[#This Row],[Rank 1Y]]+Table2[[#This Row],[Rank 6M]]+Table2[[#This Row],[Rank Sharpe]])/3</f>
        <v>459.33333333333331</v>
      </c>
    </row>
    <row r="485" spans="1:48" x14ac:dyDescent="0.3">
      <c r="A485" t="s">
        <v>474</v>
      </c>
      <c r="B485" t="s">
        <v>475</v>
      </c>
      <c r="C485" t="s">
        <v>3179</v>
      </c>
      <c r="D485" t="s">
        <v>21</v>
      </c>
      <c r="E485">
        <v>46675.97400219</v>
      </c>
      <c r="F485">
        <v>6998.55</v>
      </c>
      <c r="G485">
        <v>0.33390314974789698</v>
      </c>
      <c r="H485">
        <f>(Table2[[#This Row],[1Y Return vs Nifty]]-AVERAGE(Table2[1Y Return vs Nifty]))/_xlfn.STDEV.P(Table2[1Y Return vs Nifty])</f>
        <v>-0.45589499978236758</v>
      </c>
      <c r="I485">
        <v>10.6290287858385</v>
      </c>
      <c r="J485">
        <f>(Table2[[#This Row],[1M Return vs Nifty]]-AVERAGE(Table2[1M Return vs Nifty]))/_xlfn.STDEV.P(Table2[1M Return vs Nifty])</f>
        <v>0.89101020072472337</v>
      </c>
      <c r="K485">
        <v>7.4266355439785503</v>
      </c>
      <c r="L485">
        <f>(Table2[[#This Row],[6M Return vs Nifty]]-AVERAGE(Table2[6M Return vs Nifty]))/_xlfn.STDEV.P(Table2[6M Return vs Nifty])</f>
        <v>-0.27346131419569714</v>
      </c>
      <c r="M485">
        <v>3.9557283221155899</v>
      </c>
      <c r="N485">
        <f>(Table2[[#This Row],[1W Return vs Nifty]]-AVERAGE(Table2[1W Return vs Nifty]))/_xlfn.STDEV.P(Table2[1W Return vs Nifty])</f>
        <v>0.87798533088598629</v>
      </c>
      <c r="O485">
        <v>6565.45</v>
      </c>
      <c r="P485">
        <v>6219.4501285464203</v>
      </c>
      <c r="Q485">
        <v>5730.7364002535996</v>
      </c>
      <c r="R485">
        <v>80.367396671700405</v>
      </c>
      <c r="S485" s="1">
        <f>(Table2[[#This Row],[Close Price]]-Table2[[#This Row],[20D EMA]])/Table2[[#This Row],[20D EMA]]</f>
        <v>6.5966536947200935E-2</v>
      </c>
      <c r="T485" s="1">
        <f>(Table2[[#This Row],[Close Price]]-Table2[[#This Row],[50D EMA]])/Table2[[#This Row],[50D EMA]]</f>
        <v>0.12526828824908792</v>
      </c>
      <c r="U485" s="1">
        <f>(Table2[[#This Row],[Close Price]]-Table2[[#This Row],[200D EMA]])/Table2[[#This Row],[200D EMA]]</f>
        <v>0.22123048613617904</v>
      </c>
      <c r="V485">
        <v>1.07077473785147</v>
      </c>
      <c r="W485">
        <v>6920.2</v>
      </c>
      <c r="X485">
        <v>7049</v>
      </c>
      <c r="Y485">
        <v>6920.2</v>
      </c>
      <c r="Z485">
        <v>7088.1</v>
      </c>
      <c r="AA485">
        <v>6222.7</v>
      </c>
      <c r="AB485">
        <v>7088.1</v>
      </c>
      <c r="AC485" s="1">
        <f>(Table2[[#This Row],[Close Price]]/Table2[[#This Row],[Day Low]])-1</f>
        <v>1.1321927111933139E-2</v>
      </c>
      <c r="AD485" s="1">
        <f>(Table2[[#This Row],[Day High]]/Table2[[#This Row],[Close Price]])-1</f>
        <v>7.2086360746155265E-3</v>
      </c>
      <c r="AE485" s="1">
        <f>(Table2[[#This Row],[Close Price]]/Table2[[#This Row],[Current Week Low]])-1</f>
        <v>1.1321927111933139E-2</v>
      </c>
      <c r="AF485" s="1">
        <f>(Table2[[#This Row],[Current Week High]]/Table2[[#This Row],[Close Price]])-1</f>
        <v>1.2795507640868564E-2</v>
      </c>
      <c r="AG485" s="1">
        <f>(Table2[[#This Row],[Close Price]]/Table2[[#This Row],[Current Month Low]])-1</f>
        <v>0.12468060488212518</v>
      </c>
      <c r="AH485" s="1">
        <f>(Table2[[#This Row],[Current Month High]]/Table2[[#This Row],[Close Price]])-1</f>
        <v>1.2795507640868564E-2</v>
      </c>
      <c r="AI485">
        <v>1.27955076408685</v>
      </c>
      <c r="AJ485">
        <v>63.241005306431802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7.0000000000000007E-2</v>
      </c>
      <c r="AM485" t="s">
        <v>3225</v>
      </c>
      <c r="AN485">
        <v>10.32</v>
      </c>
      <c r="AO485" t="s">
        <v>3225</v>
      </c>
      <c r="AP485">
        <v>6.6757604300880001E-3</v>
      </c>
      <c r="AQ485">
        <f>(Table2[[#This Row],[Sharpe Ratio]]-AVERAGE(Table2[Sharpe Ratio]))/_xlfn.STDEV.P(Table2[Sharpe Ratio])</f>
        <v>-0.6818603938502823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0.35777882378236259</v>
      </c>
      <c r="AS485">
        <f>_xlfn.RANK.AVG(Table2[[#This Row],[1Y Return vs Nifty Z-Score]],Table2[1Y Return vs Nifty Z-Score])</f>
        <v>460</v>
      </c>
      <c r="AT485">
        <f>_xlfn.RANK.AVG(Table2[[#This Row],[6M Return vs Nifty Z-Score]],Table2[6M Return vs Nifty Z-Score])</f>
        <v>400</v>
      </c>
      <c r="AU485">
        <f>_xlfn.RANK.AVG(Table2[[#This Row],[Sharpe Ratio Z-Score]],Table2[Sharpe Ratio Z-Score])</f>
        <v>518</v>
      </c>
      <c r="AV485">
        <f>(Table2[[#This Row],[Rank 1Y]]+Table2[[#This Row],[Rank 6M]]+Table2[[#This Row],[Rank Sharpe]])/3</f>
        <v>459.33333333333331</v>
      </c>
    </row>
    <row r="486" spans="1:48" x14ac:dyDescent="0.3">
      <c r="A486" t="s">
        <v>1648</v>
      </c>
      <c r="B486" t="s">
        <v>1649</v>
      </c>
      <c r="C486" t="s">
        <v>3191</v>
      </c>
      <c r="D486" t="s">
        <v>132</v>
      </c>
      <c r="E486">
        <v>5484.8249999999998</v>
      </c>
      <c r="F486">
        <v>192.45</v>
      </c>
      <c r="G486">
        <v>33.695035323645399</v>
      </c>
      <c r="H486">
        <f>(Table2[[#This Row],[1Y Return vs Nifty]]-AVERAGE(Table2[1Y Return vs Nifty]))/_xlfn.STDEV.P(Table2[1Y Return vs Nifty])</f>
        <v>9.6799418539427251E-2</v>
      </c>
      <c r="I486">
        <v>-7.5941438829633601</v>
      </c>
      <c r="J486">
        <f>(Table2[[#This Row],[1M Return vs Nifty]]-AVERAGE(Table2[1M Return vs Nifty]))/_xlfn.STDEV.P(Table2[1M Return vs Nifty])</f>
        <v>-0.8300061983153818</v>
      </c>
      <c r="K486">
        <v>-14.578010174769</v>
      </c>
      <c r="L486">
        <f>(Table2[[#This Row],[6M Return vs Nifty]]-AVERAGE(Table2[6M Return vs Nifty]))/_xlfn.STDEV.P(Table2[6M Return vs Nifty])</f>
        <v>-0.92275461402584891</v>
      </c>
      <c r="M486">
        <v>-2.6714245267958998</v>
      </c>
      <c r="N486">
        <f>(Table2[[#This Row],[1W Return vs Nifty]]-AVERAGE(Table2[1W Return vs Nifty]))/_xlfn.STDEV.P(Table2[1W Return vs Nifty])</f>
        <v>-0.62888779137852424</v>
      </c>
      <c r="O486">
        <v>197.93</v>
      </c>
      <c r="P486">
        <v>201.105128967523</v>
      </c>
      <c r="Q486">
        <v>188.58872834812101</v>
      </c>
      <c r="R486">
        <v>37.158252471429797</v>
      </c>
      <c r="S486" s="1">
        <f>(Table2[[#This Row],[Close Price]]-Table2[[#This Row],[20D EMA]])/Table2[[#This Row],[20D EMA]]</f>
        <v>-2.7686555853079463E-2</v>
      </c>
      <c r="T486" s="1">
        <f>(Table2[[#This Row],[Close Price]]-Table2[[#This Row],[50D EMA]])/Table2[[#This Row],[50D EMA]]</f>
        <v>-4.3037833057558428E-2</v>
      </c>
      <c r="U486" s="1">
        <f>(Table2[[#This Row],[Close Price]]-Table2[[#This Row],[200D EMA]])/Table2[[#This Row],[200D EMA]]</f>
        <v>2.0474562216419183E-2</v>
      </c>
      <c r="V486">
        <v>0.42971466652144602</v>
      </c>
      <c r="W486">
        <v>191.15</v>
      </c>
      <c r="X486">
        <v>195.9</v>
      </c>
      <c r="Y486">
        <v>191.15</v>
      </c>
      <c r="Z486">
        <v>196.46</v>
      </c>
      <c r="AA486">
        <v>191</v>
      </c>
      <c r="AB486">
        <v>212.9</v>
      </c>
      <c r="AC486" s="1">
        <f>(Table2[[#This Row],[Close Price]]/Table2[[#This Row],[Day Low]])-1</f>
        <v>6.800941668846372E-3</v>
      </c>
      <c r="AD486" s="1">
        <f>(Table2[[#This Row],[Day High]]/Table2[[#This Row],[Close Price]])-1</f>
        <v>1.7926734216679785E-2</v>
      </c>
      <c r="AE486" s="1">
        <f>(Table2[[#This Row],[Close Price]]/Table2[[#This Row],[Current Week Low]])-1</f>
        <v>6.800941668846372E-3</v>
      </c>
      <c r="AF486" s="1">
        <f>(Table2[[#This Row],[Current Week High]]/Table2[[#This Row],[Close Price]])-1</f>
        <v>2.083658093011187E-2</v>
      </c>
      <c r="AG486" s="1">
        <f>(Table2[[#This Row],[Close Price]]/Table2[[#This Row],[Current Month Low]])-1</f>
        <v>7.5916230366490645E-3</v>
      </c>
      <c r="AH486" s="1">
        <f>(Table2[[#This Row],[Current Month High]]/Table2[[#This Row],[Close Price]])-1</f>
        <v>0.10626136658872443</v>
      </c>
      <c r="AI486">
        <v>37.672122629254297</v>
      </c>
      <c r="AJ486">
        <v>75.593065693430603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0.06</v>
      </c>
      <c r="AM486" t="s">
        <v>3225</v>
      </c>
      <c r="AN486">
        <v>-7.08</v>
      </c>
      <c r="AO486" t="s">
        <v>3224</v>
      </c>
      <c r="AP486">
        <v>2.1597116570565001E-2</v>
      </c>
      <c r="AQ486">
        <f>(Table2[[#This Row],[Sharpe Ratio]]-AVERAGE(Table2[Sharpe Ratio]))/_xlfn.STDEV.P(Table2[Sharpe Ratio])</f>
        <v>-0.50856037757417605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271</v>
      </c>
      <c r="AT486">
        <f>_xlfn.RANK.AVG(Table2[[#This Row],[6M Return vs Nifty Z-Score]],Table2[6M Return vs Nifty Z-Score])</f>
        <v>633</v>
      </c>
      <c r="AU486">
        <f>_xlfn.RANK.AVG(Table2[[#This Row],[Sharpe Ratio Z-Score]],Table2[Sharpe Ratio Z-Score])</f>
        <v>475</v>
      </c>
      <c r="AV486">
        <f>(Table2[[#This Row],[Rank 1Y]]+Table2[[#This Row],[Rank 6M]]+Table2[[#This Row],[Rank Sharpe]])/3</f>
        <v>459.66666666666669</v>
      </c>
    </row>
    <row r="487" spans="1:48" x14ac:dyDescent="0.3">
      <c r="A487" t="s">
        <v>216</v>
      </c>
      <c r="B487" t="s">
        <v>217</v>
      </c>
      <c r="C487" t="s">
        <v>3180</v>
      </c>
      <c r="D487" t="s">
        <v>34</v>
      </c>
      <c r="E487">
        <v>123854.12418704999</v>
      </c>
      <c r="F487">
        <v>239.5</v>
      </c>
      <c r="G487">
        <v>-15.6911428263224</v>
      </c>
      <c r="H487">
        <f>(Table2[[#This Row],[1Y Return vs Nifty]]-AVERAGE(Table2[1Y Return vs Nifty]))/_xlfn.STDEV.P(Table2[1Y Return vs Nifty])</f>
        <v>-0.72138219662438807</v>
      </c>
      <c r="I487">
        <v>-5.54283589499311</v>
      </c>
      <c r="J487">
        <f>(Table2[[#This Row],[1M Return vs Nifty]]-AVERAGE(Table2[1M Return vs Nifty]))/_xlfn.STDEV.P(Table2[1M Return vs Nifty])</f>
        <v>-0.6362784237428063</v>
      </c>
      <c r="K487">
        <v>-21.310274530332698</v>
      </c>
      <c r="L487">
        <f>(Table2[[#This Row],[6M Return vs Nifty]]-AVERAGE(Table2[6M Return vs Nifty]))/_xlfn.STDEV.P(Table2[6M Return vs Nifty])</f>
        <v>-1.1214042171425522</v>
      </c>
      <c r="M487">
        <v>-0.68523090029872402</v>
      </c>
      <c r="N487">
        <f>(Table2[[#This Row],[1W Return vs Nifty]]-AVERAGE(Table2[1W Return vs Nifty]))/_xlfn.STDEV.P(Table2[1W Return vs Nifty])</f>
        <v>-0.17726974972233073</v>
      </c>
      <c r="O487">
        <v>242.59</v>
      </c>
      <c r="P487">
        <v>248.842038981499</v>
      </c>
      <c r="Q487">
        <v>246.041116545406</v>
      </c>
      <c r="R487">
        <v>44.487184160150299</v>
      </c>
      <c r="S487" s="1">
        <f>(Table2[[#This Row],[Close Price]]-Table2[[#This Row],[20D EMA]])/Table2[[#This Row],[20D EMA]]</f>
        <v>-1.2737540706541916E-2</v>
      </c>
      <c r="T487" s="1">
        <f>(Table2[[#This Row],[Close Price]]-Table2[[#This Row],[50D EMA]])/Table2[[#This Row],[50D EMA]]</f>
        <v>-3.7542044823839299E-2</v>
      </c>
      <c r="U487" s="1">
        <f>(Table2[[#This Row],[Close Price]]-Table2[[#This Row],[200D EMA]])/Table2[[#This Row],[200D EMA]]</f>
        <v>-2.6585461150753879E-2</v>
      </c>
      <c r="V487">
        <v>0.79308736980151096</v>
      </c>
      <c r="W487">
        <v>238.2</v>
      </c>
      <c r="X487">
        <v>240.65</v>
      </c>
      <c r="Y487">
        <v>238.2</v>
      </c>
      <c r="Z487">
        <v>241.95</v>
      </c>
      <c r="AA487">
        <v>231.5</v>
      </c>
      <c r="AB487">
        <v>255.95</v>
      </c>
      <c r="AC487" s="1">
        <f>(Table2[[#This Row],[Close Price]]/Table2[[#This Row],[Day Low]])-1</f>
        <v>5.4575986565912338E-3</v>
      </c>
      <c r="AD487" s="1">
        <f>(Table2[[#This Row],[Day High]]/Table2[[#This Row],[Close Price]])-1</f>
        <v>4.8016701461377487E-3</v>
      </c>
      <c r="AE487" s="1">
        <f>(Table2[[#This Row],[Close Price]]/Table2[[#This Row],[Current Week Low]])-1</f>
        <v>5.4575986565912338E-3</v>
      </c>
      <c r="AF487" s="1">
        <f>(Table2[[#This Row],[Current Week High]]/Table2[[#This Row],[Close Price]])-1</f>
        <v>1.0229645093945638E-2</v>
      </c>
      <c r="AG487" s="1">
        <f>(Table2[[#This Row],[Close Price]]/Table2[[#This Row],[Current Month Low]])-1</f>
        <v>3.4557235421166288E-2</v>
      </c>
      <c r="AH487" s="1">
        <f>(Table2[[#This Row],[Current Month High]]/Table2[[#This Row],[Close Price]])-1</f>
        <v>6.8684759916492588E-2</v>
      </c>
      <c r="AI487">
        <v>25.1356993736951</v>
      </c>
      <c r="AJ487">
        <v>27.495342028213901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-0.13</v>
      </c>
      <c r="AM487" t="s">
        <v>3224</v>
      </c>
      <c r="AN487">
        <v>-4.24</v>
      </c>
      <c r="AO487" t="s">
        <v>3224</v>
      </c>
      <c r="AP487">
        <v>0.14867658541459799</v>
      </c>
      <c r="AQ487">
        <f>(Table2[[#This Row],[Sharpe Ratio]]-AVERAGE(Table2[Sharpe Ratio]))/_xlfn.STDEV.P(Table2[Sharpe Ratio])</f>
        <v>0.96736941136026633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576</v>
      </c>
      <c r="AT487">
        <f>_xlfn.RANK.AVG(Table2[[#This Row],[6M Return vs Nifty Z-Score]],Table2[6M Return vs Nifty Z-Score])</f>
        <v>686</v>
      </c>
      <c r="AU487">
        <f>_xlfn.RANK.AVG(Table2[[#This Row],[Sharpe Ratio Z-Score]],Table2[Sharpe Ratio Z-Score])</f>
        <v>120</v>
      </c>
      <c r="AV487">
        <f>(Table2[[#This Row],[Rank 1Y]]+Table2[[#This Row],[Rank 6M]]+Table2[[#This Row],[Rank Sharpe]])/3</f>
        <v>460.66666666666669</v>
      </c>
    </row>
    <row r="488" spans="1:48" x14ac:dyDescent="0.3">
      <c r="A488" t="s">
        <v>534</v>
      </c>
      <c r="B488" t="s">
        <v>535</v>
      </c>
      <c r="C488" t="s">
        <v>3195</v>
      </c>
      <c r="D488" t="s">
        <v>536</v>
      </c>
      <c r="E488">
        <v>40246.264986200003</v>
      </c>
      <c r="F488">
        <v>35726.6</v>
      </c>
      <c r="G488">
        <v>-7.4599317568685297</v>
      </c>
      <c r="H488">
        <f>(Table2[[#This Row],[1Y Return vs Nifty]]-AVERAGE(Table2[1Y Return vs Nifty]))/_xlfn.STDEV.P(Table2[1Y Return vs Nifty])</f>
        <v>-0.58501558920825147</v>
      </c>
      <c r="I488">
        <v>-3.83329793404407</v>
      </c>
      <c r="J488">
        <f>(Table2[[#This Row],[1M Return vs Nifty]]-AVERAGE(Table2[1M Return vs Nifty]))/_xlfn.STDEV.P(Table2[1M Return vs Nifty])</f>
        <v>-0.47482778509458462</v>
      </c>
      <c r="K488">
        <v>5.6246940438759996</v>
      </c>
      <c r="L488">
        <f>(Table2[[#This Row],[6M Return vs Nifty]]-AVERAGE(Table2[6M Return vs Nifty]))/_xlfn.STDEV.P(Table2[6M Return vs Nifty])</f>
        <v>-0.32663138371904649</v>
      </c>
      <c r="M488">
        <v>0.79924946587810097</v>
      </c>
      <c r="N488">
        <f>(Table2[[#This Row],[1W Return vs Nifty]]-AVERAGE(Table2[1W Return vs Nifty]))/_xlfn.STDEV.P(Table2[1W Return vs Nifty])</f>
        <v>0.1602694040167672</v>
      </c>
      <c r="O488">
        <v>35625.96</v>
      </c>
      <c r="P488">
        <v>36019.533926030497</v>
      </c>
      <c r="Q488">
        <v>33675.023829003403</v>
      </c>
      <c r="R488">
        <v>57.165631163060198</v>
      </c>
      <c r="S488" s="1">
        <f>(Table2[[#This Row],[Close Price]]-Table2[[#This Row],[20D EMA]])/Table2[[#This Row],[20D EMA]]</f>
        <v>2.824906332348642E-3</v>
      </c>
      <c r="T488" s="1">
        <f>(Table2[[#This Row],[Close Price]]-Table2[[#This Row],[50D EMA]])/Table2[[#This Row],[50D EMA]]</f>
        <v>-8.1326406563745676E-3</v>
      </c>
      <c r="U488" s="1">
        <f>(Table2[[#This Row],[Close Price]]-Table2[[#This Row],[200D EMA]])/Table2[[#This Row],[200D EMA]]</f>
        <v>6.0922783051741376E-2</v>
      </c>
      <c r="V488">
        <v>0.85067751095257804</v>
      </c>
      <c r="W488">
        <v>35594.5</v>
      </c>
      <c r="X488">
        <v>36128</v>
      </c>
      <c r="Y488">
        <v>35556</v>
      </c>
      <c r="Z488">
        <v>36128</v>
      </c>
      <c r="AA488">
        <v>34465.550000000003</v>
      </c>
      <c r="AB488">
        <v>36244</v>
      </c>
      <c r="AC488" s="1">
        <f>(Table2[[#This Row],[Close Price]]/Table2[[#This Row],[Day Low]])-1</f>
        <v>3.7112475241960485E-3</v>
      </c>
      <c r="AD488" s="1">
        <f>(Table2[[#This Row],[Day High]]/Table2[[#This Row],[Close Price]])-1</f>
        <v>1.1235326059574779E-2</v>
      </c>
      <c r="AE488" s="1">
        <f>(Table2[[#This Row],[Close Price]]/Table2[[#This Row],[Current Week Low]])-1</f>
        <v>4.7980650241872258E-3</v>
      </c>
      <c r="AF488" s="1">
        <f>(Table2[[#This Row],[Current Week High]]/Table2[[#This Row],[Close Price]])-1</f>
        <v>1.1235326059574779E-2</v>
      </c>
      <c r="AG488" s="1">
        <f>(Table2[[#This Row],[Close Price]]/Table2[[#This Row],[Current Month Low]])-1</f>
        <v>3.6588709595523516E-2</v>
      </c>
      <c r="AH488" s="1">
        <f>(Table2[[#This Row],[Current Month High]]/Table2[[#This Row],[Close Price]])-1</f>
        <v>1.4482206535186615E-2</v>
      </c>
      <c r="AI488">
        <v>14.3587690964155</v>
      </c>
      <c r="AJ488">
        <v>25.361109795273101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</v>
      </c>
      <c r="AM488">
        <v>0</v>
      </c>
      <c r="AN488">
        <v>0.18</v>
      </c>
      <c r="AO488" t="s">
        <v>3225</v>
      </c>
      <c r="AP488">
        <v>3.0518835989878E-2</v>
      </c>
      <c r="AQ488">
        <f>(Table2[[#This Row],[Sharpe Ratio]]-AVERAGE(Table2[Sharpe Ratio]))/_xlfn.STDEV.P(Table2[Sharpe Ratio])</f>
        <v>-0.40494150365804349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521</v>
      </c>
      <c r="AT488">
        <f>_xlfn.RANK.AVG(Table2[[#This Row],[6M Return vs Nifty Z-Score]],Table2[6M Return vs Nifty Z-Score])</f>
        <v>420</v>
      </c>
      <c r="AU488">
        <f>_xlfn.RANK.AVG(Table2[[#This Row],[Sharpe Ratio Z-Score]],Table2[Sharpe Ratio Z-Score])</f>
        <v>444</v>
      </c>
      <c r="AV488">
        <f>(Table2[[#This Row],[Rank 1Y]]+Table2[[#This Row],[Rank 6M]]+Table2[[#This Row],[Rank Sharpe]])/3</f>
        <v>461.66666666666669</v>
      </c>
    </row>
    <row r="489" spans="1:48" x14ac:dyDescent="0.3">
      <c r="A489" t="s">
        <v>969</v>
      </c>
      <c r="B489" t="s">
        <v>970</v>
      </c>
      <c r="C489" t="s">
        <v>3194</v>
      </c>
      <c r="D489" t="s">
        <v>463</v>
      </c>
      <c r="E489">
        <v>15943.800719520001</v>
      </c>
      <c r="F489">
        <v>5200.2</v>
      </c>
      <c r="G489">
        <v>-23.7531659497315</v>
      </c>
      <c r="H489">
        <f>(Table2[[#This Row],[1Y Return vs Nifty]]-AVERAGE(Table2[1Y Return vs Nifty]))/_xlfn.STDEV.P(Table2[1Y Return vs Nifty])</f>
        <v>-0.85494586459174204</v>
      </c>
      <c r="I489">
        <v>-4.6358730336962699</v>
      </c>
      <c r="J489">
        <f>(Table2[[#This Row],[1M Return vs Nifty]]-AVERAGE(Table2[1M Return vs Nifty]))/_xlfn.STDEV.P(Table2[1M Return vs Nifty])</f>
        <v>-0.55062385711048434</v>
      </c>
      <c r="K489">
        <v>11.619179251754501</v>
      </c>
      <c r="L489">
        <f>(Table2[[#This Row],[6M Return vs Nifty]]-AVERAGE(Table2[6M Return vs Nifty]))/_xlfn.STDEV.P(Table2[6M Return vs Nifty])</f>
        <v>-0.14975150429929279</v>
      </c>
      <c r="M489">
        <v>-3.1321122667289099</v>
      </c>
      <c r="N489">
        <f>(Table2[[#This Row],[1W Return vs Nifty]]-AVERAGE(Table2[1W Return vs Nifty]))/_xlfn.STDEV.P(Table2[1W Return vs Nifty])</f>
        <v>-0.7336383515192727</v>
      </c>
      <c r="O489">
        <v>5328.87</v>
      </c>
      <c r="P489">
        <v>5255.2480954600596</v>
      </c>
      <c r="Q489">
        <v>4865.4486381721199</v>
      </c>
      <c r="R489">
        <v>35.585093058511099</v>
      </c>
      <c r="S489" s="1">
        <f>(Table2[[#This Row],[Close Price]]-Table2[[#This Row],[20D EMA]])/Table2[[#This Row],[20D EMA]]</f>
        <v>-2.4145832043191161E-2</v>
      </c>
      <c r="T489" s="1">
        <f>(Table2[[#This Row],[Close Price]]-Table2[[#This Row],[50D EMA]])/Table2[[#This Row],[50D EMA]]</f>
        <v>-1.0474880435733405E-2</v>
      </c>
      <c r="U489" s="1">
        <f>(Table2[[#This Row],[Close Price]]-Table2[[#This Row],[200D EMA]])/Table2[[#This Row],[200D EMA]]</f>
        <v>6.8801746092142749E-2</v>
      </c>
      <c r="V489">
        <v>0.433338798139216</v>
      </c>
      <c r="W489">
        <v>5181.6000000000004</v>
      </c>
      <c r="X489">
        <v>5245.15</v>
      </c>
      <c r="Y489">
        <v>5181.6000000000004</v>
      </c>
      <c r="Z489">
        <v>5318.1</v>
      </c>
      <c r="AA489">
        <v>5181.6000000000004</v>
      </c>
      <c r="AB489">
        <v>5526</v>
      </c>
      <c r="AC489" s="1">
        <f>(Table2[[#This Row],[Close Price]]/Table2[[#This Row],[Day Low]])-1</f>
        <v>3.589624826308313E-3</v>
      </c>
      <c r="AD489" s="1">
        <f>(Table2[[#This Row],[Day High]]/Table2[[#This Row],[Close Price]])-1</f>
        <v>8.6438983116032819E-3</v>
      </c>
      <c r="AE489" s="1">
        <f>(Table2[[#This Row],[Close Price]]/Table2[[#This Row],[Current Week Low]])-1</f>
        <v>3.589624826308313E-3</v>
      </c>
      <c r="AF489" s="1">
        <f>(Table2[[#This Row],[Current Week High]]/Table2[[#This Row],[Close Price]])-1</f>
        <v>2.2672204915195726E-2</v>
      </c>
      <c r="AG489" s="1">
        <f>(Table2[[#This Row],[Close Price]]/Table2[[#This Row],[Current Month Low]])-1</f>
        <v>3.589624826308313E-3</v>
      </c>
      <c r="AH489" s="1">
        <f>(Table2[[#This Row],[Current Month High]]/Table2[[#This Row],[Close Price]])-1</f>
        <v>6.2651436483212253E-2</v>
      </c>
      <c r="AI489">
        <v>14.5888619668474</v>
      </c>
      <c r="AJ489">
        <v>29.326038298930602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0.05</v>
      </c>
      <c r="AM489" t="s">
        <v>3225</v>
      </c>
      <c r="AN489">
        <v>-2.7</v>
      </c>
      <c r="AO489" t="s">
        <v>3224</v>
      </c>
      <c r="AP489">
        <v>4.3614323705781999E-2</v>
      </c>
      <c r="AQ489">
        <f>(Table2[[#This Row],[Sharpe Ratio]]-AVERAGE(Table2[Sharpe Ratio]))/_xlfn.STDEV.P(Table2[Sharpe Ratio])</f>
        <v>-0.25284753760401935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-2.5418071151248114</v>
      </c>
      <c r="AS489">
        <f>_xlfn.RANK.AVG(Table2[[#This Row],[1Y Return vs Nifty Z-Score]],Table2[1Y Return vs Nifty Z-Score])</f>
        <v>628</v>
      </c>
      <c r="AT489">
        <f>_xlfn.RANK.AVG(Table2[[#This Row],[6M Return vs Nifty Z-Score]],Table2[6M Return vs Nifty Z-Score])</f>
        <v>358</v>
      </c>
      <c r="AU489">
        <f>_xlfn.RANK.AVG(Table2[[#This Row],[Sharpe Ratio Z-Score]],Table2[Sharpe Ratio Z-Score])</f>
        <v>401</v>
      </c>
      <c r="AV489">
        <f>(Table2[[#This Row],[Rank 1Y]]+Table2[[#This Row],[Rank 6M]]+Table2[[#This Row],[Rank Sharpe]])/3</f>
        <v>462.33333333333331</v>
      </c>
    </row>
    <row r="490" spans="1:48" x14ac:dyDescent="0.3">
      <c r="A490" t="s">
        <v>1413</v>
      </c>
      <c r="B490" t="s">
        <v>1414</v>
      </c>
      <c r="C490" t="s">
        <v>3192</v>
      </c>
      <c r="D490" t="s">
        <v>1415</v>
      </c>
      <c r="E490">
        <v>7999.550213644</v>
      </c>
      <c r="F490">
        <v>251.24</v>
      </c>
      <c r="G490">
        <v>1.0388605270047999</v>
      </c>
      <c r="H490">
        <f>(Table2[[#This Row],[1Y Return vs Nifty]]-AVERAGE(Table2[1Y Return vs Nifty]))/_xlfn.STDEV.P(Table2[1Y Return vs Nifty])</f>
        <v>-0.44421595946881626</v>
      </c>
      <c r="I490">
        <v>-4.0798486579350604</v>
      </c>
      <c r="J490">
        <f>(Table2[[#This Row],[1M Return vs Nifty]]-AVERAGE(Table2[1M Return vs Nifty]))/_xlfn.STDEV.P(Table2[1M Return vs Nifty])</f>
        <v>-0.49811230567304765</v>
      </c>
      <c r="K490">
        <v>18.186400318401699</v>
      </c>
      <c r="L490">
        <f>(Table2[[#This Row],[6M Return vs Nifty]]-AVERAGE(Table2[6M Return vs Nifty]))/_xlfn.STDEV.P(Table2[6M Return vs Nifty])</f>
        <v>4.4028149850946718E-2</v>
      </c>
      <c r="M490">
        <v>-5.0512356760985799</v>
      </c>
      <c r="N490">
        <f>(Table2[[#This Row],[1W Return vs Nifty]]-AVERAGE(Table2[1W Return vs Nifty]))/_xlfn.STDEV.P(Table2[1W Return vs Nifty])</f>
        <v>-1.1700060572019293</v>
      </c>
      <c r="O490">
        <v>249.59</v>
      </c>
      <c r="P490">
        <v>237.054141230547</v>
      </c>
      <c r="Q490">
        <v>210.24031008468299</v>
      </c>
      <c r="R490">
        <v>49.201730221195</v>
      </c>
      <c r="S490" s="1">
        <f>(Table2[[#This Row],[Close Price]]-Table2[[#This Row],[20D EMA]])/Table2[[#This Row],[20D EMA]]</f>
        <v>6.6108417805200758E-3</v>
      </c>
      <c r="T490" s="1">
        <f>(Table2[[#This Row],[Close Price]]-Table2[[#This Row],[50D EMA]])/Table2[[#This Row],[50D EMA]]</f>
        <v>5.9842273565921589E-2</v>
      </c>
      <c r="U490" s="1">
        <f>(Table2[[#This Row],[Close Price]]-Table2[[#This Row],[200D EMA]])/Table2[[#This Row],[200D EMA]]</f>
        <v>0.19501345816510021</v>
      </c>
      <c r="V490">
        <v>1.0752916047598899</v>
      </c>
      <c r="W490">
        <v>248.26</v>
      </c>
      <c r="X490">
        <v>252.61</v>
      </c>
      <c r="Y490">
        <v>248.26</v>
      </c>
      <c r="Z490">
        <v>259.2</v>
      </c>
      <c r="AA490">
        <v>242.3</v>
      </c>
      <c r="AB490">
        <v>269</v>
      </c>
      <c r="AC490" s="1">
        <f>(Table2[[#This Row],[Close Price]]/Table2[[#This Row],[Day Low]])-1</f>
        <v>1.2003544670909694E-2</v>
      </c>
      <c r="AD490" s="1">
        <f>(Table2[[#This Row],[Day High]]/Table2[[#This Row],[Close Price]])-1</f>
        <v>5.4529533513771877E-3</v>
      </c>
      <c r="AE490" s="1">
        <f>(Table2[[#This Row],[Close Price]]/Table2[[#This Row],[Current Week Low]])-1</f>
        <v>1.2003544670909694E-2</v>
      </c>
      <c r="AF490" s="1">
        <f>(Table2[[#This Row],[Current Week High]]/Table2[[#This Row],[Close Price]])-1</f>
        <v>3.1682853048877524E-2</v>
      </c>
      <c r="AG490" s="1">
        <f>(Table2[[#This Row],[Close Price]]/Table2[[#This Row],[Current Month Low]])-1</f>
        <v>3.6896409409822528E-2</v>
      </c>
      <c r="AH490" s="1">
        <f>(Table2[[#This Row],[Current Month High]]/Table2[[#This Row],[Close Price]])-1</f>
        <v>7.0689380671867585E-2</v>
      </c>
      <c r="AI490">
        <v>7.0689380671867497</v>
      </c>
      <c r="AJ490">
        <v>48.1367924528302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0.13</v>
      </c>
      <c r="AM490" t="s">
        <v>3225</v>
      </c>
      <c r="AN490">
        <v>0.86</v>
      </c>
      <c r="AO490" t="s">
        <v>3225</v>
      </c>
      <c r="AP490">
        <v>-2.8922315030315001E-2</v>
      </c>
      <c r="AQ490">
        <f>(Table2[[#This Row],[Sharpe Ratio]]-AVERAGE(Table2[Sharpe Ratio]))/_xlfn.STDEV.P(Table2[Sharpe Ratio])</f>
        <v>-1.0953045204166958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-3.1636106929095424</v>
      </c>
      <c r="AS490">
        <f>_xlfn.RANK.AVG(Table2[[#This Row],[1Y Return vs Nifty Z-Score]],Table2[1Y Return vs Nifty Z-Score])</f>
        <v>455</v>
      </c>
      <c r="AT490">
        <f>_xlfn.RANK.AVG(Table2[[#This Row],[6M Return vs Nifty Z-Score]],Table2[6M Return vs Nifty Z-Score])</f>
        <v>295</v>
      </c>
      <c r="AU490">
        <f>_xlfn.RANK.AVG(Table2[[#This Row],[Sharpe Ratio Z-Score]],Table2[Sharpe Ratio Z-Score])</f>
        <v>639</v>
      </c>
      <c r="AV490">
        <f>(Table2[[#This Row],[Rank 1Y]]+Table2[[#This Row],[Rank 6M]]+Table2[[#This Row],[Rank Sharpe]])/3</f>
        <v>463</v>
      </c>
    </row>
    <row r="491" spans="1:48" x14ac:dyDescent="0.3">
      <c r="A491" t="s">
        <v>1582</v>
      </c>
      <c r="B491" t="s">
        <v>1583</v>
      </c>
      <c r="C491" t="s">
        <v>3194</v>
      </c>
      <c r="D491" t="s">
        <v>295</v>
      </c>
      <c r="E491">
        <v>6219.0062476800003</v>
      </c>
      <c r="F491">
        <v>846.85</v>
      </c>
      <c r="G491">
        <v>-7.9692414545354602</v>
      </c>
      <c r="H491">
        <f>(Table2[[#This Row],[1Y Return vs Nifty]]-AVERAGE(Table2[1Y Return vs Nifty]))/_xlfn.STDEV.P(Table2[1Y Return vs Nifty])</f>
        <v>-0.59345333123781963</v>
      </c>
      <c r="I491">
        <v>12.7238844859867</v>
      </c>
      <c r="J491">
        <f>(Table2[[#This Row],[1M Return vs Nifty]]-AVERAGE(Table2[1M Return vs Nifty]))/_xlfn.STDEV.P(Table2[1M Return vs Nifty])</f>
        <v>1.0888506689627238</v>
      </c>
      <c r="K491">
        <v>6.0045254827939498</v>
      </c>
      <c r="L491">
        <f>(Table2[[#This Row],[6M Return vs Nifty]]-AVERAGE(Table2[6M Return vs Nifty]))/_xlfn.STDEV.P(Table2[6M Return vs Nifty])</f>
        <v>-0.31542365915458537</v>
      </c>
      <c r="M491">
        <v>0.27193014828374501</v>
      </c>
      <c r="N491">
        <f>(Table2[[#This Row],[1W Return vs Nifty]]-AVERAGE(Table2[1W Return vs Nifty]))/_xlfn.STDEV.P(Table2[1W Return vs Nifty])</f>
        <v>4.0368245155716964E-2</v>
      </c>
      <c r="O491">
        <v>802.7</v>
      </c>
      <c r="P491">
        <v>785.63718072549</v>
      </c>
      <c r="Q491">
        <v>767.235042084317</v>
      </c>
      <c r="R491">
        <v>71.276602671890103</v>
      </c>
      <c r="S491" s="1">
        <f>(Table2[[#This Row],[Close Price]]-Table2[[#This Row],[20D EMA]])/Table2[[#This Row],[20D EMA]]</f>
        <v>5.5001868693160552E-2</v>
      </c>
      <c r="T491" s="1">
        <f>(Table2[[#This Row],[Close Price]]-Table2[[#This Row],[50D EMA]])/Table2[[#This Row],[50D EMA]]</f>
        <v>7.7914870599662261E-2</v>
      </c>
      <c r="U491" s="1">
        <f>(Table2[[#This Row],[Close Price]]-Table2[[#This Row],[200D EMA]])/Table2[[#This Row],[200D EMA]]</f>
        <v>0.10376866742086782</v>
      </c>
      <c r="V491">
        <v>2.6330520816390801</v>
      </c>
      <c r="W491">
        <v>825</v>
      </c>
      <c r="X491">
        <v>869.3</v>
      </c>
      <c r="Y491">
        <v>825</v>
      </c>
      <c r="Z491">
        <v>869.3</v>
      </c>
      <c r="AA491">
        <v>768.55</v>
      </c>
      <c r="AB491">
        <v>869.3</v>
      </c>
      <c r="AC491" s="1">
        <f>(Table2[[#This Row],[Close Price]]/Table2[[#This Row],[Day Low]])-1</f>
        <v>2.6484848484848555E-2</v>
      </c>
      <c r="AD491" s="1">
        <f>(Table2[[#This Row],[Day High]]/Table2[[#This Row],[Close Price]])-1</f>
        <v>2.6510007675503156E-2</v>
      </c>
      <c r="AE491" s="1">
        <f>(Table2[[#This Row],[Close Price]]/Table2[[#This Row],[Current Week Low]])-1</f>
        <v>2.6484848484848555E-2</v>
      </c>
      <c r="AF491" s="1">
        <f>(Table2[[#This Row],[Current Week High]]/Table2[[#This Row],[Close Price]])-1</f>
        <v>2.6510007675503156E-2</v>
      </c>
      <c r="AG491" s="1">
        <f>(Table2[[#This Row],[Close Price]]/Table2[[#This Row],[Current Month Low]])-1</f>
        <v>0.10188016394509147</v>
      </c>
      <c r="AH491" s="1">
        <f>(Table2[[#This Row],[Current Month High]]/Table2[[#This Row],[Close Price]])-1</f>
        <v>2.6510007675503156E-2</v>
      </c>
      <c r="AI491">
        <v>2.6510007675503102</v>
      </c>
      <c r="AJ491">
        <v>31.2945736434108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0.08</v>
      </c>
      <c r="AM491" t="s">
        <v>3225</v>
      </c>
      <c r="AN491">
        <v>9.92</v>
      </c>
      <c r="AO491" t="s">
        <v>3225</v>
      </c>
      <c r="AP491">
        <v>2.9122183516051E-2</v>
      </c>
      <c r="AQ491">
        <f>(Table2[[#This Row],[Sharpe Ratio]]-AVERAGE(Table2[Sharpe Ratio]))/_xlfn.STDEV.P(Table2[Sharpe Ratio])</f>
        <v>-0.42116254242741535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-0.20082061870137952</v>
      </c>
      <c r="AS491">
        <f>_xlfn.RANK.AVG(Table2[[#This Row],[1Y Return vs Nifty Z-Score]],Table2[1Y Return vs Nifty Z-Score])</f>
        <v>524</v>
      </c>
      <c r="AT491">
        <f>_xlfn.RANK.AVG(Table2[[#This Row],[6M Return vs Nifty Z-Score]],Table2[6M Return vs Nifty Z-Score])</f>
        <v>415</v>
      </c>
      <c r="AU491">
        <f>_xlfn.RANK.AVG(Table2[[#This Row],[Sharpe Ratio Z-Score]],Table2[Sharpe Ratio Z-Score])</f>
        <v>450</v>
      </c>
      <c r="AV491">
        <f>(Table2[[#This Row],[Rank 1Y]]+Table2[[#This Row],[Rank 6M]]+Table2[[#This Row],[Rank Sharpe]])/3</f>
        <v>463</v>
      </c>
    </row>
    <row r="492" spans="1:48" x14ac:dyDescent="0.3">
      <c r="A492" t="s">
        <v>2000</v>
      </c>
      <c r="B492" t="s">
        <v>2001</v>
      </c>
      <c r="C492" t="s">
        <v>3192</v>
      </c>
      <c r="D492" t="s">
        <v>517</v>
      </c>
      <c r="E492">
        <v>3462.8235599999998</v>
      </c>
      <c r="F492">
        <v>799.95</v>
      </c>
      <c r="G492">
        <v>-11.0292434976107</v>
      </c>
      <c r="H492">
        <f>(Table2[[#This Row],[1Y Return vs Nifty]]-AVERAGE(Table2[1Y Return vs Nifty]))/_xlfn.STDEV.P(Table2[1Y Return vs Nifty])</f>
        <v>-0.64414843476264072</v>
      </c>
      <c r="I492">
        <v>-6.1425825835048196</v>
      </c>
      <c r="J492">
        <f>(Table2[[#This Row],[1M Return vs Nifty]]-AVERAGE(Table2[1M Return vs Nifty]))/_xlfn.STDEV.P(Table2[1M Return vs Nifty])</f>
        <v>-0.6929191583150982</v>
      </c>
      <c r="K492">
        <v>-39.591720353850597</v>
      </c>
      <c r="L492">
        <f>(Table2[[#This Row],[6M Return vs Nifty]]-AVERAGE(Table2[6M Return vs Nifty]))/_xlfn.STDEV.P(Table2[6M Return vs Nifty])</f>
        <v>-1.6608366822744516</v>
      </c>
      <c r="M492">
        <v>-2.7895305516503899</v>
      </c>
      <c r="N492">
        <f>(Table2[[#This Row],[1W Return vs Nifty]]-AVERAGE(Table2[1W Return vs Nifty]))/_xlfn.STDEV.P(Table2[1W Return vs Nifty])</f>
        <v>-0.65574258083157977</v>
      </c>
      <c r="O492">
        <v>841.91</v>
      </c>
      <c r="P492">
        <v>922.93481837177706</v>
      </c>
      <c r="Q492">
        <v>965.92872078953599</v>
      </c>
      <c r="R492">
        <v>37.922058805142001</v>
      </c>
      <c r="S492" s="1">
        <f>(Table2[[#This Row],[Close Price]]-Table2[[#This Row],[20D EMA]])/Table2[[#This Row],[20D EMA]]</f>
        <v>-4.9839056431209894E-2</v>
      </c>
      <c r="T492" s="1">
        <f>(Table2[[#This Row],[Close Price]]-Table2[[#This Row],[50D EMA]])/Table2[[#This Row],[50D EMA]]</f>
        <v>-0.13325406726852534</v>
      </c>
      <c r="U492" s="1">
        <f>(Table2[[#This Row],[Close Price]]-Table2[[#This Row],[200D EMA]])/Table2[[#This Row],[200D EMA]]</f>
        <v>-0.17183330117140255</v>
      </c>
      <c r="V492">
        <v>0.82596703227646096</v>
      </c>
      <c r="W492">
        <v>793.05</v>
      </c>
      <c r="X492">
        <v>821.55</v>
      </c>
      <c r="Y492">
        <v>793.05</v>
      </c>
      <c r="Z492">
        <v>832.5</v>
      </c>
      <c r="AA492">
        <v>784.15</v>
      </c>
      <c r="AB492">
        <v>907.3</v>
      </c>
      <c r="AC492" s="1">
        <f>(Table2[[#This Row],[Close Price]]/Table2[[#This Row],[Day Low]])-1</f>
        <v>8.7005863438625042E-3</v>
      </c>
      <c r="AD492" s="1">
        <f>(Table2[[#This Row],[Day High]]/Table2[[#This Row],[Close Price]])-1</f>
        <v>2.7001687605475277E-2</v>
      </c>
      <c r="AE492" s="1">
        <f>(Table2[[#This Row],[Close Price]]/Table2[[#This Row],[Current Week Low]])-1</f>
        <v>8.7005863438625042E-3</v>
      </c>
      <c r="AF492" s="1">
        <f>(Table2[[#This Row],[Current Week High]]/Table2[[#This Row],[Close Price]])-1</f>
        <v>4.069004312769553E-2</v>
      </c>
      <c r="AG492" s="1">
        <f>(Table2[[#This Row],[Close Price]]/Table2[[#This Row],[Current Month Low]])-1</f>
        <v>2.0149206146783172E-2</v>
      </c>
      <c r="AH492" s="1">
        <f>(Table2[[#This Row],[Current Month High]]/Table2[[#This Row],[Close Price]])-1</f>
        <v>0.13419588724295251</v>
      </c>
      <c r="AI492">
        <v>86.880430026876596</v>
      </c>
      <c r="AJ492">
        <v>29.0241935483871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-0.27</v>
      </c>
      <c r="AM492" t="s">
        <v>3224</v>
      </c>
      <c r="AN492">
        <v>-10.9</v>
      </c>
      <c r="AO492" t="s">
        <v>3224</v>
      </c>
      <c r="AP492">
        <v>0.15497172108888499</v>
      </c>
      <c r="AQ492">
        <f>(Table2[[#This Row],[Sharpe Ratio]]-AVERAGE(Table2[Sharpe Ratio]))/_xlfn.STDEV.P(Table2[Sharpe Ratio])</f>
        <v>1.0404825456185416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551</v>
      </c>
      <c r="AT492">
        <f>_xlfn.RANK.AVG(Table2[[#This Row],[6M Return vs Nifty Z-Score]],Table2[6M Return vs Nifty Z-Score])</f>
        <v>733</v>
      </c>
      <c r="AU492">
        <f>_xlfn.RANK.AVG(Table2[[#This Row],[Sharpe Ratio Z-Score]],Table2[Sharpe Ratio Z-Score])</f>
        <v>108</v>
      </c>
      <c r="AV492">
        <f>(Table2[[#This Row],[Rank 1Y]]+Table2[[#This Row],[Rank 6M]]+Table2[[#This Row],[Rank Sharpe]])/3</f>
        <v>464</v>
      </c>
    </row>
    <row r="493" spans="1:48" x14ac:dyDescent="0.3">
      <c r="A493" t="s">
        <v>426</v>
      </c>
      <c r="B493" t="s">
        <v>427</v>
      </c>
      <c r="C493" t="s">
        <v>3182</v>
      </c>
      <c r="D493" t="s">
        <v>242</v>
      </c>
      <c r="E493">
        <v>55160.202184380003</v>
      </c>
      <c r="F493">
        <v>2086.1999999999998</v>
      </c>
      <c r="G493">
        <v>3.4465428039119899</v>
      </c>
      <c r="H493">
        <f>(Table2[[#This Row],[1Y Return vs Nifty]]-AVERAGE(Table2[1Y Return vs Nifty]))/_xlfn.STDEV.P(Table2[1Y Return vs Nifty])</f>
        <v>-0.4043278481000992</v>
      </c>
      <c r="I493">
        <v>3.0517875534999601</v>
      </c>
      <c r="J493">
        <f>(Table2[[#This Row],[1M Return vs Nifty]]-AVERAGE(Table2[1M Return vs Nifty]))/_xlfn.STDEV.P(Table2[1M Return vs Nifty])</f>
        <v>0.17540723425209792</v>
      </c>
      <c r="K493">
        <v>5.0896424901016601</v>
      </c>
      <c r="L493">
        <f>(Table2[[#This Row],[6M Return vs Nifty]]-AVERAGE(Table2[6M Return vs Nifty]))/_xlfn.STDEV.P(Table2[6M Return vs Nifty])</f>
        <v>-0.34241920386256314</v>
      </c>
      <c r="M493">
        <v>0.617255536099518</v>
      </c>
      <c r="N493">
        <f>(Table2[[#This Row],[1W Return vs Nifty]]-AVERAGE(Table2[1W Return vs Nifty]))/_xlfn.STDEV.P(Table2[1W Return vs Nifty])</f>
        <v>0.1188878684688606</v>
      </c>
      <c r="O493">
        <v>2048.81</v>
      </c>
      <c r="P493">
        <v>2022.36649406778</v>
      </c>
      <c r="Q493">
        <v>1891.05491806912</v>
      </c>
      <c r="R493">
        <v>60.575271089938902</v>
      </c>
      <c r="S493" s="1">
        <f>(Table2[[#This Row],[Close Price]]-Table2[[#This Row],[20D EMA]])/Table2[[#This Row],[20D EMA]]</f>
        <v>1.8249618070977726E-2</v>
      </c>
      <c r="T493" s="1">
        <f>(Table2[[#This Row],[Close Price]]-Table2[[#This Row],[50D EMA]])/Table2[[#This Row],[50D EMA]]</f>
        <v>3.1563767556208565E-2</v>
      </c>
      <c r="U493" s="1">
        <f>(Table2[[#This Row],[Close Price]]-Table2[[#This Row],[200D EMA]])/Table2[[#This Row],[200D EMA]]</f>
        <v>0.10319376770407838</v>
      </c>
      <c r="V493">
        <v>0.76610463180325405</v>
      </c>
      <c r="W493">
        <v>2080</v>
      </c>
      <c r="X493">
        <v>2128</v>
      </c>
      <c r="Y493">
        <v>2076</v>
      </c>
      <c r="Z493">
        <v>2128</v>
      </c>
      <c r="AA493">
        <v>2003.05</v>
      </c>
      <c r="AB493">
        <v>2128</v>
      </c>
      <c r="AC493" s="1">
        <f>(Table2[[#This Row],[Close Price]]/Table2[[#This Row],[Day Low]])-1</f>
        <v>2.9807692307690647E-3</v>
      </c>
      <c r="AD493" s="1">
        <f>(Table2[[#This Row],[Day High]]/Table2[[#This Row],[Close Price]])-1</f>
        <v>2.0036429872495543E-2</v>
      </c>
      <c r="AE493" s="1">
        <f>(Table2[[#This Row],[Close Price]]/Table2[[#This Row],[Current Week Low]])-1</f>
        <v>4.9132947976877617E-3</v>
      </c>
      <c r="AF493" s="1">
        <f>(Table2[[#This Row],[Current Week High]]/Table2[[#This Row],[Close Price]])-1</f>
        <v>2.0036429872495543E-2</v>
      </c>
      <c r="AG493" s="1">
        <f>(Table2[[#This Row],[Close Price]]/Table2[[#This Row],[Current Month Low]])-1</f>
        <v>4.1511694665634868E-2</v>
      </c>
      <c r="AH493" s="1">
        <f>(Table2[[#This Row],[Current Month High]]/Table2[[#This Row],[Close Price]])-1</f>
        <v>2.0036429872495543E-2</v>
      </c>
      <c r="AI493">
        <v>4.61365161537723</v>
      </c>
      <c r="AJ493">
        <v>35.899941371897597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-0.06</v>
      </c>
      <c r="AM493" t="s">
        <v>3224</v>
      </c>
      <c r="AN493">
        <v>1.74</v>
      </c>
      <c r="AO493" t="s">
        <v>3225</v>
      </c>
      <c r="AP493">
        <v>4.5710047034099998E-4</v>
      </c>
      <c r="AQ493">
        <f>(Table2[[#This Row],[Sharpe Ratio]]-AVERAGE(Table2[Sharpe Ratio]))/_xlfn.STDEV.P(Table2[Sharpe Ratio])</f>
        <v>-0.75408532180547516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-1.2065372710471791</v>
      </c>
      <c r="AS493">
        <f>_xlfn.RANK.AVG(Table2[[#This Row],[1Y Return vs Nifty Z-Score]],Table2[1Y Return vs Nifty Z-Score])</f>
        <v>431</v>
      </c>
      <c r="AT493">
        <f>_xlfn.RANK.AVG(Table2[[#This Row],[6M Return vs Nifty Z-Score]],Table2[6M Return vs Nifty Z-Score])</f>
        <v>428</v>
      </c>
      <c r="AU493">
        <f>_xlfn.RANK.AVG(Table2[[#This Row],[Sharpe Ratio Z-Score]],Table2[Sharpe Ratio Z-Score])</f>
        <v>536</v>
      </c>
      <c r="AV493">
        <f>(Table2[[#This Row],[Rank 1Y]]+Table2[[#This Row],[Rank 6M]]+Table2[[#This Row],[Rank Sharpe]])/3</f>
        <v>465</v>
      </c>
    </row>
    <row r="494" spans="1:48" x14ac:dyDescent="0.3">
      <c r="A494" t="s">
        <v>61</v>
      </c>
      <c r="B494" t="s">
        <v>62</v>
      </c>
      <c r="C494" t="s">
        <v>3180</v>
      </c>
      <c r="D494" t="s">
        <v>24</v>
      </c>
      <c r="E494">
        <v>381030.12944567902</v>
      </c>
      <c r="F494">
        <v>1232.0999999999999</v>
      </c>
      <c r="G494">
        <v>-5.6478756399556396</v>
      </c>
      <c r="H494">
        <f>(Table2[[#This Row],[1Y Return vs Nifty]]-AVERAGE(Table2[1Y Return vs Nifty]))/_xlfn.STDEV.P(Table2[1Y Return vs Nifty])</f>
        <v>-0.5549952261017731</v>
      </c>
      <c r="I494">
        <v>1.7327359373618301</v>
      </c>
      <c r="J494">
        <f>(Table2[[#This Row],[1M Return vs Nifty]]-AVERAGE(Table2[1M Return vs Nifty]))/_xlfn.STDEV.P(Table2[1M Return vs Nifty])</f>
        <v>5.0834553972307149E-2</v>
      </c>
      <c r="K494">
        <v>0.671636227021842</v>
      </c>
      <c r="L494">
        <f>(Table2[[#This Row],[6M Return vs Nifty]]-AVERAGE(Table2[6M Return vs Nifty]))/_xlfn.STDEV.P(Table2[6M Return vs Nifty])</f>
        <v>-0.47278176011046469</v>
      </c>
      <c r="M494">
        <v>3.0670919007113402</v>
      </c>
      <c r="N494">
        <f>(Table2[[#This Row],[1W Return vs Nifty]]-AVERAGE(Table2[1W Return vs Nifty]))/_xlfn.STDEV.P(Table2[1W Return vs Nifty])</f>
        <v>0.67592837378723403</v>
      </c>
      <c r="O494">
        <v>1192.1400000000001</v>
      </c>
      <c r="P494">
        <v>1190.1291716232499</v>
      </c>
      <c r="Q494">
        <v>1133.9154839396799</v>
      </c>
      <c r="R494">
        <v>77.229196934724399</v>
      </c>
      <c r="S494" s="1">
        <f>(Table2[[#This Row],[Close Price]]-Table2[[#This Row],[20D EMA]])/Table2[[#This Row],[20D EMA]]</f>
        <v>3.3519553072625538E-2</v>
      </c>
      <c r="T494" s="1">
        <f>(Table2[[#This Row],[Close Price]]-Table2[[#This Row],[50D EMA]])/Table2[[#This Row],[50D EMA]]</f>
        <v>3.5265775663245708E-2</v>
      </c>
      <c r="U494" s="1">
        <f>(Table2[[#This Row],[Close Price]]-Table2[[#This Row],[200D EMA]])/Table2[[#This Row],[200D EMA]]</f>
        <v>8.6588919060517078E-2</v>
      </c>
      <c r="V494">
        <v>0.73444243794322905</v>
      </c>
      <c r="W494">
        <v>1227.5999999999999</v>
      </c>
      <c r="X494">
        <v>1240.5999999999999</v>
      </c>
      <c r="Y494">
        <v>1215</v>
      </c>
      <c r="Z494">
        <v>1240.5999999999999</v>
      </c>
      <c r="AA494">
        <v>1145</v>
      </c>
      <c r="AB494">
        <v>1240.5999999999999</v>
      </c>
      <c r="AC494" s="1">
        <f>(Table2[[#This Row],[Close Price]]/Table2[[#This Row],[Day Low]])-1</f>
        <v>3.665689149560114E-3</v>
      </c>
      <c r="AD494" s="1">
        <f>(Table2[[#This Row],[Day High]]/Table2[[#This Row],[Close Price]])-1</f>
        <v>6.8987906825743739E-3</v>
      </c>
      <c r="AE494" s="1">
        <f>(Table2[[#This Row],[Close Price]]/Table2[[#This Row],[Current Week Low]])-1</f>
        <v>1.4074074074073906E-2</v>
      </c>
      <c r="AF494" s="1">
        <f>(Table2[[#This Row],[Current Week High]]/Table2[[#This Row],[Close Price]])-1</f>
        <v>6.8987906825743739E-3</v>
      </c>
      <c r="AG494" s="1">
        <f>(Table2[[#This Row],[Close Price]]/Table2[[#This Row],[Current Month Low]])-1</f>
        <v>7.6069868995633172E-2</v>
      </c>
      <c r="AH494" s="1">
        <f>(Table2[[#This Row],[Current Month High]]/Table2[[#This Row],[Close Price]])-1</f>
        <v>6.8987906825743739E-3</v>
      </c>
      <c r="AI494">
        <v>8.7289992695398197</v>
      </c>
      <c r="AJ494">
        <v>29.503889005675799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-0.02</v>
      </c>
      <c r="AM494" t="s">
        <v>3224</v>
      </c>
      <c r="AN494">
        <v>4.84</v>
      </c>
      <c r="AO494" t="s">
        <v>3225</v>
      </c>
      <c r="AP494">
        <v>3.9381383440097999E-2</v>
      </c>
      <c r="AQ494">
        <f>(Table2[[#This Row],[Sharpe Ratio]]-AVERAGE(Table2[Sharpe Ratio]))/_xlfn.STDEV.P(Table2[Sharpe Ratio])</f>
        <v>-0.30200986641868244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-0.60302392487137901</v>
      </c>
      <c r="AS494">
        <f>_xlfn.RANK.AVG(Table2[[#This Row],[1Y Return vs Nifty Z-Score]],Table2[1Y Return vs Nifty Z-Score])</f>
        <v>509</v>
      </c>
      <c r="AT494">
        <f>_xlfn.RANK.AVG(Table2[[#This Row],[6M Return vs Nifty Z-Score]],Table2[6M Return vs Nifty Z-Score])</f>
        <v>475</v>
      </c>
      <c r="AU494">
        <f>_xlfn.RANK.AVG(Table2[[#This Row],[Sharpe Ratio Z-Score]],Table2[Sharpe Ratio Z-Score])</f>
        <v>415</v>
      </c>
      <c r="AV494">
        <f>(Table2[[#This Row],[Rank 1Y]]+Table2[[#This Row],[Rank 6M]]+Table2[[#This Row],[Rank Sharpe]])/3</f>
        <v>466.33333333333331</v>
      </c>
    </row>
    <row r="495" spans="1:48" x14ac:dyDescent="0.3">
      <c r="A495" t="s">
        <v>1820</v>
      </c>
      <c r="B495" t="s">
        <v>1821</v>
      </c>
      <c r="C495" t="s">
        <v>3186</v>
      </c>
      <c r="D495" t="s">
        <v>206</v>
      </c>
      <c r="E495">
        <v>4332.9394303199997</v>
      </c>
      <c r="F495">
        <v>170.4</v>
      </c>
      <c r="G495">
        <v>-6.0929754135297998</v>
      </c>
      <c r="H495">
        <f>(Table2[[#This Row],[1Y Return vs Nifty]]-AVERAGE(Table2[1Y Return vs Nifty]))/_xlfn.STDEV.P(Table2[1Y Return vs Nifty])</f>
        <v>-0.56236920127648893</v>
      </c>
      <c r="I495">
        <v>-5.4028057870710597</v>
      </c>
      <c r="J495">
        <f>(Table2[[#This Row],[1M Return vs Nifty]]-AVERAGE(Table2[1M Return vs Nifty]))/_xlfn.STDEV.P(Table2[1M Return vs Nifty])</f>
        <v>-0.62305382688071409</v>
      </c>
      <c r="K495">
        <v>-0.93870282769831004</v>
      </c>
      <c r="L495">
        <f>(Table2[[#This Row],[6M Return vs Nifty]]-AVERAGE(Table2[6M Return vs Nifty]))/_xlfn.STDEV.P(Table2[6M Return vs Nifty])</f>
        <v>-0.52029819695969781</v>
      </c>
      <c r="M495">
        <v>4.4309926017196397E-2</v>
      </c>
      <c r="N495">
        <f>(Table2[[#This Row],[1W Return vs Nifty]]-AVERAGE(Table2[1W Return vs Nifty]))/_xlfn.STDEV.P(Table2[1W Return vs Nifty])</f>
        <v>-1.1387735555316865E-2</v>
      </c>
      <c r="O495">
        <v>171.87</v>
      </c>
      <c r="P495">
        <v>179.25015276068399</v>
      </c>
      <c r="Q495">
        <v>171.26272665038999</v>
      </c>
      <c r="R495">
        <v>50.964960403657201</v>
      </c>
      <c r="S495" s="1">
        <f>(Table2[[#This Row],[Close Price]]-Table2[[#This Row],[20D EMA]])/Table2[[#This Row],[20D EMA]]</f>
        <v>-8.5529760865770566E-3</v>
      </c>
      <c r="T495" s="1">
        <f>(Table2[[#This Row],[Close Price]]-Table2[[#This Row],[50D EMA]])/Table2[[#This Row],[50D EMA]]</f>
        <v>-4.9373195081734628E-2</v>
      </c>
      <c r="U495" s="1">
        <f>(Table2[[#This Row],[Close Price]]-Table2[[#This Row],[200D EMA]])/Table2[[#This Row],[200D EMA]]</f>
        <v>-5.0374454924516582E-3</v>
      </c>
      <c r="V495">
        <v>0.46247096179413899</v>
      </c>
      <c r="W495">
        <v>167.01</v>
      </c>
      <c r="X495">
        <v>172</v>
      </c>
      <c r="Y495">
        <v>167.01</v>
      </c>
      <c r="Z495">
        <v>172</v>
      </c>
      <c r="AA495">
        <v>162.27000000000001</v>
      </c>
      <c r="AB495">
        <v>172</v>
      </c>
      <c r="AC495" s="1">
        <f>(Table2[[#This Row],[Close Price]]/Table2[[#This Row],[Day Low]])-1</f>
        <v>2.029818573738118E-2</v>
      </c>
      <c r="AD495" s="1">
        <f>(Table2[[#This Row],[Day High]]/Table2[[#This Row],[Close Price]])-1</f>
        <v>9.3896713615022609E-3</v>
      </c>
      <c r="AE495" s="1">
        <f>(Table2[[#This Row],[Close Price]]/Table2[[#This Row],[Current Week Low]])-1</f>
        <v>2.029818573738118E-2</v>
      </c>
      <c r="AF495" s="1">
        <f>(Table2[[#This Row],[Current Week High]]/Table2[[#This Row],[Close Price]])-1</f>
        <v>9.3896713615022609E-3</v>
      </c>
      <c r="AG495" s="1">
        <f>(Table2[[#This Row],[Close Price]]/Table2[[#This Row],[Current Month Low]])-1</f>
        <v>5.0101682381216373E-2</v>
      </c>
      <c r="AH495" s="1">
        <f>(Table2[[#This Row],[Current Month High]]/Table2[[#This Row],[Close Price]])-1</f>
        <v>9.3896713615022609E-3</v>
      </c>
      <c r="AI495">
        <v>32.453051643192403</v>
      </c>
      <c r="AJ495">
        <v>35.184450614835299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-0.22</v>
      </c>
      <c r="AM495" t="s">
        <v>3224</v>
      </c>
      <c r="AN495">
        <v>-0.22</v>
      </c>
      <c r="AO495" t="s">
        <v>3224</v>
      </c>
      <c r="AP495">
        <v>4.3788799299155003E-2</v>
      </c>
      <c r="AQ495">
        <f>(Table2[[#This Row],[Sharpe Ratio]]-AVERAGE(Table2[Sharpe Ratio]))/_xlfn.STDEV.P(Table2[Sharpe Ratio])</f>
        <v>-0.25082113846933862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510</v>
      </c>
      <c r="AT495">
        <f>_xlfn.RANK.AVG(Table2[[#This Row],[6M Return vs Nifty Z-Score]],Table2[6M Return vs Nifty Z-Score])</f>
        <v>491</v>
      </c>
      <c r="AU495">
        <f>_xlfn.RANK.AVG(Table2[[#This Row],[Sharpe Ratio Z-Score]],Table2[Sharpe Ratio Z-Score])</f>
        <v>400</v>
      </c>
      <c r="AV495">
        <f>(Table2[[#This Row],[Rank 1Y]]+Table2[[#This Row],[Rank 6M]]+Table2[[#This Row],[Rank Sharpe]])/3</f>
        <v>467</v>
      </c>
    </row>
    <row r="496" spans="1:48" x14ac:dyDescent="0.3">
      <c r="A496" t="s">
        <v>125</v>
      </c>
      <c r="B496" t="s">
        <v>126</v>
      </c>
      <c r="C496" t="s">
        <v>3188</v>
      </c>
      <c r="D496" t="s">
        <v>127</v>
      </c>
      <c r="E496">
        <v>235003.0426898</v>
      </c>
      <c r="F496">
        <v>964.25</v>
      </c>
      <c r="G496">
        <v>-6.6622472545614002</v>
      </c>
      <c r="H496">
        <f>(Table2[[#This Row],[1Y Return vs Nifty]]-AVERAGE(Table2[1Y Return vs Nifty]))/_xlfn.STDEV.P(Table2[1Y Return vs Nifty])</f>
        <v>-0.57180033710862699</v>
      </c>
      <c r="I496">
        <v>2.2500760440421499</v>
      </c>
      <c r="J496">
        <f>(Table2[[#This Row],[1M Return vs Nifty]]-AVERAGE(Table2[1M Return vs Nifty]))/_xlfn.STDEV.P(Table2[1M Return vs Nifty])</f>
        <v>9.969272064063224E-2</v>
      </c>
      <c r="K496">
        <v>4.45558934800244</v>
      </c>
      <c r="L496">
        <f>(Table2[[#This Row],[6M Return vs Nifty]]-AVERAGE(Table2[6M Return vs Nifty]))/_xlfn.STDEV.P(Table2[6M Return vs Nifty])</f>
        <v>-0.3611282738545662</v>
      </c>
      <c r="M496">
        <v>2.3985100330262998</v>
      </c>
      <c r="N496">
        <f>(Table2[[#This Row],[1W Return vs Nifty]]-AVERAGE(Table2[1W Return vs Nifty]))/_xlfn.STDEV.P(Table2[1W Return vs Nifty])</f>
        <v>0.52390712583707222</v>
      </c>
      <c r="O496">
        <v>940.47</v>
      </c>
      <c r="P496">
        <v>926.722520604848</v>
      </c>
      <c r="Q496">
        <v>875.42546562121504</v>
      </c>
      <c r="R496">
        <v>65.5682479454114</v>
      </c>
      <c r="S496" s="1">
        <f>(Table2[[#This Row],[Close Price]]-Table2[[#This Row],[20D EMA]])/Table2[[#This Row],[20D EMA]]</f>
        <v>2.528522972556272E-2</v>
      </c>
      <c r="T496" s="1">
        <f>(Table2[[#This Row],[Close Price]]-Table2[[#This Row],[50D EMA]])/Table2[[#This Row],[50D EMA]]</f>
        <v>4.0494839135514674E-2</v>
      </c>
      <c r="U496" s="1">
        <f>(Table2[[#This Row],[Close Price]]-Table2[[#This Row],[200D EMA]])/Table2[[#This Row],[200D EMA]]</f>
        <v>0.10146441686586503</v>
      </c>
      <c r="V496">
        <v>0.88098208700120795</v>
      </c>
      <c r="W496">
        <v>961.7</v>
      </c>
      <c r="X496">
        <v>974.55</v>
      </c>
      <c r="Y496">
        <v>957.1</v>
      </c>
      <c r="Z496">
        <v>978.55</v>
      </c>
      <c r="AA496">
        <v>911.7</v>
      </c>
      <c r="AB496">
        <v>978.55</v>
      </c>
      <c r="AC496" s="1">
        <f>(Table2[[#This Row],[Close Price]]/Table2[[#This Row],[Day Low]])-1</f>
        <v>2.6515545388374751E-3</v>
      </c>
      <c r="AD496" s="1">
        <f>(Table2[[#This Row],[Day High]]/Table2[[#This Row],[Close Price]])-1</f>
        <v>1.0681877106559545E-2</v>
      </c>
      <c r="AE496" s="1">
        <f>(Table2[[#This Row],[Close Price]]/Table2[[#This Row],[Current Week Low]])-1</f>
        <v>7.4704837530037427E-3</v>
      </c>
      <c r="AF496" s="1">
        <f>(Table2[[#This Row],[Current Week High]]/Table2[[#This Row],[Close Price]])-1</f>
        <v>1.4830178895514523E-2</v>
      </c>
      <c r="AG496" s="1">
        <f>(Table2[[#This Row],[Close Price]]/Table2[[#This Row],[Current Month Low]])-1</f>
        <v>5.7639574421410433E-2</v>
      </c>
      <c r="AH496" s="1">
        <f>(Table2[[#This Row],[Current Month High]]/Table2[[#This Row],[Close Price]])-1</f>
        <v>1.4830178895514523E-2</v>
      </c>
      <c r="AI496">
        <v>1.4830178895514501</v>
      </c>
      <c r="AJ496">
        <v>33.367911479944603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0.08</v>
      </c>
      <c r="AM496" t="s">
        <v>3225</v>
      </c>
      <c r="AN496">
        <v>2.46</v>
      </c>
      <c r="AO496" t="s">
        <v>3225</v>
      </c>
      <c r="AP496">
        <v>2.7781237323897E-2</v>
      </c>
      <c r="AQ496">
        <f>(Table2[[#This Row],[Sharpe Ratio]]-AVERAGE(Table2[Sharpe Ratio]))/_xlfn.STDEV.P(Table2[Sharpe Ratio])</f>
        <v>-0.43673659580017016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-0.74606536028565884</v>
      </c>
      <c r="AS496">
        <f>_xlfn.RANK.AVG(Table2[[#This Row],[1Y Return vs Nifty Z-Score]],Table2[1Y Return vs Nifty Z-Score])</f>
        <v>513</v>
      </c>
      <c r="AT496">
        <f>_xlfn.RANK.AVG(Table2[[#This Row],[6M Return vs Nifty Z-Score]],Table2[6M Return vs Nifty Z-Score])</f>
        <v>431</v>
      </c>
      <c r="AU496">
        <f>_xlfn.RANK.AVG(Table2[[#This Row],[Sharpe Ratio Z-Score]],Table2[Sharpe Ratio Z-Score])</f>
        <v>458</v>
      </c>
      <c r="AV496">
        <f>(Table2[[#This Row],[Rank 1Y]]+Table2[[#This Row],[Rank 6M]]+Table2[[#This Row],[Rank Sharpe]])/3</f>
        <v>467.33333333333331</v>
      </c>
    </row>
    <row r="497" spans="1:48" x14ac:dyDescent="0.3">
      <c r="A497" t="s">
        <v>288</v>
      </c>
      <c r="B497" t="s">
        <v>289</v>
      </c>
      <c r="C497" t="s">
        <v>3184</v>
      </c>
      <c r="D497" t="s">
        <v>54</v>
      </c>
      <c r="E497">
        <v>98376.164865209998</v>
      </c>
      <c r="F497">
        <v>2455.4499999999998</v>
      </c>
      <c r="G497">
        <v>15.687294472422799</v>
      </c>
      <c r="H497">
        <f>(Table2[[#This Row],[1Y Return vs Nifty]]-AVERAGE(Table2[1Y Return vs Nifty]))/_xlfn.STDEV.P(Table2[1Y Return vs Nifty])</f>
        <v>-0.20153511648703609</v>
      </c>
      <c r="I497">
        <v>2.8019999953993202</v>
      </c>
      <c r="J497">
        <f>(Table2[[#This Row],[1M Return vs Nifty]]-AVERAGE(Table2[1M Return vs Nifty]))/_xlfn.STDEV.P(Table2[1M Return vs Nifty])</f>
        <v>0.15181702350337603</v>
      </c>
      <c r="K497">
        <v>-0.887108157887322</v>
      </c>
      <c r="L497">
        <f>(Table2[[#This Row],[6M Return vs Nifty]]-AVERAGE(Table2[6M Return vs Nifty]))/_xlfn.STDEV.P(Table2[6M Return vs Nifty])</f>
        <v>-0.51877578783557898</v>
      </c>
      <c r="M497">
        <v>-1.4564054657483201</v>
      </c>
      <c r="N497">
        <f>(Table2[[#This Row],[1W Return vs Nifty]]-AVERAGE(Table2[1W Return vs Nifty]))/_xlfn.STDEV.P(Table2[1W Return vs Nifty])</f>
        <v>-0.35261838762810632</v>
      </c>
      <c r="O497">
        <v>2397.5700000000002</v>
      </c>
      <c r="P497">
        <v>2298.9341877421198</v>
      </c>
      <c r="Q497">
        <v>2129.7374300561301</v>
      </c>
      <c r="R497">
        <v>57.4807644856973</v>
      </c>
      <c r="S497" s="1">
        <f>(Table2[[#This Row],[Close Price]]-Table2[[#This Row],[20D EMA]])/Table2[[#This Row],[20D EMA]]</f>
        <v>2.4141109540075849E-2</v>
      </c>
      <c r="T497" s="1">
        <f>(Table2[[#This Row],[Close Price]]-Table2[[#This Row],[50D EMA]])/Table2[[#This Row],[50D EMA]]</f>
        <v>6.8081902079850667E-2</v>
      </c>
      <c r="U497" s="1">
        <f>(Table2[[#This Row],[Close Price]]-Table2[[#This Row],[200D EMA]])/Table2[[#This Row],[200D EMA]]</f>
        <v>0.15293555221747945</v>
      </c>
      <c r="V497">
        <v>0.94067214720264103</v>
      </c>
      <c r="W497">
        <v>2444</v>
      </c>
      <c r="X497">
        <v>2512</v>
      </c>
      <c r="Y497">
        <v>2430</v>
      </c>
      <c r="Z497">
        <v>2518.8000000000002</v>
      </c>
      <c r="AA497">
        <v>2371</v>
      </c>
      <c r="AB497">
        <v>2564.9499999999998</v>
      </c>
      <c r="AC497" s="1">
        <f>(Table2[[#This Row],[Close Price]]/Table2[[#This Row],[Day Low]])-1</f>
        <v>4.6849427168575986E-3</v>
      </c>
      <c r="AD497" s="1">
        <f>(Table2[[#This Row],[Day High]]/Table2[[#This Row],[Close Price]])-1</f>
        <v>2.3030401759351671E-2</v>
      </c>
      <c r="AE497" s="1">
        <f>(Table2[[#This Row],[Close Price]]/Table2[[#This Row],[Current Week Low]])-1</f>
        <v>1.0473251028806585E-2</v>
      </c>
      <c r="AF497" s="1">
        <f>(Table2[[#This Row],[Current Week High]]/Table2[[#This Row],[Close Price]])-1</f>
        <v>2.5799751573031493E-2</v>
      </c>
      <c r="AG497" s="1">
        <f>(Table2[[#This Row],[Close Price]]/Table2[[#This Row],[Current Month Low]])-1</f>
        <v>3.5617882749894525E-2</v>
      </c>
      <c r="AH497" s="1">
        <f>(Table2[[#This Row],[Current Month High]]/Table2[[#This Row],[Close Price]])-1</f>
        <v>4.4594677146755135E-2</v>
      </c>
      <c r="AI497">
        <v>4.45946771467551</v>
      </c>
      <c r="AJ497">
        <v>45.892873057841399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-0.03</v>
      </c>
      <c r="AM497" t="s">
        <v>3224</v>
      </c>
      <c r="AN497">
        <v>-1.3</v>
      </c>
      <c r="AO497" t="s">
        <v>3224</v>
      </c>
      <c r="AQ497">
        <f>(Table2[[#This Row],[Sharpe Ratio]]-AVERAGE(Table2[Sharpe Ratio]))/_xlfn.STDEV.P(Table2[Sharpe Ratio])</f>
        <v>-0.7593941903965159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-1.6805064588438614</v>
      </c>
      <c r="AS497">
        <f>_xlfn.RANK.AVG(Table2[[#This Row],[1Y Return vs Nifty Z-Score]],Table2[1Y Return vs Nifty Z-Score])</f>
        <v>354</v>
      </c>
      <c r="AT497">
        <f>_xlfn.RANK.AVG(Table2[[#This Row],[6M Return vs Nifty Z-Score]],Table2[6M Return vs Nifty Z-Score])</f>
        <v>489</v>
      </c>
      <c r="AU497">
        <f>_xlfn.RANK.AVG(Table2[[#This Row],[Sharpe Ratio Z-Score]],Table2[Sharpe Ratio Z-Score])</f>
        <v>560.5</v>
      </c>
      <c r="AV497">
        <f>(Table2[[#This Row],[Rank 1Y]]+Table2[[#This Row],[Rank 6M]]+Table2[[#This Row],[Rank Sharpe]])/3</f>
        <v>467.83333333333331</v>
      </c>
    </row>
    <row r="498" spans="1:48" x14ac:dyDescent="0.3">
      <c r="A498" t="s">
        <v>1203</v>
      </c>
      <c r="B498" t="s">
        <v>1204</v>
      </c>
      <c r="C498" t="s">
        <v>3193</v>
      </c>
      <c r="D498" t="s">
        <v>132</v>
      </c>
      <c r="E498">
        <v>10215.228829760999</v>
      </c>
      <c r="F498">
        <v>189.71</v>
      </c>
      <c r="G498">
        <v>-15.5214042932786</v>
      </c>
      <c r="H498">
        <f>(Table2[[#This Row],[1Y Return vs Nifty]]-AVERAGE(Table2[1Y Return vs Nifty]))/_xlfn.STDEV.P(Table2[1Y Return vs Nifty])</f>
        <v>-0.71857013559185401</v>
      </c>
      <c r="I498">
        <v>-9.4384930332683208</v>
      </c>
      <c r="J498">
        <f>(Table2[[#This Row],[1M Return vs Nifty]]-AVERAGE(Table2[1M Return vs Nifty]))/_xlfn.STDEV.P(Table2[1M Return vs Nifty])</f>
        <v>-1.0041885534364901</v>
      </c>
      <c r="K498">
        <v>-27.220177083994798</v>
      </c>
      <c r="L498">
        <f>(Table2[[#This Row],[6M Return vs Nifty]]-AVERAGE(Table2[6M Return vs Nifty]))/_xlfn.STDEV.P(Table2[6M Return vs Nifty])</f>
        <v>-1.2957883076563399</v>
      </c>
      <c r="M498">
        <v>-3.4207000108397501</v>
      </c>
      <c r="N498">
        <f>(Table2[[#This Row],[1W Return vs Nifty]]-AVERAGE(Table2[1W Return vs Nifty]))/_xlfn.STDEV.P(Table2[1W Return vs Nifty])</f>
        <v>-0.79925704553913379</v>
      </c>
      <c r="O498">
        <v>194.63</v>
      </c>
      <c r="P498">
        <v>198.81061487181901</v>
      </c>
      <c r="Q498">
        <v>197.76494204830601</v>
      </c>
      <c r="R498">
        <v>40.484379362783599</v>
      </c>
      <c r="S498" s="1">
        <f>(Table2[[#This Row],[Close Price]]-Table2[[#This Row],[20D EMA]])/Table2[[#This Row],[20D EMA]]</f>
        <v>-2.5278734008117903E-2</v>
      </c>
      <c r="T498" s="1">
        <f>(Table2[[#This Row],[Close Price]]-Table2[[#This Row],[50D EMA]])/Table2[[#This Row],[50D EMA]]</f>
        <v>-4.5775296644429815E-2</v>
      </c>
      <c r="U498" s="1">
        <f>(Table2[[#This Row],[Close Price]]-Table2[[#This Row],[200D EMA]])/Table2[[#This Row],[200D EMA]]</f>
        <v>-4.072987843486691E-2</v>
      </c>
      <c r="V498">
        <v>0.443697973919638</v>
      </c>
      <c r="W498">
        <v>186</v>
      </c>
      <c r="X498">
        <v>191.31</v>
      </c>
      <c r="Y498">
        <v>186</v>
      </c>
      <c r="Z498">
        <v>195</v>
      </c>
      <c r="AA498">
        <v>183.62</v>
      </c>
      <c r="AB498">
        <v>199.84</v>
      </c>
      <c r="AC498" s="1">
        <f>(Table2[[#This Row],[Close Price]]/Table2[[#This Row],[Day Low]])-1</f>
        <v>1.9946236559139852E-2</v>
      </c>
      <c r="AD498" s="1">
        <f>(Table2[[#This Row],[Day High]]/Table2[[#This Row],[Close Price]])-1</f>
        <v>8.4339254651837336E-3</v>
      </c>
      <c r="AE498" s="1">
        <f>(Table2[[#This Row],[Close Price]]/Table2[[#This Row],[Current Week Low]])-1</f>
        <v>1.9946236559139852E-2</v>
      </c>
      <c r="AF498" s="1">
        <f>(Table2[[#This Row],[Current Week High]]/Table2[[#This Row],[Close Price]])-1</f>
        <v>2.7884666069263542E-2</v>
      </c>
      <c r="AG498" s="1">
        <f>(Table2[[#This Row],[Close Price]]/Table2[[#This Row],[Current Month Low]])-1</f>
        <v>3.3166321751443295E-2</v>
      </c>
      <c r="AH498" s="1">
        <f>(Table2[[#This Row],[Current Month High]]/Table2[[#This Row],[Close Price]])-1</f>
        <v>5.339729060144438E-2</v>
      </c>
      <c r="AI498">
        <v>50.1765853144272</v>
      </c>
      <c r="AJ498">
        <v>39.955735890815099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0.06</v>
      </c>
      <c r="AM498" t="s">
        <v>3225</v>
      </c>
      <c r="AN498">
        <v>-3.56</v>
      </c>
      <c r="AO498" t="s">
        <v>3224</v>
      </c>
      <c r="AP498">
        <v>0.15222896823809501</v>
      </c>
      <c r="AQ498">
        <f>(Table2[[#This Row],[Sharpe Ratio]]-AVERAGE(Table2[Sharpe Ratio]))/_xlfn.STDEV.P(Table2[Sharpe Ratio])</f>
        <v>1.0086275916044189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575</v>
      </c>
      <c r="AT498">
        <f>_xlfn.RANK.AVG(Table2[[#This Row],[6M Return vs Nifty Z-Score]],Table2[6M Return vs Nifty Z-Score])</f>
        <v>716</v>
      </c>
      <c r="AU498">
        <f>_xlfn.RANK.AVG(Table2[[#This Row],[Sharpe Ratio Z-Score]],Table2[Sharpe Ratio Z-Score])</f>
        <v>114</v>
      </c>
      <c r="AV498">
        <f>(Table2[[#This Row],[Rank 1Y]]+Table2[[#This Row],[Rank 6M]]+Table2[[#This Row],[Rank Sharpe]])/3</f>
        <v>468.33333333333331</v>
      </c>
    </row>
    <row r="499" spans="1:48" x14ac:dyDescent="0.3">
      <c r="A499" t="s">
        <v>807</v>
      </c>
      <c r="B499" t="s">
        <v>808</v>
      </c>
      <c r="C499" t="s">
        <v>3184</v>
      </c>
      <c r="D499" t="s">
        <v>278</v>
      </c>
      <c r="E499">
        <v>20609.682461879998</v>
      </c>
      <c r="F499">
        <v>413.9</v>
      </c>
      <c r="G499">
        <v>-3.20869439763548</v>
      </c>
      <c r="H499">
        <f>(Table2[[#This Row],[1Y Return vs Nifty]]-AVERAGE(Table2[1Y Return vs Nifty]))/_xlfn.STDEV.P(Table2[1Y Return vs Nifty])</f>
        <v>-0.5145852708616937</v>
      </c>
      <c r="I499">
        <v>2.6039115193286002</v>
      </c>
      <c r="J499">
        <f>(Table2[[#This Row],[1M Return vs Nifty]]-AVERAGE(Table2[1M Return vs Nifty]))/_xlfn.STDEV.P(Table2[1M Return vs Nifty])</f>
        <v>0.13310933072262235</v>
      </c>
      <c r="K499">
        <v>-19.450679765658599</v>
      </c>
      <c r="L499">
        <f>(Table2[[#This Row],[6M Return vs Nifty]]-AVERAGE(Table2[6M Return vs Nifty]))/_xlfn.STDEV.P(Table2[6M Return vs Nifty])</f>
        <v>-1.0665329669286294</v>
      </c>
      <c r="M499">
        <v>0.32552261208672301</v>
      </c>
      <c r="N499">
        <f>(Table2[[#This Row],[1W Return vs Nifty]]-AVERAGE(Table2[1W Return vs Nifty]))/_xlfn.STDEV.P(Table2[1W Return vs Nifty])</f>
        <v>5.255402766319385E-2</v>
      </c>
      <c r="O499">
        <v>405.51</v>
      </c>
      <c r="P499">
        <v>389.56746846713202</v>
      </c>
      <c r="Q499">
        <v>377.049573692553</v>
      </c>
      <c r="R499">
        <v>59.789709145616897</v>
      </c>
      <c r="S499" s="1">
        <f>(Table2[[#This Row],[Close Price]]-Table2[[#This Row],[20D EMA]])/Table2[[#This Row],[20D EMA]]</f>
        <v>2.0689995314542148E-2</v>
      </c>
      <c r="T499" s="1">
        <f>(Table2[[#This Row],[Close Price]]-Table2[[#This Row],[50D EMA]])/Table2[[#This Row],[50D EMA]]</f>
        <v>6.2460378502885459E-2</v>
      </c>
      <c r="U499" s="1">
        <f>(Table2[[#This Row],[Close Price]]-Table2[[#This Row],[200D EMA]])/Table2[[#This Row],[200D EMA]]</f>
        <v>9.7733637374418286E-2</v>
      </c>
      <c r="V499">
        <v>0.44292895646571301</v>
      </c>
      <c r="W499">
        <v>408.4</v>
      </c>
      <c r="X499">
        <v>419.05</v>
      </c>
      <c r="Y499">
        <v>408.4</v>
      </c>
      <c r="Z499">
        <v>420</v>
      </c>
      <c r="AA499">
        <v>398.75</v>
      </c>
      <c r="AB499">
        <v>422.5</v>
      </c>
      <c r="AC499" s="1">
        <f>(Table2[[#This Row],[Close Price]]/Table2[[#This Row],[Day Low]])-1</f>
        <v>1.346718903036237E-2</v>
      </c>
      <c r="AD499" s="1">
        <f>(Table2[[#This Row],[Day High]]/Table2[[#This Row],[Close Price]])-1</f>
        <v>1.2442618990094356E-2</v>
      </c>
      <c r="AE499" s="1">
        <f>(Table2[[#This Row],[Close Price]]/Table2[[#This Row],[Current Week Low]])-1</f>
        <v>1.346718903036237E-2</v>
      </c>
      <c r="AF499" s="1">
        <f>(Table2[[#This Row],[Current Week High]]/Table2[[#This Row],[Close Price]])-1</f>
        <v>1.4737859386325214E-2</v>
      </c>
      <c r="AG499" s="1">
        <f>(Table2[[#This Row],[Close Price]]/Table2[[#This Row],[Current Month Low]])-1</f>
        <v>3.7993730407523518E-2</v>
      </c>
      <c r="AH499" s="1">
        <f>(Table2[[#This Row],[Current Month High]]/Table2[[#This Row],[Close Price]])-1</f>
        <v>2.0777965692196254E-2</v>
      </c>
      <c r="AI499">
        <v>34.8151727470403</v>
      </c>
      <c r="AJ499">
        <v>33.044037287045903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0.01</v>
      </c>
      <c r="AM499" t="s">
        <v>3225</v>
      </c>
      <c r="AN499">
        <v>1.77</v>
      </c>
      <c r="AO499" t="s">
        <v>3225</v>
      </c>
      <c r="AP499">
        <v>0.10115178282316099</v>
      </c>
      <c r="AQ499">
        <f>(Table2[[#This Row],[Sharpe Ratio]]-AVERAGE(Table2[Sharpe Ratio]))/_xlfn.STDEV.P(Table2[Sharpe Ratio])</f>
        <v>0.41540556939600065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-0.98004931000850626</v>
      </c>
      <c r="AS499">
        <f>_xlfn.RANK.AVG(Table2[[#This Row],[1Y Return vs Nifty Z-Score]],Table2[1Y Return vs Nifty Z-Score])</f>
        <v>493</v>
      </c>
      <c r="AT499">
        <f>_xlfn.RANK.AVG(Table2[[#This Row],[6M Return vs Nifty Z-Score]],Table2[6M Return vs Nifty Z-Score])</f>
        <v>676</v>
      </c>
      <c r="AU499">
        <f>_xlfn.RANK.AVG(Table2[[#This Row],[Sharpe Ratio Z-Score]],Table2[Sharpe Ratio Z-Score])</f>
        <v>236</v>
      </c>
      <c r="AV499">
        <f>(Table2[[#This Row],[Rank 1Y]]+Table2[[#This Row],[Rank 6M]]+Table2[[#This Row],[Rank Sharpe]])/3</f>
        <v>468.33333333333331</v>
      </c>
    </row>
    <row r="500" spans="1:48" x14ac:dyDescent="0.3">
      <c r="A500" t="s">
        <v>1016</v>
      </c>
      <c r="B500" t="s">
        <v>1017</v>
      </c>
      <c r="C500" t="s">
        <v>626</v>
      </c>
      <c r="D500" t="s">
        <v>626</v>
      </c>
      <c r="E500">
        <v>14315.598474</v>
      </c>
      <c r="F500">
        <v>495.05</v>
      </c>
      <c r="G500">
        <v>-2.14623004761143</v>
      </c>
      <c r="H500">
        <f>(Table2[[#This Row],[1Y Return vs Nifty]]-AVERAGE(Table2[1Y Return vs Nifty]))/_xlfn.STDEV.P(Table2[1Y Return vs Nifty])</f>
        <v>-0.49698340672640995</v>
      </c>
      <c r="I500">
        <v>-2.4397775688200798</v>
      </c>
      <c r="J500">
        <f>(Table2[[#This Row],[1M Return vs Nifty]]-AVERAGE(Table2[1M Return vs Nifty]))/_xlfn.STDEV.P(Table2[1M Return vs Nifty])</f>
        <v>-0.34322219453500585</v>
      </c>
      <c r="K500">
        <v>2.4246253368052701</v>
      </c>
      <c r="L500">
        <f>(Table2[[#This Row],[6M Return vs Nifty]]-AVERAGE(Table2[6M Return vs Nifty]))/_xlfn.STDEV.P(Table2[6M Return vs Nifty])</f>
        <v>-0.42105613370386119</v>
      </c>
      <c r="M500">
        <v>-0.81084472437699495</v>
      </c>
      <c r="N500">
        <f>(Table2[[#This Row],[1W Return vs Nifty]]-AVERAGE(Table2[1W Return vs Nifty]))/_xlfn.STDEV.P(Table2[1W Return vs Nifty])</f>
        <v>-0.20583165248868973</v>
      </c>
      <c r="O500">
        <v>496.92</v>
      </c>
      <c r="P500">
        <v>498.89621047794401</v>
      </c>
      <c r="Q500">
        <v>458.98987520417597</v>
      </c>
      <c r="R500">
        <v>49.165028055417999</v>
      </c>
      <c r="S500" s="1">
        <f>(Table2[[#This Row],[Close Price]]-Table2[[#This Row],[20D EMA]])/Table2[[#This Row],[20D EMA]]</f>
        <v>-3.7631811961684062E-3</v>
      </c>
      <c r="T500" s="1">
        <f>(Table2[[#This Row],[Close Price]]-Table2[[#This Row],[50D EMA]])/Table2[[#This Row],[50D EMA]]</f>
        <v>-7.7094401544147177E-3</v>
      </c>
      <c r="U500" s="1">
        <f>(Table2[[#This Row],[Close Price]]-Table2[[#This Row],[200D EMA]])/Table2[[#This Row],[200D EMA]]</f>
        <v>7.8564096386185292E-2</v>
      </c>
      <c r="V500">
        <v>0.41244126611176202</v>
      </c>
      <c r="W500">
        <v>492.15</v>
      </c>
      <c r="X500">
        <v>499.5</v>
      </c>
      <c r="Y500">
        <v>490.45</v>
      </c>
      <c r="Z500">
        <v>499.9</v>
      </c>
      <c r="AA500">
        <v>478.05</v>
      </c>
      <c r="AB500">
        <v>515</v>
      </c>
      <c r="AC500" s="1">
        <f>(Table2[[#This Row],[Close Price]]/Table2[[#This Row],[Day Low]])-1</f>
        <v>5.8925124453927946E-3</v>
      </c>
      <c r="AD500" s="1">
        <f>(Table2[[#This Row],[Day High]]/Table2[[#This Row],[Close Price]])-1</f>
        <v>8.9889910110090288E-3</v>
      </c>
      <c r="AE500" s="1">
        <f>(Table2[[#This Row],[Close Price]]/Table2[[#This Row],[Current Week Low]])-1</f>
        <v>9.3791416046489218E-3</v>
      </c>
      <c r="AF500" s="1">
        <f>(Table2[[#This Row],[Current Week High]]/Table2[[#This Row],[Close Price]])-1</f>
        <v>9.7969902030097256E-3</v>
      </c>
      <c r="AG500" s="1">
        <f>(Table2[[#This Row],[Close Price]]/Table2[[#This Row],[Current Month Low]])-1</f>
        <v>3.5561133772617826E-2</v>
      </c>
      <c r="AH500" s="1">
        <f>(Table2[[#This Row],[Current Month High]]/Table2[[#This Row],[Close Price]])-1</f>
        <v>4.029895970104036E-2</v>
      </c>
      <c r="AI500">
        <v>19.583880416119499</v>
      </c>
      <c r="AJ500">
        <v>46.248153618906898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-0.08</v>
      </c>
      <c r="AM500" t="s">
        <v>3224</v>
      </c>
      <c r="AN500">
        <v>-0.04</v>
      </c>
      <c r="AO500" t="s">
        <v>3224</v>
      </c>
      <c r="AP500">
        <v>2.5622845024910999E-2</v>
      </c>
      <c r="AQ500">
        <f>(Table2[[#This Row],[Sharpe Ratio]]-AVERAGE(Table2[Sharpe Ratio]))/_xlfn.STDEV.P(Table2[Sharpe Ratio])</f>
        <v>-0.46180465375837526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487</v>
      </c>
      <c r="AT500">
        <f>_xlfn.RANK.AVG(Table2[[#This Row],[6M Return vs Nifty Z-Score]],Table2[6M Return vs Nifty Z-Score])</f>
        <v>452</v>
      </c>
      <c r="AU500">
        <f>_xlfn.RANK.AVG(Table2[[#This Row],[Sharpe Ratio Z-Score]],Table2[Sharpe Ratio Z-Score])</f>
        <v>467</v>
      </c>
      <c r="AV500">
        <f>(Table2[[#This Row],[Rank 1Y]]+Table2[[#This Row],[Rank 6M]]+Table2[[#This Row],[Rank Sharpe]])/3</f>
        <v>468.66666666666669</v>
      </c>
    </row>
    <row r="501" spans="1:48" x14ac:dyDescent="0.3">
      <c r="A501" t="s">
        <v>165</v>
      </c>
      <c r="B501" t="s">
        <v>166</v>
      </c>
      <c r="C501" t="s">
        <v>3179</v>
      </c>
      <c r="D501" t="s">
        <v>21</v>
      </c>
      <c r="E501">
        <v>161579.31959993899</v>
      </c>
      <c r="F501">
        <v>1651.55</v>
      </c>
      <c r="G501">
        <v>2.1649049243163399</v>
      </c>
      <c r="H501">
        <f>(Table2[[#This Row],[1Y Return vs Nifty]]-AVERAGE(Table2[1Y Return vs Nifty]))/_xlfn.STDEV.P(Table2[1Y Return vs Nifty])</f>
        <v>-0.42556076365793893</v>
      </c>
      <c r="I501">
        <v>0.275899858059581</v>
      </c>
      <c r="J501">
        <f>(Table2[[#This Row],[1M Return vs Nifty]]-AVERAGE(Table2[1M Return vs Nifty]))/_xlfn.STDEV.P(Table2[1M Return vs Nifty])</f>
        <v>-8.6750642017459439E-2</v>
      </c>
      <c r="K501">
        <v>14.356156999501801</v>
      </c>
      <c r="L501">
        <f>(Table2[[#This Row],[6M Return vs Nifty]]-AVERAGE(Table2[6M Return vs Nifty]))/_xlfn.STDEV.P(Table2[6M Return vs Nifty])</f>
        <v>-6.8991225942141868E-2</v>
      </c>
      <c r="M501">
        <v>2.0958571281871898</v>
      </c>
      <c r="N501">
        <f>(Table2[[#This Row],[1W Return vs Nifty]]-AVERAGE(Table2[1W Return vs Nifty]))/_xlfn.STDEV.P(Table2[1W Return vs Nifty])</f>
        <v>0.45509031444388981</v>
      </c>
      <c r="O501">
        <v>1618.1</v>
      </c>
      <c r="P501">
        <v>1558.60840898685</v>
      </c>
      <c r="Q501">
        <v>1389.9352457150001</v>
      </c>
      <c r="R501">
        <v>61.491616027728199</v>
      </c>
      <c r="S501" s="1">
        <f>(Table2[[#This Row],[Close Price]]-Table2[[#This Row],[20D EMA]])/Table2[[#This Row],[20D EMA]]</f>
        <v>2.0672393547988412E-2</v>
      </c>
      <c r="T501" s="1">
        <f>(Table2[[#This Row],[Close Price]]-Table2[[#This Row],[50D EMA]])/Table2[[#This Row],[50D EMA]]</f>
        <v>5.9631136645519084E-2</v>
      </c>
      <c r="U501" s="1">
        <f>(Table2[[#This Row],[Close Price]]-Table2[[#This Row],[200D EMA]])/Table2[[#This Row],[200D EMA]]</f>
        <v>0.18822082186312356</v>
      </c>
      <c r="V501">
        <v>0.83526505681985797</v>
      </c>
      <c r="W501">
        <v>1641.1</v>
      </c>
      <c r="X501">
        <v>1672</v>
      </c>
      <c r="Y501">
        <v>1641.1</v>
      </c>
      <c r="Z501">
        <v>1672</v>
      </c>
      <c r="AA501">
        <v>1574.75</v>
      </c>
      <c r="AB501">
        <v>1672</v>
      </c>
      <c r="AC501" s="1">
        <f>(Table2[[#This Row],[Close Price]]/Table2[[#This Row],[Day Low]])-1</f>
        <v>6.3676802144903011E-3</v>
      </c>
      <c r="AD501" s="1">
        <f>(Table2[[#This Row],[Day High]]/Table2[[#This Row],[Close Price]])-1</f>
        <v>1.2382307529290593E-2</v>
      </c>
      <c r="AE501" s="1">
        <f>(Table2[[#This Row],[Close Price]]/Table2[[#This Row],[Current Week Low]])-1</f>
        <v>6.3676802144903011E-3</v>
      </c>
      <c r="AF501" s="1">
        <f>(Table2[[#This Row],[Current Week High]]/Table2[[#This Row],[Close Price]])-1</f>
        <v>1.2382307529290593E-2</v>
      </c>
      <c r="AG501" s="1">
        <f>(Table2[[#This Row],[Close Price]]/Table2[[#This Row],[Current Month Low]])-1</f>
        <v>4.8769645975551557E-2</v>
      </c>
      <c r="AH501" s="1">
        <f>(Table2[[#This Row],[Current Month High]]/Table2[[#This Row],[Close Price]])-1</f>
        <v>1.2382307529290593E-2</v>
      </c>
      <c r="AI501">
        <v>1.2382307529290499</v>
      </c>
      <c r="AJ501">
        <v>50.393844192505497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-0.04</v>
      </c>
      <c r="AM501" t="s">
        <v>3224</v>
      </c>
      <c r="AN501">
        <v>0.92</v>
      </c>
      <c r="AO501" t="s">
        <v>3225</v>
      </c>
      <c r="AP501">
        <v>-1.7845809775893E-2</v>
      </c>
      <c r="AQ501">
        <f>(Table2[[#This Row],[Sharpe Ratio]]-AVERAGE(Table2[Sharpe Ratio]))/_xlfn.STDEV.P(Table2[Sharpe Ratio])</f>
        <v>-0.96665947483223014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-1.0928717920058806</v>
      </c>
      <c r="AS501">
        <f>_xlfn.RANK.AVG(Table2[[#This Row],[1Y Return vs Nifty Z-Score]],Table2[1Y Return vs Nifty Z-Score])</f>
        <v>446</v>
      </c>
      <c r="AT501">
        <f>_xlfn.RANK.AVG(Table2[[#This Row],[6M Return vs Nifty Z-Score]],Table2[6M Return vs Nifty Z-Score])</f>
        <v>339</v>
      </c>
      <c r="AU501">
        <f>_xlfn.RANK.AVG(Table2[[#This Row],[Sharpe Ratio Z-Score]],Table2[Sharpe Ratio Z-Score])</f>
        <v>621</v>
      </c>
      <c r="AV501">
        <f>(Table2[[#This Row],[Rank 1Y]]+Table2[[#This Row],[Rank 6M]]+Table2[[#This Row],[Rank Sharpe]])/3</f>
        <v>468.66666666666669</v>
      </c>
    </row>
    <row r="502" spans="1:48" x14ac:dyDescent="0.3">
      <c r="A502" t="s">
        <v>1303</v>
      </c>
      <c r="B502" t="s">
        <v>1304</v>
      </c>
      <c r="C502" t="s">
        <v>3184</v>
      </c>
      <c r="D502" t="s">
        <v>278</v>
      </c>
      <c r="E502">
        <v>8989.7572764199995</v>
      </c>
      <c r="F502">
        <v>1371.1</v>
      </c>
      <c r="G502">
        <v>3.25378150327241</v>
      </c>
      <c r="H502">
        <f>(Table2[[#This Row],[1Y Return vs Nifty]]-AVERAGE(Table2[1Y Return vs Nifty]))/_xlfn.STDEV.P(Table2[1Y Return vs Nifty])</f>
        <v>-0.40752132769715266</v>
      </c>
      <c r="I502">
        <v>-1.07962247296874</v>
      </c>
      <c r="J502">
        <f>(Table2[[#This Row],[1M Return vs Nifty]]-AVERAGE(Table2[1M Return vs Nifty]))/_xlfn.STDEV.P(Table2[1M Return vs Nifty])</f>
        <v>-0.21476765658258523</v>
      </c>
      <c r="K502">
        <v>6.0973498125648202</v>
      </c>
      <c r="L502">
        <f>(Table2[[#This Row],[6M Return vs Nifty]]-AVERAGE(Table2[6M Return vs Nifty]))/_xlfn.STDEV.P(Table2[6M Return vs Nifty])</f>
        <v>-0.31268468229707108</v>
      </c>
      <c r="M502">
        <v>1.0151667929288599</v>
      </c>
      <c r="N502">
        <f>(Table2[[#This Row],[1W Return vs Nifty]]-AVERAGE(Table2[1W Return vs Nifty]))/_xlfn.STDEV.P(Table2[1W Return vs Nifty])</f>
        <v>0.20936439611694566</v>
      </c>
      <c r="O502">
        <v>1346.4</v>
      </c>
      <c r="P502">
        <v>1323.71482847997</v>
      </c>
      <c r="Q502">
        <v>1227.85562628153</v>
      </c>
      <c r="R502">
        <v>66.577787152753999</v>
      </c>
      <c r="S502" s="1">
        <f>(Table2[[#This Row],[Close Price]]-Table2[[#This Row],[20D EMA]])/Table2[[#This Row],[20D EMA]]</f>
        <v>1.8345216874628503E-2</v>
      </c>
      <c r="T502" s="1">
        <f>(Table2[[#This Row],[Close Price]]-Table2[[#This Row],[50D EMA]])/Table2[[#This Row],[50D EMA]]</f>
        <v>3.5797114680994065E-2</v>
      </c>
      <c r="U502" s="1">
        <f>(Table2[[#This Row],[Close Price]]-Table2[[#This Row],[200D EMA]])/Table2[[#This Row],[200D EMA]]</f>
        <v>0.11666222856531992</v>
      </c>
      <c r="V502">
        <v>1.0990451283292599</v>
      </c>
      <c r="W502">
        <v>1349.05</v>
      </c>
      <c r="X502">
        <v>1386</v>
      </c>
      <c r="Y502">
        <v>1349.05</v>
      </c>
      <c r="Z502">
        <v>1398</v>
      </c>
      <c r="AA502">
        <v>1313</v>
      </c>
      <c r="AB502">
        <v>1398</v>
      </c>
      <c r="AC502" s="1">
        <f>(Table2[[#This Row],[Close Price]]/Table2[[#This Row],[Day Low]])-1</f>
        <v>1.6344835254438195E-2</v>
      </c>
      <c r="AD502" s="1">
        <f>(Table2[[#This Row],[Day High]]/Table2[[#This Row],[Close Price]])-1</f>
        <v>1.0867186930202166E-2</v>
      </c>
      <c r="AE502" s="1">
        <f>(Table2[[#This Row],[Close Price]]/Table2[[#This Row],[Current Week Low]])-1</f>
        <v>1.6344835254438195E-2</v>
      </c>
      <c r="AF502" s="1">
        <f>(Table2[[#This Row],[Current Week High]]/Table2[[#This Row],[Close Price]])-1</f>
        <v>1.9619283786740604E-2</v>
      </c>
      <c r="AG502" s="1">
        <f>(Table2[[#This Row],[Close Price]]/Table2[[#This Row],[Current Month Low]])-1</f>
        <v>4.424980959634417E-2</v>
      </c>
      <c r="AH502" s="1">
        <f>(Table2[[#This Row],[Current Month High]]/Table2[[#This Row],[Close Price]])-1</f>
        <v>1.9619283786740604E-2</v>
      </c>
      <c r="AI502">
        <v>20.629421632265998</v>
      </c>
      <c r="AJ502">
        <v>40.352134302384997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-0.11</v>
      </c>
      <c r="AM502" t="s">
        <v>3224</v>
      </c>
      <c r="AN502">
        <v>2.4900000000000002</v>
      </c>
      <c r="AO502" t="s">
        <v>3225</v>
      </c>
      <c r="AQ502">
        <f>(Table2[[#This Row],[Sharpe Ratio]]-AVERAGE(Table2[Sharpe Ratio]))/_xlfn.STDEV.P(Table2[Sharpe Ratio])</f>
        <v>-0.7593941903965159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-1.4850034608563791</v>
      </c>
      <c r="AS502">
        <f>_xlfn.RANK.AVG(Table2[[#This Row],[1Y Return vs Nifty Z-Score]],Table2[1Y Return vs Nifty Z-Score])</f>
        <v>434</v>
      </c>
      <c r="AT502">
        <f>_xlfn.RANK.AVG(Table2[[#This Row],[6M Return vs Nifty Z-Score]],Table2[6M Return vs Nifty Z-Score])</f>
        <v>412</v>
      </c>
      <c r="AU502">
        <f>_xlfn.RANK.AVG(Table2[[#This Row],[Sharpe Ratio Z-Score]],Table2[Sharpe Ratio Z-Score])</f>
        <v>560.5</v>
      </c>
      <c r="AV502">
        <f>(Table2[[#This Row],[Rank 1Y]]+Table2[[#This Row],[Rank 6M]]+Table2[[#This Row],[Rank Sharpe]])/3</f>
        <v>468.83333333333331</v>
      </c>
    </row>
    <row r="503" spans="1:48" x14ac:dyDescent="0.3">
      <c r="A503" t="s">
        <v>1273</v>
      </c>
      <c r="B503" t="s">
        <v>1274</v>
      </c>
      <c r="C503" t="s">
        <v>3185</v>
      </c>
      <c r="D503" t="s">
        <v>227</v>
      </c>
      <c r="E503">
        <v>9322.64461183399</v>
      </c>
      <c r="F503">
        <v>235.61</v>
      </c>
      <c r="G503">
        <v>6.5947271932264604</v>
      </c>
      <c r="H503">
        <f>(Table2[[#This Row],[1Y Return vs Nifty]]-AVERAGE(Table2[1Y Return vs Nifty]))/_xlfn.STDEV.P(Table2[1Y Return vs Nifty])</f>
        <v>-0.35217182621354826</v>
      </c>
      <c r="I503">
        <v>-5.2992006573215198</v>
      </c>
      <c r="J503">
        <f>(Table2[[#This Row],[1M Return vs Nifty]]-AVERAGE(Table2[1M Return vs Nifty]))/_xlfn.STDEV.P(Table2[1M Return vs Nifty])</f>
        <v>-0.61326924487821244</v>
      </c>
      <c r="K503">
        <v>-23.363229525610102</v>
      </c>
      <c r="L503">
        <f>(Table2[[#This Row],[6M Return vs Nifty]]-AVERAGE(Table2[6M Return vs Nifty]))/_xlfn.STDEV.P(Table2[6M Return vs Nifty])</f>
        <v>-1.1819809671763322</v>
      </c>
      <c r="M503">
        <v>-7.53970800642218E-2</v>
      </c>
      <c r="N503">
        <f>(Table2[[#This Row],[1W Return vs Nifty]]-AVERAGE(Table2[1W Return vs Nifty]))/_xlfn.STDEV.P(Table2[1W Return vs Nifty])</f>
        <v>-3.8606553971504649E-2</v>
      </c>
      <c r="O503">
        <v>214.89</v>
      </c>
      <c r="P503">
        <v>209.377048320695</v>
      </c>
      <c r="Q503">
        <v>200.33856707056501</v>
      </c>
      <c r="R503">
        <v>73.3897031641512</v>
      </c>
      <c r="S503" s="1">
        <f>(Table2[[#This Row],[Close Price]]-Table2[[#This Row],[20D EMA]])/Table2[[#This Row],[20D EMA]]</f>
        <v>9.6421424915072967E-2</v>
      </c>
      <c r="T503" s="1">
        <f>(Table2[[#This Row],[Close Price]]-Table2[[#This Row],[50D EMA]])/Table2[[#This Row],[50D EMA]]</f>
        <v>0.12529048379326174</v>
      </c>
      <c r="U503" s="1">
        <f>(Table2[[#This Row],[Close Price]]-Table2[[#This Row],[200D EMA]])/Table2[[#This Row],[200D EMA]]</f>
        <v>0.17605912553528147</v>
      </c>
      <c r="V503">
        <v>1.0455195146069101</v>
      </c>
      <c r="W503">
        <v>218</v>
      </c>
      <c r="X503">
        <v>238</v>
      </c>
      <c r="Y503">
        <v>212.01</v>
      </c>
      <c r="Z503">
        <v>238</v>
      </c>
      <c r="AA503">
        <v>195</v>
      </c>
      <c r="AB503">
        <v>238</v>
      </c>
      <c r="AC503" s="1">
        <f>(Table2[[#This Row],[Close Price]]/Table2[[#This Row],[Day Low]])-1</f>
        <v>8.0779816513761427E-2</v>
      </c>
      <c r="AD503" s="1">
        <f>(Table2[[#This Row],[Day High]]/Table2[[#This Row],[Close Price]])-1</f>
        <v>1.0143881838631685E-2</v>
      </c>
      <c r="AE503" s="1">
        <f>(Table2[[#This Row],[Close Price]]/Table2[[#This Row],[Current Week Low]])-1</f>
        <v>0.11131550398566126</v>
      </c>
      <c r="AF503" s="1">
        <f>(Table2[[#This Row],[Current Week High]]/Table2[[#This Row],[Close Price]])-1</f>
        <v>1.0143881838631685E-2</v>
      </c>
      <c r="AG503" s="1">
        <f>(Table2[[#This Row],[Close Price]]/Table2[[#This Row],[Current Month Low]])-1</f>
        <v>0.2082564102564104</v>
      </c>
      <c r="AH503" s="1">
        <f>(Table2[[#This Row],[Current Month High]]/Table2[[#This Row],[Close Price]])-1</f>
        <v>1.0143881838631685E-2</v>
      </c>
      <c r="AI503">
        <v>30.7245023555876</v>
      </c>
      <c r="AJ503">
        <v>63.108341986846597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0.15</v>
      </c>
      <c r="AM503" t="s">
        <v>3225</v>
      </c>
      <c r="AN503">
        <v>12.62</v>
      </c>
      <c r="AO503" t="s">
        <v>3225</v>
      </c>
      <c r="AP503">
        <v>7.9970911589934995E-2</v>
      </c>
      <c r="AQ503">
        <f>(Table2[[#This Row],[Sharpe Ratio]]-AVERAGE(Table2[Sharpe Ratio]))/_xlfn.STDEV.P(Table2[Sharpe Ratio])</f>
        <v>0.16940612437887798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-2.0166224678607194</v>
      </c>
      <c r="AS503">
        <f>_xlfn.RANK.AVG(Table2[[#This Row],[1Y Return vs Nifty Z-Score]],Table2[1Y Return vs Nifty Z-Score])</f>
        <v>410</v>
      </c>
      <c r="AT503">
        <f>_xlfn.RANK.AVG(Table2[[#This Row],[6M Return vs Nifty Z-Score]],Table2[6M Return vs Nifty Z-Score])</f>
        <v>696</v>
      </c>
      <c r="AU503">
        <f>_xlfn.RANK.AVG(Table2[[#This Row],[Sharpe Ratio Z-Score]],Table2[Sharpe Ratio Z-Score])</f>
        <v>303</v>
      </c>
      <c r="AV503">
        <f>(Table2[[#This Row],[Rank 1Y]]+Table2[[#This Row],[Rank 6M]]+Table2[[#This Row],[Rank Sharpe]])/3</f>
        <v>469.66666666666669</v>
      </c>
    </row>
    <row r="504" spans="1:48" x14ac:dyDescent="0.3">
      <c r="A504" t="s">
        <v>1381</v>
      </c>
      <c r="B504" t="s">
        <v>1382</v>
      </c>
      <c r="C504" t="s">
        <v>3186</v>
      </c>
      <c r="D504" t="s">
        <v>206</v>
      </c>
      <c r="E504">
        <v>8278.7310839999991</v>
      </c>
      <c r="F504">
        <v>541.85</v>
      </c>
      <c r="G504">
        <v>-7.0297067064555101</v>
      </c>
      <c r="H504">
        <f>(Table2[[#This Row],[1Y Return vs Nifty]]-AVERAGE(Table2[1Y Return vs Nifty]))/_xlfn.STDEV.P(Table2[1Y Return vs Nifty])</f>
        <v>-0.57788804381362791</v>
      </c>
      <c r="I504">
        <v>-9.6555387224606506E-2</v>
      </c>
      <c r="J504">
        <f>(Table2[[#This Row],[1M Return vs Nifty]]-AVERAGE(Table2[1M Return vs Nifty]))/_xlfn.STDEV.P(Table2[1M Return vs Nifty])</f>
        <v>-0.12192572358489631</v>
      </c>
      <c r="K504">
        <v>-4.4497460217787204</v>
      </c>
      <c r="L504">
        <f>(Table2[[#This Row],[6M Return vs Nifty]]-AVERAGE(Table2[6M Return vs Nifty]))/_xlfn.STDEV.P(Table2[6M Return vs Nifty])</f>
        <v>-0.62389890248654967</v>
      </c>
      <c r="M504">
        <v>-3.8449160793103898</v>
      </c>
      <c r="N504">
        <f>(Table2[[#This Row],[1W Return vs Nifty]]-AVERAGE(Table2[1W Return vs Nifty]))/_xlfn.STDEV.P(Table2[1W Return vs Nifty])</f>
        <v>-0.89571472596159807</v>
      </c>
      <c r="O504">
        <v>565.84</v>
      </c>
      <c r="P504">
        <v>580.716031628211</v>
      </c>
      <c r="Q504">
        <v>548.80203538828403</v>
      </c>
      <c r="R504">
        <v>34.8037394600791</v>
      </c>
      <c r="S504" s="1">
        <f>(Table2[[#This Row],[Close Price]]-Table2[[#This Row],[20D EMA]])/Table2[[#This Row],[20D EMA]]</f>
        <v>-4.239714406899478E-2</v>
      </c>
      <c r="T504" s="1">
        <f>(Table2[[#This Row],[Close Price]]-Table2[[#This Row],[50D EMA]])/Table2[[#This Row],[50D EMA]]</f>
        <v>-6.6927774525594619E-2</v>
      </c>
      <c r="U504" s="1">
        <f>(Table2[[#This Row],[Close Price]]-Table2[[#This Row],[200D EMA]])/Table2[[#This Row],[200D EMA]]</f>
        <v>-1.2667655985213966E-2</v>
      </c>
      <c r="V504">
        <v>0.44421099108715101</v>
      </c>
      <c r="W504">
        <v>541</v>
      </c>
      <c r="X504">
        <v>560.15</v>
      </c>
      <c r="Y504">
        <v>541</v>
      </c>
      <c r="Z504">
        <v>566.20000000000005</v>
      </c>
      <c r="AA504">
        <v>541</v>
      </c>
      <c r="AB504">
        <v>591</v>
      </c>
      <c r="AC504" s="1">
        <f>(Table2[[#This Row],[Close Price]]/Table2[[#This Row],[Day Low]])-1</f>
        <v>1.5711645101663674E-3</v>
      </c>
      <c r="AD504" s="1">
        <f>(Table2[[#This Row],[Day High]]/Table2[[#This Row],[Close Price]])-1</f>
        <v>3.3773184460643924E-2</v>
      </c>
      <c r="AE504" s="1">
        <f>(Table2[[#This Row],[Close Price]]/Table2[[#This Row],[Current Week Low]])-1</f>
        <v>1.5711645101663674E-3</v>
      </c>
      <c r="AF504" s="1">
        <f>(Table2[[#This Row],[Current Week High]]/Table2[[#This Row],[Close Price]])-1</f>
        <v>4.4938636153917244E-2</v>
      </c>
      <c r="AG504" s="1">
        <f>(Table2[[#This Row],[Close Price]]/Table2[[#This Row],[Current Month Low]])-1</f>
        <v>1.5711645101663674E-3</v>
      </c>
      <c r="AH504" s="1">
        <f>(Table2[[#This Row],[Current Month High]]/Table2[[#This Row],[Close Price]])-1</f>
        <v>9.0707760450309038E-2</v>
      </c>
      <c r="AI504">
        <v>30.626557165267101</v>
      </c>
      <c r="AJ504">
        <v>25.138568129330199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-0.19</v>
      </c>
      <c r="AM504" t="s">
        <v>3224</v>
      </c>
      <c r="AN504">
        <v>-4.75</v>
      </c>
      <c r="AO504" t="s">
        <v>3224</v>
      </c>
      <c r="AP504">
        <v>6.3901336583749996E-2</v>
      </c>
      <c r="AQ504">
        <f>(Table2[[#This Row],[Sharpe Ratio]]-AVERAGE(Table2[Sharpe Ratio]))/_xlfn.STDEV.P(Table2[Sharpe Ratio])</f>
        <v>-1.7229566365579149E-2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518</v>
      </c>
      <c r="AT504">
        <f>_xlfn.RANK.AVG(Table2[[#This Row],[6M Return vs Nifty Z-Score]],Table2[6M Return vs Nifty Z-Score])</f>
        <v>536</v>
      </c>
      <c r="AU504">
        <f>_xlfn.RANK.AVG(Table2[[#This Row],[Sharpe Ratio Z-Score]],Table2[Sharpe Ratio Z-Score])</f>
        <v>356</v>
      </c>
      <c r="AV504">
        <f>(Table2[[#This Row],[Rank 1Y]]+Table2[[#This Row],[Rank 6M]]+Table2[[#This Row],[Rank Sharpe]])/3</f>
        <v>470</v>
      </c>
    </row>
    <row r="505" spans="1:48" x14ac:dyDescent="0.3">
      <c r="A505" t="s">
        <v>1887</v>
      </c>
      <c r="B505" t="s">
        <v>1888</v>
      </c>
      <c r="C505" t="s">
        <v>3182</v>
      </c>
      <c r="D505" t="s">
        <v>1011</v>
      </c>
      <c r="E505">
        <v>3890.7522952099998</v>
      </c>
      <c r="F505">
        <v>480.7</v>
      </c>
      <c r="G505">
        <v>-19.343958536839299</v>
      </c>
      <c r="H505">
        <f>(Table2[[#This Row],[1Y Return vs Nifty]]-AVERAGE(Table2[1Y Return vs Nifty]))/_xlfn.STDEV.P(Table2[1Y Return vs Nifty])</f>
        <v>-0.78189845380166934</v>
      </c>
      <c r="I505">
        <v>15.000440750608</v>
      </c>
      <c r="J505">
        <f>(Table2[[#This Row],[1M Return vs Nifty]]-AVERAGE(Table2[1M Return vs Nifty]))/_xlfn.STDEV.P(Table2[1M Return vs Nifty])</f>
        <v>1.3038511376494064</v>
      </c>
      <c r="K505">
        <v>17.686224048345299</v>
      </c>
      <c r="L505">
        <f>(Table2[[#This Row],[6M Return vs Nifty]]-AVERAGE(Table2[6M Return vs Nifty]))/_xlfn.STDEV.P(Table2[6M Return vs Nifty])</f>
        <v>2.9269398220377781E-2</v>
      </c>
      <c r="M505">
        <v>5.1068163127477897</v>
      </c>
      <c r="N505">
        <f>(Table2[[#This Row],[1W Return vs Nifty]]-AVERAGE(Table2[1W Return vs Nifty]))/_xlfn.STDEV.P(Table2[1W Return vs Nifty])</f>
        <v>1.1397181736300652</v>
      </c>
      <c r="O505">
        <v>453.2</v>
      </c>
      <c r="P505">
        <v>431.94227037559</v>
      </c>
      <c r="Q505">
        <v>407.25218560642799</v>
      </c>
      <c r="R505">
        <v>69.738988030539602</v>
      </c>
      <c r="S505" s="1">
        <f>(Table2[[#This Row],[Close Price]]-Table2[[#This Row],[20D EMA]])/Table2[[#This Row],[20D EMA]]</f>
        <v>6.0679611650485438E-2</v>
      </c>
      <c r="T505" s="1">
        <f>(Table2[[#This Row],[Close Price]]-Table2[[#This Row],[50D EMA]])/Table2[[#This Row],[50D EMA]]</f>
        <v>0.11288019943501551</v>
      </c>
      <c r="U505" s="1">
        <f>(Table2[[#This Row],[Close Price]]-Table2[[#This Row],[200D EMA]])/Table2[[#This Row],[200D EMA]]</f>
        <v>0.18034971201984562</v>
      </c>
      <c r="V505">
        <v>0.85376960638411103</v>
      </c>
      <c r="W505">
        <v>471.2</v>
      </c>
      <c r="X505">
        <v>491.9</v>
      </c>
      <c r="Y505">
        <v>468.5</v>
      </c>
      <c r="Z505">
        <v>491.9</v>
      </c>
      <c r="AA505">
        <v>446.55</v>
      </c>
      <c r="AB505">
        <v>491.9</v>
      </c>
      <c r="AC505" s="1">
        <f>(Table2[[#This Row],[Close Price]]/Table2[[#This Row],[Day Low]])-1</f>
        <v>2.0161290322580738E-2</v>
      </c>
      <c r="AD505" s="1">
        <f>(Table2[[#This Row],[Day High]]/Table2[[#This Row],[Close Price]])-1</f>
        <v>2.3299355107135433E-2</v>
      </c>
      <c r="AE505" s="1">
        <f>(Table2[[#This Row],[Close Price]]/Table2[[#This Row],[Current Week Low]])-1</f>
        <v>2.6040554962646789E-2</v>
      </c>
      <c r="AF505" s="1">
        <f>(Table2[[#This Row],[Current Week High]]/Table2[[#This Row],[Close Price]])-1</f>
        <v>2.3299355107135433E-2</v>
      </c>
      <c r="AG505" s="1">
        <f>(Table2[[#This Row],[Close Price]]/Table2[[#This Row],[Current Month Low]])-1</f>
        <v>7.6475198745941109E-2</v>
      </c>
      <c r="AH505" s="1">
        <f>(Table2[[#This Row],[Current Month High]]/Table2[[#This Row],[Close Price]])-1</f>
        <v>2.3299355107135433E-2</v>
      </c>
      <c r="AI505">
        <v>3.8069482005408801</v>
      </c>
      <c r="AJ505">
        <v>42.197899718976402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0.03</v>
      </c>
      <c r="AM505" t="s">
        <v>3225</v>
      </c>
      <c r="AN505">
        <v>2.7</v>
      </c>
      <c r="AO505" t="s">
        <v>3225</v>
      </c>
      <c r="AP505">
        <v>4.883940170369E-3</v>
      </c>
      <c r="AQ505">
        <f>(Table2[[#This Row],[Sharpe Ratio]]-AVERAGE(Table2[Sharpe Ratio]))/_xlfn.STDEV.P(Table2[Sharpe Ratio])</f>
        <v>-0.70267100095929769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0.98826925473888227</v>
      </c>
      <c r="AS505">
        <f>_xlfn.RANK.AVG(Table2[[#This Row],[1Y Return vs Nifty Z-Score]],Table2[1Y Return vs Nifty Z-Score])</f>
        <v>595</v>
      </c>
      <c r="AT505">
        <f>_xlfn.RANK.AVG(Table2[[#This Row],[6M Return vs Nifty Z-Score]],Table2[6M Return vs Nifty Z-Score])</f>
        <v>301</v>
      </c>
      <c r="AU505">
        <f>_xlfn.RANK.AVG(Table2[[#This Row],[Sharpe Ratio Z-Score]],Table2[Sharpe Ratio Z-Score])</f>
        <v>520</v>
      </c>
      <c r="AV505">
        <f>(Table2[[#This Row],[Rank 1Y]]+Table2[[#This Row],[Rank 6M]]+Table2[[#This Row],[Rank Sharpe]])/3</f>
        <v>472</v>
      </c>
    </row>
    <row r="506" spans="1:48" x14ac:dyDescent="0.3">
      <c r="A506" t="s">
        <v>218</v>
      </c>
      <c r="B506" t="s">
        <v>219</v>
      </c>
      <c r="C506" t="s">
        <v>3182</v>
      </c>
      <c r="D506" t="s">
        <v>220</v>
      </c>
      <c r="E506">
        <v>120731.967822675</v>
      </c>
      <c r="F506">
        <v>1220.25</v>
      </c>
      <c r="G506">
        <v>14.354858756685999</v>
      </c>
      <c r="H506">
        <f>(Table2[[#This Row],[1Y Return vs Nifty]]-AVERAGE(Table2[1Y Return vs Nifty]))/_xlfn.STDEV.P(Table2[1Y Return vs Nifty])</f>
        <v>-0.22360960062089694</v>
      </c>
      <c r="I506">
        <v>-1.49764565037641</v>
      </c>
      <c r="J506">
        <f>(Table2[[#This Row],[1M Return vs Nifty]]-AVERAGE(Table2[1M Return vs Nifty]))/_xlfn.STDEV.P(Table2[1M Return vs Nifty])</f>
        <v>-0.25424622360122023</v>
      </c>
      <c r="K506">
        <v>-11.333016482398699</v>
      </c>
      <c r="L506">
        <f>(Table2[[#This Row],[6M Return vs Nifty]]-AVERAGE(Table2[6M Return vs Nifty]))/_xlfn.STDEV.P(Table2[6M Return vs Nifty])</f>
        <v>-0.82700425797026123</v>
      </c>
      <c r="M506">
        <v>3.8575783046066597E-2</v>
      </c>
      <c r="N506">
        <f>(Table2[[#This Row],[1W Return vs Nifty]]-AVERAGE(Table2[1W Return vs Nifty]))/_xlfn.STDEV.P(Table2[1W Return vs Nifty])</f>
        <v>-1.2691557289839962E-2</v>
      </c>
      <c r="O506">
        <v>1201.5</v>
      </c>
      <c r="P506">
        <v>1182.11290560629</v>
      </c>
      <c r="Q506">
        <v>1099.2196611449899</v>
      </c>
      <c r="R506">
        <v>63.029963482126099</v>
      </c>
      <c r="S506" s="1">
        <f>(Table2[[#This Row],[Close Price]]-Table2[[#This Row],[20D EMA]])/Table2[[#This Row],[20D EMA]]</f>
        <v>1.5605493133583021E-2</v>
      </c>
      <c r="T506" s="1">
        <f>(Table2[[#This Row],[Close Price]]-Table2[[#This Row],[50D EMA]])/Table2[[#This Row],[50D EMA]]</f>
        <v>3.2261803600012261E-2</v>
      </c>
      <c r="U506" s="1">
        <f>(Table2[[#This Row],[Close Price]]-Table2[[#This Row],[200D EMA]])/Table2[[#This Row],[200D EMA]]</f>
        <v>0.11010568963890273</v>
      </c>
      <c r="V506">
        <v>1.0245863279251499</v>
      </c>
      <c r="W506">
        <v>1212.1500000000001</v>
      </c>
      <c r="X506">
        <v>1234.3</v>
      </c>
      <c r="Y506">
        <v>1207</v>
      </c>
      <c r="Z506">
        <v>1234.3</v>
      </c>
      <c r="AA506">
        <v>1168.75</v>
      </c>
      <c r="AB506">
        <v>1234.3</v>
      </c>
      <c r="AC506" s="1">
        <f>(Table2[[#This Row],[Close Price]]/Table2[[#This Row],[Day Low]])-1</f>
        <v>6.6823412943941563E-3</v>
      </c>
      <c r="AD506" s="1">
        <f>(Table2[[#This Row],[Day High]]/Table2[[#This Row],[Close Price]])-1</f>
        <v>1.151403400942419E-2</v>
      </c>
      <c r="AE506" s="1">
        <f>(Table2[[#This Row],[Close Price]]/Table2[[#This Row],[Current Week Low]])-1</f>
        <v>1.0977630488815171E-2</v>
      </c>
      <c r="AF506" s="1">
        <f>(Table2[[#This Row],[Current Week High]]/Table2[[#This Row],[Close Price]])-1</f>
        <v>1.151403400942419E-2</v>
      </c>
      <c r="AG506" s="1">
        <f>(Table2[[#This Row],[Close Price]]/Table2[[#This Row],[Current Month Low]])-1</f>
        <v>4.4064171122994544E-2</v>
      </c>
      <c r="AH506" s="1">
        <f>(Table2[[#This Row],[Current Month High]]/Table2[[#This Row],[Close Price]])-1</f>
        <v>1.151403400942419E-2</v>
      </c>
      <c r="AI506">
        <v>2.7183281149883101</v>
      </c>
      <c r="AJ506">
        <v>44.4932519398374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-0.01</v>
      </c>
      <c r="AM506" t="s">
        <v>3224</v>
      </c>
      <c r="AN506">
        <v>1.67</v>
      </c>
      <c r="AO506" t="s">
        <v>3225</v>
      </c>
      <c r="AP506">
        <v>2.8827304755171999E-2</v>
      </c>
      <c r="AQ506">
        <f>(Table2[[#This Row],[Sharpe Ratio]]-AVERAGE(Table2[Sharpe Ratio]))/_xlfn.STDEV.P(Table2[Sharpe Ratio])</f>
        <v>-0.42458733127225662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-1.742138970754475</v>
      </c>
      <c r="AS506">
        <f>_xlfn.RANK.AVG(Table2[[#This Row],[1Y Return vs Nifty Z-Score]],Table2[1Y Return vs Nifty Z-Score])</f>
        <v>365</v>
      </c>
      <c r="AT506">
        <f>_xlfn.RANK.AVG(Table2[[#This Row],[6M Return vs Nifty Z-Score]],Table2[6M Return vs Nifty Z-Score])</f>
        <v>599</v>
      </c>
      <c r="AU506">
        <f>_xlfn.RANK.AVG(Table2[[#This Row],[Sharpe Ratio Z-Score]],Table2[Sharpe Ratio Z-Score])</f>
        <v>453</v>
      </c>
      <c r="AV506">
        <f>(Table2[[#This Row],[Rank 1Y]]+Table2[[#This Row],[Rank 6M]]+Table2[[#This Row],[Rank Sharpe]])/3</f>
        <v>472.33333333333331</v>
      </c>
    </row>
    <row r="507" spans="1:48" x14ac:dyDescent="0.3">
      <c r="A507" t="s">
        <v>256</v>
      </c>
      <c r="B507" t="s">
        <v>257</v>
      </c>
      <c r="C507" t="s">
        <v>3180</v>
      </c>
      <c r="D507" t="s">
        <v>40</v>
      </c>
      <c r="E507">
        <v>108312.93060000001</v>
      </c>
      <c r="F507">
        <v>750</v>
      </c>
      <c r="G507">
        <v>-1.42140867607051</v>
      </c>
      <c r="H507">
        <f>(Table2[[#This Row],[1Y Return vs Nifty]]-AVERAGE(Table2[1Y Return vs Nifty]))/_xlfn.STDEV.P(Table2[1Y Return vs Nifty])</f>
        <v>-0.48497527929707601</v>
      </c>
      <c r="I507">
        <v>0.75869346330374299</v>
      </c>
      <c r="J507">
        <f>(Table2[[#This Row],[1M Return vs Nifty]]-AVERAGE(Table2[1M Return vs Nifty]))/_xlfn.STDEV.P(Table2[1M Return vs Nifty])</f>
        <v>-4.1155084806974669E-2</v>
      </c>
      <c r="K507">
        <v>17.127595509923399</v>
      </c>
      <c r="L507">
        <f>(Table2[[#This Row],[6M Return vs Nifty]]-AVERAGE(Table2[6M Return vs Nifty]))/_xlfn.STDEV.P(Table2[6M Return vs Nifty])</f>
        <v>1.2785889613728204E-2</v>
      </c>
      <c r="M507">
        <v>-1.85283691285945</v>
      </c>
      <c r="N507">
        <f>(Table2[[#This Row],[1W Return vs Nifty]]-AVERAGE(Table2[1W Return vs Nifty]))/_xlfn.STDEV.P(Table2[1W Return vs Nifty])</f>
        <v>-0.44275843812811927</v>
      </c>
      <c r="O507">
        <v>746.01</v>
      </c>
      <c r="P507">
        <v>714.84900055070102</v>
      </c>
      <c r="Q507">
        <v>624.29036730075302</v>
      </c>
      <c r="R507">
        <v>49.856440545402101</v>
      </c>
      <c r="S507" s="1">
        <f>(Table2[[#This Row],[Close Price]]-Table2[[#This Row],[20D EMA]])/Table2[[#This Row],[20D EMA]]</f>
        <v>5.3484537740781076E-3</v>
      </c>
      <c r="T507" s="1">
        <f>(Table2[[#This Row],[Close Price]]-Table2[[#This Row],[50D EMA]])/Table2[[#This Row],[50D EMA]]</f>
        <v>4.9172621661665E-2</v>
      </c>
      <c r="U507" s="1">
        <f>(Table2[[#This Row],[Close Price]]-Table2[[#This Row],[200D EMA]])/Table2[[#This Row],[200D EMA]]</f>
        <v>0.20136404353438653</v>
      </c>
      <c r="V507">
        <v>0.61061788381594395</v>
      </c>
      <c r="W507">
        <v>742.85</v>
      </c>
      <c r="X507">
        <v>753</v>
      </c>
      <c r="Y507">
        <v>742.85</v>
      </c>
      <c r="Z507">
        <v>756.8</v>
      </c>
      <c r="AA507">
        <v>740.35</v>
      </c>
      <c r="AB507">
        <v>772.9</v>
      </c>
      <c r="AC507" s="1">
        <f>(Table2[[#This Row],[Close Price]]/Table2[[#This Row],[Day Low]])-1</f>
        <v>9.6250925489667072E-3</v>
      </c>
      <c r="AD507" s="1">
        <f>(Table2[[#This Row],[Day High]]/Table2[[#This Row],[Close Price]])-1</f>
        <v>4.0000000000000036E-3</v>
      </c>
      <c r="AE507" s="1">
        <f>(Table2[[#This Row],[Close Price]]/Table2[[#This Row],[Current Week Low]])-1</f>
        <v>9.6250925489667072E-3</v>
      </c>
      <c r="AF507" s="1">
        <f>(Table2[[#This Row],[Current Week High]]/Table2[[#This Row],[Close Price]])-1</f>
        <v>9.0666666666665563E-3</v>
      </c>
      <c r="AG507" s="1">
        <f>(Table2[[#This Row],[Close Price]]/Table2[[#This Row],[Current Month Low]])-1</f>
        <v>1.3034375633146356E-2</v>
      </c>
      <c r="AH507" s="1">
        <f>(Table2[[#This Row],[Current Month High]]/Table2[[#This Row],[Close Price]])-1</f>
        <v>3.0533333333333301E-2</v>
      </c>
      <c r="AI507">
        <v>3.0533333333333301</v>
      </c>
      <c r="AJ507">
        <v>61.829755097637197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0.21</v>
      </c>
      <c r="AM507" t="s">
        <v>3225</v>
      </c>
      <c r="AN507">
        <v>-0.42</v>
      </c>
      <c r="AO507" t="s">
        <v>3224</v>
      </c>
      <c r="AP507">
        <v>-2.3342772811631999E-2</v>
      </c>
      <c r="AQ507">
        <f>(Table2[[#This Row],[Sharpe Ratio]]-AVERAGE(Table2[Sharpe Ratio]))/_xlfn.STDEV.P(Table2[Sharpe Ratio])</f>
        <v>-1.0305024509393783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-1.98660536355782</v>
      </c>
      <c r="AS507">
        <f>_xlfn.RANK.AVG(Table2[[#This Row],[1Y Return vs Nifty Z-Score]],Table2[1Y Return vs Nifty Z-Score])</f>
        <v>480</v>
      </c>
      <c r="AT507">
        <f>_xlfn.RANK.AVG(Table2[[#This Row],[6M Return vs Nifty Z-Score]],Table2[6M Return vs Nifty Z-Score])</f>
        <v>309</v>
      </c>
      <c r="AU507">
        <f>_xlfn.RANK.AVG(Table2[[#This Row],[Sharpe Ratio Z-Score]],Table2[Sharpe Ratio Z-Score])</f>
        <v>629</v>
      </c>
      <c r="AV507">
        <f>(Table2[[#This Row],[Rank 1Y]]+Table2[[#This Row],[Rank 6M]]+Table2[[#This Row],[Rank Sharpe]])/3</f>
        <v>472.66666666666669</v>
      </c>
    </row>
    <row r="508" spans="1:48" x14ac:dyDescent="0.3">
      <c r="A508" t="s">
        <v>971</v>
      </c>
      <c r="B508" t="s">
        <v>972</v>
      </c>
      <c r="C508" t="s">
        <v>3183</v>
      </c>
      <c r="D508" t="s">
        <v>46</v>
      </c>
      <c r="E508">
        <v>15901.474584600001</v>
      </c>
      <c r="F508">
        <v>1644.6</v>
      </c>
      <c r="G508">
        <v>4.7609681214272399</v>
      </c>
      <c r="H508">
        <f>(Table2[[#This Row],[1Y Return vs Nifty]]-AVERAGE(Table2[1Y Return vs Nifty]))/_xlfn.STDEV.P(Table2[1Y Return vs Nifty])</f>
        <v>-0.38255174252596219</v>
      </c>
      <c r="I508">
        <v>-2.7317533649982702</v>
      </c>
      <c r="J508">
        <f>(Table2[[#This Row],[1M Return vs Nifty]]-AVERAGE(Table2[1M Return vs Nifty]))/_xlfn.STDEV.P(Table2[1M Return vs Nifty])</f>
        <v>-0.3707967087251573</v>
      </c>
      <c r="K508">
        <v>15.5752718944747</v>
      </c>
      <c r="L508">
        <f>(Table2[[#This Row],[6M Return vs Nifty]]-AVERAGE(Table2[6M Return vs Nifty]))/_xlfn.STDEV.P(Table2[6M Return vs Nifty])</f>
        <v>-3.3018679819545343E-2</v>
      </c>
      <c r="M508">
        <v>-3.1909954320810798</v>
      </c>
      <c r="N508">
        <f>(Table2[[#This Row],[1W Return vs Nifty]]-AVERAGE(Table2[1W Return vs Nifty]))/_xlfn.STDEV.P(Table2[1W Return vs Nifty])</f>
        <v>-0.74702712664577609</v>
      </c>
      <c r="O508">
        <v>1614.09</v>
      </c>
      <c r="P508">
        <v>1618.87232284275</v>
      </c>
      <c r="Q508">
        <v>1476.39119888091</v>
      </c>
      <c r="R508">
        <v>64.766129345680596</v>
      </c>
      <c r="S508" s="1">
        <f>(Table2[[#This Row],[Close Price]]-Table2[[#This Row],[20D EMA]])/Table2[[#This Row],[20D EMA]]</f>
        <v>1.8902291693771719E-2</v>
      </c>
      <c r="T508" s="1">
        <f>(Table2[[#This Row],[Close Price]]-Table2[[#This Row],[50D EMA]])/Table2[[#This Row],[50D EMA]]</f>
        <v>1.5892344809547387E-2</v>
      </c>
      <c r="U508" s="1">
        <f>(Table2[[#This Row],[Close Price]]-Table2[[#This Row],[200D EMA]])/Table2[[#This Row],[200D EMA]]</f>
        <v>0.11393240575166699</v>
      </c>
      <c r="V508">
        <v>1.14973403296401</v>
      </c>
      <c r="W508">
        <v>1631.15</v>
      </c>
      <c r="X508">
        <v>1671</v>
      </c>
      <c r="Y508">
        <v>1600.05</v>
      </c>
      <c r="Z508">
        <v>1671</v>
      </c>
      <c r="AA508">
        <v>1542.3</v>
      </c>
      <c r="AB508">
        <v>1693.95</v>
      </c>
      <c r="AC508" s="1">
        <f>(Table2[[#This Row],[Close Price]]/Table2[[#This Row],[Day Low]])-1</f>
        <v>8.2457162124880412E-3</v>
      </c>
      <c r="AD508" s="1">
        <f>(Table2[[#This Row],[Day High]]/Table2[[#This Row],[Close Price]])-1</f>
        <v>1.6052535570959536E-2</v>
      </c>
      <c r="AE508" s="1">
        <f>(Table2[[#This Row],[Close Price]]/Table2[[#This Row],[Current Week Low]])-1</f>
        <v>2.7842879910002782E-2</v>
      </c>
      <c r="AF508" s="1">
        <f>(Table2[[#This Row],[Current Week High]]/Table2[[#This Row],[Close Price]])-1</f>
        <v>1.6052535570959536E-2</v>
      </c>
      <c r="AG508" s="1">
        <f>(Table2[[#This Row],[Close Price]]/Table2[[#This Row],[Current Month Low]])-1</f>
        <v>6.6329507877844751E-2</v>
      </c>
      <c r="AH508" s="1">
        <f>(Table2[[#This Row],[Current Month High]]/Table2[[#This Row],[Close Price]])-1</f>
        <v>3.0007296607077683E-2</v>
      </c>
      <c r="AI508">
        <v>13.097409704487401</v>
      </c>
      <c r="AJ508">
        <v>60.456607639396999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-0.08</v>
      </c>
      <c r="AM508" t="s">
        <v>3224</v>
      </c>
      <c r="AN508">
        <v>7.51</v>
      </c>
      <c r="AO508" t="s">
        <v>3225</v>
      </c>
      <c r="AP508">
        <v>-5.3400367984455001E-2</v>
      </c>
      <c r="AQ508">
        <f>(Table2[[#This Row],[Sharpe Ratio]]-AVERAGE(Table2[Sharpe Ratio]))/_xlfn.STDEV.P(Table2[Sharpe Ratio])</f>
        <v>-1.3795981821605166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421</v>
      </c>
      <c r="AT508">
        <f>_xlfn.RANK.AVG(Table2[[#This Row],[6M Return vs Nifty Z-Score]],Table2[6M Return vs Nifty Z-Score])</f>
        <v>324</v>
      </c>
      <c r="AU508">
        <f>_xlfn.RANK.AVG(Table2[[#This Row],[Sharpe Ratio Z-Score]],Table2[Sharpe Ratio Z-Score])</f>
        <v>673</v>
      </c>
      <c r="AV508">
        <f>(Table2[[#This Row],[Rank 1Y]]+Table2[[#This Row],[Rank 6M]]+Table2[[#This Row],[Rank Sharpe]])/3</f>
        <v>472.66666666666669</v>
      </c>
    </row>
    <row r="509" spans="1:48" x14ac:dyDescent="0.3">
      <c r="A509" t="s">
        <v>1514</v>
      </c>
      <c r="B509" t="s">
        <v>1515</v>
      </c>
      <c r="C509" t="s">
        <v>626</v>
      </c>
      <c r="D509" t="s">
        <v>626</v>
      </c>
      <c r="E509">
        <v>7001.169766</v>
      </c>
      <c r="F509">
        <v>349.15</v>
      </c>
      <c r="G509">
        <v>-32.163115206751797</v>
      </c>
      <c r="H509">
        <f>(Table2[[#This Row],[1Y Return vs Nifty]]-AVERAGE(Table2[1Y Return vs Nifty]))/_xlfn.STDEV.P(Table2[1Y Return vs Nifty])</f>
        <v>-0.99427363046299277</v>
      </c>
      <c r="I509">
        <v>-1.45919827601445</v>
      </c>
      <c r="J509">
        <f>(Table2[[#This Row],[1M Return vs Nifty]]-AVERAGE(Table2[1M Return vs Nifty]))/_xlfn.STDEV.P(Table2[1M Return vs Nifty])</f>
        <v>-0.25061521142899579</v>
      </c>
      <c r="K509">
        <v>-9.3401078779414792</v>
      </c>
      <c r="L509">
        <f>(Table2[[#This Row],[6M Return vs Nifty]]-AVERAGE(Table2[6M Return vs Nifty]))/_xlfn.STDEV.P(Table2[6M Return vs Nifty])</f>
        <v>-0.76819930284455873</v>
      </c>
      <c r="M509">
        <v>-4.3026083425234196</v>
      </c>
      <c r="N509">
        <f>(Table2[[#This Row],[1W Return vs Nifty]]-AVERAGE(Table2[1W Return vs Nifty]))/_xlfn.STDEV.P(Table2[1W Return vs Nifty])</f>
        <v>-0.99978417862518176</v>
      </c>
      <c r="O509">
        <v>363.7</v>
      </c>
      <c r="P509">
        <v>361.98726820014002</v>
      </c>
      <c r="Q509">
        <v>349.876592649283</v>
      </c>
      <c r="R509">
        <v>33.5242916659559</v>
      </c>
      <c r="S509" s="1">
        <f>(Table2[[#This Row],[Close Price]]-Table2[[#This Row],[20D EMA]])/Table2[[#This Row],[20D EMA]]</f>
        <v>-4.0005499037668438E-2</v>
      </c>
      <c r="T509" s="1">
        <f>(Table2[[#This Row],[Close Price]]-Table2[[#This Row],[50D EMA]])/Table2[[#This Row],[50D EMA]]</f>
        <v>-3.5463314121430417E-2</v>
      </c>
      <c r="U509" s="1">
        <f>(Table2[[#This Row],[Close Price]]-Table2[[#This Row],[200D EMA]])/Table2[[#This Row],[200D EMA]]</f>
        <v>-2.0767112306119841E-3</v>
      </c>
      <c r="V509">
        <v>0.53058808233785004</v>
      </c>
      <c r="W509">
        <v>347.5</v>
      </c>
      <c r="X509">
        <v>363.75</v>
      </c>
      <c r="Y509">
        <v>347.5</v>
      </c>
      <c r="Z509">
        <v>364.95</v>
      </c>
      <c r="AA509">
        <v>347.5</v>
      </c>
      <c r="AB509">
        <v>397.6</v>
      </c>
      <c r="AC509" s="1">
        <f>(Table2[[#This Row],[Close Price]]/Table2[[#This Row],[Day Low]])-1</f>
        <v>4.7482014388489091E-3</v>
      </c>
      <c r="AD509" s="1">
        <f>(Table2[[#This Row],[Day High]]/Table2[[#This Row],[Close Price]])-1</f>
        <v>4.1815838464843269E-2</v>
      </c>
      <c r="AE509" s="1">
        <f>(Table2[[#This Row],[Close Price]]/Table2[[#This Row],[Current Week Low]])-1</f>
        <v>4.7482014388489091E-3</v>
      </c>
      <c r="AF509" s="1">
        <f>(Table2[[#This Row],[Current Week High]]/Table2[[#This Row],[Close Price]])-1</f>
        <v>4.5252756694830421E-2</v>
      </c>
      <c r="AG509" s="1">
        <f>(Table2[[#This Row],[Close Price]]/Table2[[#This Row],[Current Month Low]])-1</f>
        <v>4.7482014388489091E-3</v>
      </c>
      <c r="AH509" s="1">
        <f>(Table2[[#This Row],[Current Month High]]/Table2[[#This Row],[Close Price]])-1</f>
        <v>0.13876557353572982</v>
      </c>
      <c r="AI509">
        <v>25.1467850494057</v>
      </c>
      <c r="AJ509">
        <v>30.401493930905598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-0.1</v>
      </c>
      <c r="AM509" t="s">
        <v>3224</v>
      </c>
      <c r="AN509">
        <v>-7.28</v>
      </c>
      <c r="AO509" t="s">
        <v>3224</v>
      </c>
      <c r="AP509">
        <v>0.12590378013652201</v>
      </c>
      <c r="AQ509">
        <f>(Table2[[#This Row],[Sharpe Ratio]]-AVERAGE(Table2[Sharpe Ratio]))/_xlfn.STDEV.P(Table2[Sharpe Ratio])</f>
        <v>0.70288088309322327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-2.3099914402685058</v>
      </c>
      <c r="AS509">
        <f>_xlfn.RANK.AVG(Table2[[#This Row],[1Y Return vs Nifty Z-Score]],Table2[1Y Return vs Nifty Z-Score])</f>
        <v>674</v>
      </c>
      <c r="AT509">
        <f>_xlfn.RANK.AVG(Table2[[#This Row],[6M Return vs Nifty Z-Score]],Table2[6M Return vs Nifty Z-Score])</f>
        <v>575</v>
      </c>
      <c r="AU509">
        <f>_xlfn.RANK.AVG(Table2[[#This Row],[Sharpe Ratio Z-Score]],Table2[Sharpe Ratio Z-Score])</f>
        <v>174</v>
      </c>
      <c r="AV509">
        <f>(Table2[[#This Row],[Rank 1Y]]+Table2[[#This Row],[Rank 6M]]+Table2[[#This Row],[Rank Sharpe]])/3</f>
        <v>474.33333333333331</v>
      </c>
    </row>
    <row r="510" spans="1:48" x14ac:dyDescent="0.3">
      <c r="A510" t="s">
        <v>38</v>
      </c>
      <c r="B510" t="s">
        <v>39</v>
      </c>
      <c r="C510" t="s">
        <v>3180</v>
      </c>
      <c r="D510" t="s">
        <v>40</v>
      </c>
      <c r="E510">
        <v>645908.76522612001</v>
      </c>
      <c r="F510">
        <v>1021.2</v>
      </c>
      <c r="G510">
        <v>27.982618801465001</v>
      </c>
      <c r="H510">
        <f>(Table2[[#This Row],[1Y Return vs Nifty]]-AVERAGE(Table2[1Y Return vs Nifty]))/_xlfn.STDEV.P(Table2[1Y Return vs Nifty])</f>
        <v>2.1617212790031736E-3</v>
      </c>
      <c r="I510">
        <v>-6.5936603668556399</v>
      </c>
      <c r="J510">
        <f>(Table2[[#This Row],[1M Return vs Nifty]]-AVERAGE(Table2[1M Return vs Nifty]))/_xlfn.STDEV.P(Table2[1M Return vs Nifty])</f>
        <v>-0.73551943854612911</v>
      </c>
      <c r="K510">
        <v>-2.5017253635871199</v>
      </c>
      <c r="L510">
        <f>(Table2[[#This Row],[6M Return vs Nifty]]-AVERAGE(Table2[6M Return vs Nifty]))/_xlfn.STDEV.P(Table2[6M Return vs Nifty])</f>
        <v>-0.56641846051711076</v>
      </c>
      <c r="M510">
        <v>-2.8270263489108198</v>
      </c>
      <c r="N510">
        <f>(Table2[[#This Row],[1W Return vs Nifty]]-AVERAGE(Table2[1W Return vs Nifty]))/_xlfn.STDEV.P(Table2[1W Return vs Nifty])</f>
        <v>-0.66426832489962273</v>
      </c>
      <c r="O510">
        <v>1048.97</v>
      </c>
      <c r="P510">
        <v>1058.20900709133</v>
      </c>
      <c r="Q510">
        <v>965.13466826379999</v>
      </c>
      <c r="R510">
        <v>34.821879092211198</v>
      </c>
      <c r="S510" s="1">
        <f>(Table2[[#This Row],[Close Price]]-Table2[[#This Row],[20D EMA]])/Table2[[#This Row],[20D EMA]]</f>
        <v>-2.6473588377169968E-2</v>
      </c>
      <c r="T510" s="1">
        <f>(Table2[[#This Row],[Close Price]]-Table2[[#This Row],[50D EMA]])/Table2[[#This Row],[50D EMA]]</f>
        <v>-3.4973248992706665E-2</v>
      </c>
      <c r="U510" s="1">
        <f>(Table2[[#This Row],[Close Price]]-Table2[[#This Row],[200D EMA]])/Table2[[#This Row],[200D EMA]]</f>
        <v>5.8090682657848253E-2</v>
      </c>
      <c r="V510">
        <v>0.29466992632852701</v>
      </c>
      <c r="W510">
        <v>1020</v>
      </c>
      <c r="X510">
        <v>1029.95</v>
      </c>
      <c r="Y510">
        <v>1020</v>
      </c>
      <c r="Z510">
        <v>1041.6500000000001</v>
      </c>
      <c r="AA510">
        <v>1004.85</v>
      </c>
      <c r="AB510">
        <v>1079.95</v>
      </c>
      <c r="AC510" s="1">
        <f>(Table2[[#This Row],[Close Price]]/Table2[[#This Row],[Day Low]])-1</f>
        <v>1.1764705882353343E-3</v>
      </c>
      <c r="AD510" s="1">
        <f>(Table2[[#This Row],[Day High]]/Table2[[#This Row],[Close Price]])-1</f>
        <v>8.5683509596552465E-3</v>
      </c>
      <c r="AE510" s="1">
        <f>(Table2[[#This Row],[Close Price]]/Table2[[#This Row],[Current Week Low]])-1</f>
        <v>1.1764705882353343E-3</v>
      </c>
      <c r="AF510" s="1">
        <f>(Table2[[#This Row],[Current Week High]]/Table2[[#This Row],[Close Price]])-1</f>
        <v>2.0025460242851567E-2</v>
      </c>
      <c r="AG510" s="1">
        <f>(Table2[[#This Row],[Close Price]]/Table2[[#This Row],[Current Month Low]])-1</f>
        <v>1.6271085236602589E-2</v>
      </c>
      <c r="AH510" s="1">
        <f>(Table2[[#This Row],[Current Month High]]/Table2[[#This Row],[Close Price]])-1</f>
        <v>5.7530356443399988E-2</v>
      </c>
      <c r="AI510">
        <v>19.663141402271801</v>
      </c>
      <c r="AJ510">
        <v>70.955051477358296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0.01</v>
      </c>
      <c r="AM510" t="s">
        <v>3225</v>
      </c>
      <c r="AN510">
        <v>-4.05</v>
      </c>
      <c r="AO510" t="s">
        <v>3224</v>
      </c>
      <c r="AP510">
        <v>-2.4333558493812E-2</v>
      </c>
      <c r="AQ510">
        <f>(Table2[[#This Row],[Sharpe Ratio]]-AVERAGE(Table2[Sharpe Ratio]))/_xlfn.STDEV.P(Table2[Sharpe Ratio])</f>
        <v>-1.0420096606883735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288</v>
      </c>
      <c r="AT510">
        <f>_xlfn.RANK.AVG(Table2[[#This Row],[6M Return vs Nifty Z-Score]],Table2[6M Return vs Nifty Z-Score])</f>
        <v>507</v>
      </c>
      <c r="AU510">
        <f>_xlfn.RANK.AVG(Table2[[#This Row],[Sharpe Ratio Z-Score]],Table2[Sharpe Ratio Z-Score])</f>
        <v>633</v>
      </c>
      <c r="AV510">
        <f>(Table2[[#This Row],[Rank 1Y]]+Table2[[#This Row],[Rank 6M]]+Table2[[#This Row],[Rank Sharpe]])/3</f>
        <v>476</v>
      </c>
    </row>
    <row r="511" spans="1:48" x14ac:dyDescent="0.3">
      <c r="A511" t="s">
        <v>1263</v>
      </c>
      <c r="B511" t="s">
        <v>1264</v>
      </c>
      <c r="C511" t="s">
        <v>3196</v>
      </c>
      <c r="D511" t="s">
        <v>1232</v>
      </c>
      <c r="E511">
        <v>9434.0531047089898</v>
      </c>
      <c r="F511">
        <v>90.11</v>
      </c>
      <c r="G511">
        <v>10.338631402209501</v>
      </c>
      <c r="H511">
        <f>(Table2[[#This Row],[1Y Return vs Nifty]]-AVERAGE(Table2[1Y Return vs Nifty]))/_xlfn.STDEV.P(Table2[1Y Return vs Nifty])</f>
        <v>-0.2901465044034145</v>
      </c>
      <c r="I511">
        <v>-7.2360653617861299</v>
      </c>
      <c r="J511">
        <f>(Table2[[#This Row],[1M Return vs Nifty]]-AVERAGE(Table2[1M Return vs Nifty]))/_xlfn.STDEV.P(Table2[1M Return vs Nifty])</f>
        <v>-0.79618887032918095</v>
      </c>
      <c r="K511">
        <v>-18.210323911164899</v>
      </c>
      <c r="L511">
        <f>(Table2[[#This Row],[6M Return vs Nifty]]-AVERAGE(Table2[6M Return vs Nifty]))/_xlfn.STDEV.P(Table2[6M Return vs Nifty])</f>
        <v>-1.0299336616718437</v>
      </c>
      <c r="M511">
        <v>0.112740176676387</v>
      </c>
      <c r="N511">
        <f>(Table2[[#This Row],[1W Return vs Nifty]]-AVERAGE(Table2[1W Return vs Nifty]))/_xlfn.STDEV.P(Table2[1W Return vs Nifty])</f>
        <v>4.1718430177191236E-3</v>
      </c>
      <c r="O511">
        <v>91.89</v>
      </c>
      <c r="P511">
        <v>91.127457925479106</v>
      </c>
      <c r="Q511">
        <v>87.764847187994903</v>
      </c>
      <c r="R511">
        <v>43.620475103852201</v>
      </c>
      <c r="S511" s="1">
        <f>(Table2[[#This Row],[Close Price]]-Table2[[#This Row],[20D EMA]])/Table2[[#This Row],[20D EMA]]</f>
        <v>-1.937098704973339E-2</v>
      </c>
      <c r="T511" s="1">
        <f>(Table2[[#This Row],[Close Price]]-Table2[[#This Row],[50D EMA]])/Table2[[#This Row],[50D EMA]]</f>
        <v>-1.1165217911720406E-2</v>
      </c>
      <c r="U511" s="1">
        <f>(Table2[[#This Row],[Close Price]]-Table2[[#This Row],[200D EMA]])/Table2[[#This Row],[200D EMA]]</f>
        <v>2.6720867034402851E-2</v>
      </c>
      <c r="V511">
        <v>0.55386728299825205</v>
      </c>
      <c r="W511">
        <v>89.6</v>
      </c>
      <c r="X511">
        <v>91.67</v>
      </c>
      <c r="Y511">
        <v>88.5</v>
      </c>
      <c r="Z511">
        <v>92.1</v>
      </c>
      <c r="AA511">
        <v>87.55</v>
      </c>
      <c r="AB511">
        <v>95.46</v>
      </c>
      <c r="AC511" s="1">
        <f>(Table2[[#This Row],[Close Price]]/Table2[[#This Row],[Day Low]])-1</f>
        <v>5.6919642857142794E-3</v>
      </c>
      <c r="AD511" s="1">
        <f>(Table2[[#This Row],[Day High]]/Table2[[#This Row],[Close Price]])-1</f>
        <v>1.7312174009543879E-2</v>
      </c>
      <c r="AE511" s="1">
        <f>(Table2[[#This Row],[Close Price]]/Table2[[#This Row],[Current Week Low]])-1</f>
        <v>1.8192090395480198E-2</v>
      </c>
      <c r="AF511" s="1">
        <f>(Table2[[#This Row],[Current Week High]]/Table2[[#This Row],[Close Price]])-1</f>
        <v>2.2084119409610414E-2</v>
      </c>
      <c r="AG511" s="1">
        <f>(Table2[[#This Row],[Close Price]]/Table2[[#This Row],[Current Month Low]])-1</f>
        <v>2.9240434037692831E-2</v>
      </c>
      <c r="AH511" s="1">
        <f>(Table2[[#This Row],[Current Month High]]/Table2[[#This Row],[Close Price]])-1</f>
        <v>5.9371878814781898E-2</v>
      </c>
      <c r="AI511">
        <v>50.593718788147797</v>
      </c>
      <c r="AJ511">
        <v>43.487261146496799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7.0000000000000007E-2</v>
      </c>
      <c r="AM511" t="s">
        <v>3225</v>
      </c>
      <c r="AN511">
        <v>-5.31</v>
      </c>
      <c r="AO511" t="s">
        <v>3224</v>
      </c>
      <c r="AP511">
        <v>5.6430735429197E-2</v>
      </c>
      <c r="AQ511">
        <f>(Table2[[#This Row],[Sharpe Ratio]]-AVERAGE(Table2[Sharpe Ratio]))/_xlfn.STDEV.P(Table2[Sharpe Ratio])</f>
        <v>-0.10399482345667796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-2.216092016843398</v>
      </c>
      <c r="AS511">
        <f>_xlfn.RANK.AVG(Table2[[#This Row],[1Y Return vs Nifty Z-Score]],Table2[1Y Return vs Nifty Z-Score])</f>
        <v>387</v>
      </c>
      <c r="AT511">
        <f>_xlfn.RANK.AVG(Table2[[#This Row],[6M Return vs Nifty Z-Score]],Table2[6M Return vs Nifty Z-Score])</f>
        <v>667</v>
      </c>
      <c r="AU511">
        <f>_xlfn.RANK.AVG(Table2[[#This Row],[Sharpe Ratio Z-Score]],Table2[Sharpe Ratio Z-Score])</f>
        <v>374</v>
      </c>
      <c r="AV511">
        <f>(Table2[[#This Row],[Rank 1Y]]+Table2[[#This Row],[Rank 6M]]+Table2[[#This Row],[Rank Sharpe]])/3</f>
        <v>476</v>
      </c>
    </row>
    <row r="512" spans="1:48" x14ac:dyDescent="0.3">
      <c r="A512" t="s">
        <v>1313</v>
      </c>
      <c r="B512" t="s">
        <v>1314</v>
      </c>
      <c r="C512" t="s">
        <v>3180</v>
      </c>
      <c r="D512" t="s">
        <v>24</v>
      </c>
      <c r="E512">
        <v>8821.5831824470006</v>
      </c>
      <c r="F512">
        <v>233.59</v>
      </c>
      <c r="G512">
        <v>-28.5529124375485</v>
      </c>
      <c r="H512">
        <f>(Table2[[#This Row],[1Y Return vs Nifty]]-AVERAGE(Table2[1Y Return vs Nifty]))/_xlfn.STDEV.P(Table2[1Y Return vs Nifty])</f>
        <v>-0.93446334257624808</v>
      </c>
      <c r="I512">
        <v>3.6541382179906101</v>
      </c>
      <c r="J512">
        <f>(Table2[[#This Row],[1M Return vs Nifty]]-AVERAGE(Table2[1M Return vs Nifty]))/_xlfn.STDEV.P(Table2[1M Return vs Nifty])</f>
        <v>0.23229389116974161</v>
      </c>
      <c r="K512">
        <v>-11.8287817550549</v>
      </c>
      <c r="L512">
        <f>(Table2[[#This Row],[6M Return vs Nifty]]-AVERAGE(Table2[6M Return vs Nifty]))/_xlfn.STDEV.P(Table2[6M Return vs Nifty])</f>
        <v>-0.84163285385580588</v>
      </c>
      <c r="M512">
        <v>2.2707024546207499</v>
      </c>
      <c r="N512">
        <f>(Table2[[#This Row],[1W Return vs Nifty]]-AVERAGE(Table2[1W Return vs Nifty]))/_xlfn.STDEV.P(Table2[1W Return vs Nifty])</f>
        <v>0.49484641015542469</v>
      </c>
      <c r="O512">
        <v>225.48</v>
      </c>
      <c r="P512">
        <v>224.56911360999399</v>
      </c>
      <c r="Q512">
        <v>222.52415872685199</v>
      </c>
      <c r="R512">
        <v>67.064104018183997</v>
      </c>
      <c r="S512" s="1">
        <f>(Table2[[#This Row],[Close Price]]-Table2[[#This Row],[20D EMA]])/Table2[[#This Row],[20D EMA]]</f>
        <v>3.5967713322689436E-2</v>
      </c>
      <c r="T512" s="1">
        <f>(Table2[[#This Row],[Close Price]]-Table2[[#This Row],[50D EMA]])/Table2[[#This Row],[50D EMA]]</f>
        <v>4.0169755515321925E-2</v>
      </c>
      <c r="U512" s="1">
        <f>(Table2[[#This Row],[Close Price]]-Table2[[#This Row],[200D EMA]])/Table2[[#This Row],[200D EMA]]</f>
        <v>4.9728718609521001E-2</v>
      </c>
      <c r="V512">
        <v>1.0314613933819301</v>
      </c>
      <c r="W512">
        <v>230</v>
      </c>
      <c r="X512">
        <v>236.31</v>
      </c>
      <c r="Y512">
        <v>225.65</v>
      </c>
      <c r="Z512">
        <v>236.31</v>
      </c>
      <c r="AA512">
        <v>216</v>
      </c>
      <c r="AB512">
        <v>236.99</v>
      </c>
      <c r="AC512" s="1">
        <f>(Table2[[#This Row],[Close Price]]/Table2[[#This Row],[Day Low]])-1</f>
        <v>1.5608695652173932E-2</v>
      </c>
      <c r="AD512" s="1">
        <f>(Table2[[#This Row],[Day High]]/Table2[[#This Row],[Close Price]])-1</f>
        <v>1.1644334089644159E-2</v>
      </c>
      <c r="AE512" s="1">
        <f>(Table2[[#This Row],[Close Price]]/Table2[[#This Row],[Current Week Low]])-1</f>
        <v>3.5187236871260685E-2</v>
      </c>
      <c r="AF512" s="1">
        <f>(Table2[[#This Row],[Current Week High]]/Table2[[#This Row],[Close Price]])-1</f>
        <v>1.1644334089644159E-2</v>
      </c>
      <c r="AG512" s="1">
        <f>(Table2[[#This Row],[Close Price]]/Table2[[#This Row],[Current Month Low]])-1</f>
        <v>8.1435185185185111E-2</v>
      </c>
      <c r="AH512" s="1">
        <f>(Table2[[#This Row],[Current Month High]]/Table2[[#This Row],[Close Price]])-1</f>
        <v>1.4555417612055255E-2</v>
      </c>
      <c r="AI512">
        <v>22.6722034333661</v>
      </c>
      <c r="AJ512">
        <v>21.6614583333333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0.05</v>
      </c>
      <c r="AM512" t="s">
        <v>3225</v>
      </c>
      <c r="AN512">
        <v>2.68</v>
      </c>
      <c r="AO512" t="s">
        <v>3225</v>
      </c>
      <c r="AP512">
        <v>0.128359214749907</v>
      </c>
      <c r="AQ512">
        <f>(Table2[[#This Row],[Sharpe Ratio]]-AVERAGE(Table2[Sharpe Ratio]))/_xlfn.STDEV.P(Table2[Sharpe Ratio])</f>
        <v>0.73139885789781967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-0.31755703720906797</v>
      </c>
      <c r="AS512">
        <f>_xlfn.RANK.AVG(Table2[[#This Row],[1Y Return vs Nifty Z-Score]],Table2[1Y Return vs Nifty Z-Score])</f>
        <v>655</v>
      </c>
      <c r="AT512">
        <f>_xlfn.RANK.AVG(Table2[[#This Row],[6M Return vs Nifty Z-Score]],Table2[6M Return vs Nifty Z-Score])</f>
        <v>609</v>
      </c>
      <c r="AU512">
        <f>_xlfn.RANK.AVG(Table2[[#This Row],[Sharpe Ratio Z-Score]],Table2[Sharpe Ratio Z-Score])</f>
        <v>166</v>
      </c>
      <c r="AV512">
        <f>(Table2[[#This Row],[Rank 1Y]]+Table2[[#This Row],[Rank 6M]]+Table2[[#This Row],[Rank Sharpe]])/3</f>
        <v>476.66666666666669</v>
      </c>
    </row>
    <row r="513" spans="1:48" x14ac:dyDescent="0.3">
      <c r="A513" t="s">
        <v>1916</v>
      </c>
      <c r="B513" t="s">
        <v>1917</v>
      </c>
      <c r="C513" t="s">
        <v>3192</v>
      </c>
      <c r="D513" t="s">
        <v>295</v>
      </c>
      <c r="E513">
        <v>3808.5334898400001</v>
      </c>
      <c r="F513">
        <v>1213.2</v>
      </c>
      <c r="G513">
        <v>-21.5835921716154</v>
      </c>
      <c r="H513">
        <f>(Table2[[#This Row],[1Y Return vs Nifty]]-AVERAGE(Table2[1Y Return vs Nifty]))/_xlfn.STDEV.P(Table2[1Y Return vs Nifty])</f>
        <v>-0.81900250058803747</v>
      </c>
      <c r="I513">
        <v>-9.1260670378016293</v>
      </c>
      <c r="J513">
        <f>(Table2[[#This Row],[1M Return vs Nifty]]-AVERAGE(Table2[1M Return vs Nifty]))/_xlfn.STDEV.P(Table2[1M Return vs Nifty])</f>
        <v>-0.97468270001256174</v>
      </c>
      <c r="K513">
        <v>39.092040598169298</v>
      </c>
      <c r="L513">
        <f>(Table2[[#This Row],[6M Return vs Nifty]]-AVERAGE(Table2[6M Return vs Nifty]))/_xlfn.STDEV.P(Table2[6M Return vs Nifty])</f>
        <v>0.66089298538645991</v>
      </c>
      <c r="M513">
        <v>-1.343916594827</v>
      </c>
      <c r="N513">
        <f>(Table2[[#This Row],[1W Return vs Nifty]]-AVERAGE(Table2[1W Return vs Nifty]))/_xlfn.STDEV.P(Table2[1W Return vs Nifty])</f>
        <v>-0.3270408190991021</v>
      </c>
      <c r="O513">
        <v>1223.44</v>
      </c>
      <c r="P513">
        <v>1165.54726414478</v>
      </c>
      <c r="Q513">
        <v>1070.16693327555</v>
      </c>
      <c r="R513">
        <v>44.511736027519703</v>
      </c>
      <c r="S513" s="1">
        <f>(Table2[[#This Row],[Close Price]]-Table2[[#This Row],[20D EMA]])/Table2[[#This Row],[20D EMA]]</f>
        <v>-8.369842411560852E-3</v>
      </c>
      <c r="T513" s="1">
        <f>(Table2[[#This Row],[Close Price]]-Table2[[#This Row],[50D EMA]])/Table2[[#This Row],[50D EMA]]</f>
        <v>4.0884430276780945E-2</v>
      </c>
      <c r="U513" s="1">
        <f>(Table2[[#This Row],[Close Price]]-Table2[[#This Row],[200D EMA]])/Table2[[#This Row],[200D EMA]]</f>
        <v>0.13365491146942529</v>
      </c>
      <c r="V513">
        <v>0.42776165840761998</v>
      </c>
      <c r="W513">
        <v>1205</v>
      </c>
      <c r="X513">
        <v>1240</v>
      </c>
      <c r="Y513">
        <v>1205</v>
      </c>
      <c r="Z513">
        <v>1241.7</v>
      </c>
      <c r="AA513">
        <v>1185.05</v>
      </c>
      <c r="AB513">
        <v>1264</v>
      </c>
      <c r="AC513" s="1">
        <f>(Table2[[#This Row],[Close Price]]/Table2[[#This Row],[Day Low]])-1</f>
        <v>6.8049792531119646E-3</v>
      </c>
      <c r="AD513" s="1">
        <f>(Table2[[#This Row],[Day High]]/Table2[[#This Row],[Close Price]])-1</f>
        <v>2.2090339597757858E-2</v>
      </c>
      <c r="AE513" s="1">
        <f>(Table2[[#This Row],[Close Price]]/Table2[[#This Row],[Current Week Low]])-1</f>
        <v>6.8049792531119646E-3</v>
      </c>
      <c r="AF513" s="1">
        <f>(Table2[[#This Row],[Current Week High]]/Table2[[#This Row],[Close Price]])-1</f>
        <v>2.3491592482690393E-2</v>
      </c>
      <c r="AG513" s="1">
        <f>(Table2[[#This Row],[Close Price]]/Table2[[#This Row],[Current Month Low]])-1</f>
        <v>2.3754271971646812E-2</v>
      </c>
      <c r="AH513" s="1">
        <f>(Table2[[#This Row],[Current Month High]]/Table2[[#This Row],[Close Price]])-1</f>
        <v>4.1872733267392048E-2</v>
      </c>
      <c r="AI513">
        <v>13.3366303989449</v>
      </c>
      <c r="AJ513">
        <v>61.404909199760503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0.08</v>
      </c>
      <c r="AM513" t="s">
        <v>3225</v>
      </c>
      <c r="AN513">
        <v>-2.42</v>
      </c>
      <c r="AO513" t="s">
        <v>3224</v>
      </c>
      <c r="AP513">
        <v>-4.6532935425280003E-2</v>
      </c>
      <c r="AQ513">
        <f>(Table2[[#This Row],[Sharpe Ratio]]-AVERAGE(Table2[Sharpe Ratio]))/_xlfn.STDEV.P(Table2[Sharpe Ratio])</f>
        <v>-1.2998382620114595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-2.7596712963247008</v>
      </c>
      <c r="AS513">
        <f>_xlfn.RANK.AVG(Table2[[#This Row],[1Y Return vs Nifty Z-Score]],Table2[1Y Return vs Nifty Z-Score])</f>
        <v>613</v>
      </c>
      <c r="AT513">
        <f>_xlfn.RANK.AVG(Table2[[#This Row],[6M Return vs Nifty Z-Score]],Table2[6M Return vs Nifty Z-Score])</f>
        <v>150</v>
      </c>
      <c r="AU513">
        <f>_xlfn.RANK.AVG(Table2[[#This Row],[Sharpe Ratio Z-Score]],Table2[Sharpe Ratio Z-Score])</f>
        <v>668</v>
      </c>
      <c r="AV513">
        <f>(Table2[[#This Row],[Rank 1Y]]+Table2[[#This Row],[Rank 6M]]+Table2[[#This Row],[Rank Sharpe]])/3</f>
        <v>477</v>
      </c>
    </row>
    <row r="514" spans="1:48" x14ac:dyDescent="0.3">
      <c r="A514" t="s">
        <v>1161</v>
      </c>
      <c r="B514" t="s">
        <v>1162</v>
      </c>
      <c r="C514" t="s">
        <v>3190</v>
      </c>
      <c r="D514" t="s">
        <v>736</v>
      </c>
      <c r="E514">
        <v>10810.525403084999</v>
      </c>
      <c r="F514">
        <v>8381.85</v>
      </c>
      <c r="G514">
        <v>-27.517412155898</v>
      </c>
      <c r="H514">
        <f>(Table2[[#This Row],[1Y Return vs Nifty]]-AVERAGE(Table2[1Y Return vs Nifty]))/_xlfn.STDEV.P(Table2[1Y Return vs Nifty])</f>
        <v>-0.91730819259945362</v>
      </c>
      <c r="I514">
        <v>-20.8132535355276</v>
      </c>
      <c r="J514">
        <f>(Table2[[#This Row],[1M Return vs Nifty]]-AVERAGE(Table2[1M Return vs Nifty]))/_xlfn.STDEV.P(Table2[1M Return vs Nifty])</f>
        <v>-2.0784334017584469</v>
      </c>
      <c r="K514">
        <v>7.59649135867756</v>
      </c>
      <c r="L514">
        <f>(Table2[[#This Row],[6M Return vs Nifty]]-AVERAGE(Table2[6M Return vs Nifty]))/_xlfn.STDEV.P(Table2[6M Return vs Nifty])</f>
        <v>-0.26844936154574839</v>
      </c>
      <c r="M514">
        <v>-6.8331812005620698</v>
      </c>
      <c r="N514">
        <f>(Table2[[#This Row],[1W Return vs Nifty]]-AVERAGE(Table2[1W Return vs Nifty]))/_xlfn.STDEV.P(Table2[1W Return vs Nifty])</f>
        <v>-1.5751824394841951</v>
      </c>
      <c r="O514">
        <v>8971.75</v>
      </c>
      <c r="P514">
        <v>9021.3907553181998</v>
      </c>
      <c r="Q514">
        <v>8283.2033649835794</v>
      </c>
      <c r="R514">
        <v>20.1413273278087</v>
      </c>
      <c r="S514" s="1">
        <f>(Table2[[#This Row],[Close Price]]-Table2[[#This Row],[20D EMA]])/Table2[[#This Row],[20D EMA]]</f>
        <v>-6.5750828990999488E-2</v>
      </c>
      <c r="T514" s="1">
        <f>(Table2[[#This Row],[Close Price]]-Table2[[#This Row],[50D EMA]])/Table2[[#This Row],[50D EMA]]</f>
        <v>-7.08915922903776E-2</v>
      </c>
      <c r="U514" s="1">
        <f>(Table2[[#This Row],[Close Price]]-Table2[[#This Row],[200D EMA]])/Table2[[#This Row],[200D EMA]]</f>
        <v>1.190923736503197E-2</v>
      </c>
      <c r="V514">
        <v>0.66023242324770004</v>
      </c>
      <c r="W514">
        <v>8225.35</v>
      </c>
      <c r="X514">
        <v>8402.0499999999993</v>
      </c>
      <c r="Y514">
        <v>8225.35</v>
      </c>
      <c r="Z514">
        <v>8471.4500000000007</v>
      </c>
      <c r="AA514">
        <v>8225.35</v>
      </c>
      <c r="AB514">
        <v>9401.2000000000007</v>
      </c>
      <c r="AC514" s="1">
        <f>(Table2[[#This Row],[Close Price]]/Table2[[#This Row],[Day Low]])-1</f>
        <v>1.9026545982845811E-2</v>
      </c>
      <c r="AD514" s="1">
        <f>(Table2[[#This Row],[Day High]]/Table2[[#This Row],[Close Price]])-1</f>
        <v>2.4099691595529382E-3</v>
      </c>
      <c r="AE514" s="1">
        <f>(Table2[[#This Row],[Close Price]]/Table2[[#This Row],[Current Week Low]])-1</f>
        <v>1.9026545982845811E-2</v>
      </c>
      <c r="AF514" s="1">
        <f>(Table2[[#This Row],[Current Week High]]/Table2[[#This Row],[Close Price]])-1</f>
        <v>1.0689764192869156E-2</v>
      </c>
      <c r="AG514" s="1">
        <f>(Table2[[#This Row],[Close Price]]/Table2[[#This Row],[Current Month Low]])-1</f>
        <v>1.9026545982845811E-2</v>
      </c>
      <c r="AH514" s="1">
        <f>(Table2[[#This Row],[Current Month High]]/Table2[[#This Row],[Close Price]])-1</f>
        <v>0.12161396350447706</v>
      </c>
      <c r="AI514">
        <v>28.729934322375101</v>
      </c>
      <c r="AJ514">
        <v>27.1672836509285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-0.06</v>
      </c>
      <c r="AM514" t="s">
        <v>3224</v>
      </c>
      <c r="AN514">
        <v>-9.06</v>
      </c>
      <c r="AO514" t="s">
        <v>3224</v>
      </c>
      <c r="AP514">
        <v>4.6951643900063997E-2</v>
      </c>
      <c r="AQ514">
        <f>(Table2[[#This Row],[Sharpe Ratio]]-AVERAGE(Table2[Sharpe Ratio]))/_xlfn.STDEV.P(Table2[Sharpe Ratio])</f>
        <v>-0.21408714353911634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645</v>
      </c>
      <c r="AT514">
        <f>_xlfn.RANK.AVG(Table2[[#This Row],[6M Return vs Nifty Z-Score]],Table2[6M Return vs Nifty Z-Score])</f>
        <v>399</v>
      </c>
      <c r="AU514">
        <f>_xlfn.RANK.AVG(Table2[[#This Row],[Sharpe Ratio Z-Score]],Table2[Sharpe Ratio Z-Score])</f>
        <v>389</v>
      </c>
      <c r="AV514">
        <f>(Table2[[#This Row],[Rank 1Y]]+Table2[[#This Row],[Rank 6M]]+Table2[[#This Row],[Rank Sharpe]])/3</f>
        <v>477.66666666666669</v>
      </c>
    </row>
    <row r="515" spans="1:48" x14ac:dyDescent="0.3">
      <c r="A515" t="s">
        <v>47</v>
      </c>
      <c r="B515" t="s">
        <v>48</v>
      </c>
      <c r="C515" t="s">
        <v>3179</v>
      </c>
      <c r="D515" t="s">
        <v>21</v>
      </c>
      <c r="E515">
        <v>490824.91803737503</v>
      </c>
      <c r="F515">
        <v>1813.75</v>
      </c>
      <c r="G515">
        <v>13.102595225286599</v>
      </c>
      <c r="H515">
        <f>(Table2[[#This Row],[1Y Return vs Nifty]]-AVERAGE(Table2[1Y Return vs Nifty]))/_xlfn.STDEV.P(Table2[1Y Return vs Nifty])</f>
        <v>-0.24435587087529548</v>
      </c>
      <c r="I515">
        <v>5.3754719411724396</v>
      </c>
      <c r="J515">
        <f>(Table2[[#This Row],[1M Return vs Nifty]]-AVERAGE(Table2[1M Return vs Nifty]))/_xlfn.STDEV.P(Table2[1M Return vs Nifty])</f>
        <v>0.39485853453112535</v>
      </c>
      <c r="K515">
        <v>-5.0506596583903498</v>
      </c>
      <c r="L515">
        <f>(Table2[[#This Row],[6M Return vs Nifty]]-AVERAGE(Table2[6M Return vs Nifty]))/_xlfn.STDEV.P(Table2[6M Return vs Nifty])</f>
        <v>-0.64163012174885681</v>
      </c>
      <c r="M515">
        <v>1.85272823839624</v>
      </c>
      <c r="N515">
        <f>(Table2[[#This Row],[1W Return vs Nifty]]-AVERAGE(Table2[1W Return vs Nifty]))/_xlfn.STDEV.P(Table2[1W Return vs Nifty])</f>
        <v>0.39980799372117287</v>
      </c>
      <c r="O515">
        <v>1755.64</v>
      </c>
      <c r="P515">
        <v>1671.15258885395</v>
      </c>
      <c r="Q515">
        <v>1512.31304008554</v>
      </c>
      <c r="R515">
        <v>71.918248129060302</v>
      </c>
      <c r="S515" s="1">
        <f>(Table2[[#This Row],[Close Price]]-Table2[[#This Row],[20D EMA]])/Table2[[#This Row],[20D EMA]]</f>
        <v>3.3099040805632078E-2</v>
      </c>
      <c r="T515" s="1">
        <f>(Table2[[#This Row],[Close Price]]-Table2[[#This Row],[50D EMA]])/Table2[[#This Row],[50D EMA]]</f>
        <v>8.5328779727912862E-2</v>
      </c>
      <c r="U515" s="1">
        <f>(Table2[[#This Row],[Close Price]]-Table2[[#This Row],[200D EMA]])/Table2[[#This Row],[200D EMA]]</f>
        <v>0.19932180171997327</v>
      </c>
      <c r="V515">
        <v>0.71317372507068699</v>
      </c>
      <c r="W515">
        <v>1807.2</v>
      </c>
      <c r="X515">
        <v>1828</v>
      </c>
      <c r="Y515">
        <v>1807.2</v>
      </c>
      <c r="Z515">
        <v>1828</v>
      </c>
      <c r="AA515">
        <v>1740.05</v>
      </c>
      <c r="AB515">
        <v>1828</v>
      </c>
      <c r="AC515" s="1">
        <f>(Table2[[#This Row],[Close Price]]/Table2[[#This Row],[Day Low]])-1</f>
        <v>3.6243913235944891E-3</v>
      </c>
      <c r="AD515" s="1">
        <f>(Table2[[#This Row],[Day High]]/Table2[[#This Row],[Close Price]])-1</f>
        <v>7.8566505858028712E-3</v>
      </c>
      <c r="AE515" s="1">
        <f>(Table2[[#This Row],[Close Price]]/Table2[[#This Row],[Current Week Low]])-1</f>
        <v>3.6243913235944891E-3</v>
      </c>
      <c r="AF515" s="1">
        <f>(Table2[[#This Row],[Current Week High]]/Table2[[#This Row],[Close Price]])-1</f>
        <v>7.8566505858028712E-3</v>
      </c>
      <c r="AG515" s="1">
        <f>(Table2[[#This Row],[Close Price]]/Table2[[#This Row],[Current Month Low]])-1</f>
        <v>4.2355104738369675E-2</v>
      </c>
      <c r="AH515" s="1">
        <f>(Table2[[#This Row],[Current Month High]]/Table2[[#This Row],[Close Price]])-1</f>
        <v>7.8566505858028712E-3</v>
      </c>
      <c r="AI515">
        <v>0.78566505858028701</v>
      </c>
      <c r="AJ515">
        <v>50.076538000082699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0.03</v>
      </c>
      <c r="AM515" t="s">
        <v>3225</v>
      </c>
      <c r="AN515">
        <v>3.45</v>
      </c>
      <c r="AO515" t="s">
        <v>3225</v>
      </c>
      <c r="AP515">
        <v>7.0901684624419996E-3</v>
      </c>
      <c r="AQ515">
        <f>(Table2[[#This Row],[Sharpe Ratio]]-AVERAGE(Table2[Sharpe Ratio]))/_xlfn.STDEV.P(Table2[Sharpe Ratio])</f>
        <v>-0.67704736492209527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-0.76836682929394939</v>
      </c>
      <c r="AS515">
        <f>_xlfn.RANK.AVG(Table2[[#This Row],[1Y Return vs Nifty Z-Score]],Table2[1Y Return vs Nifty Z-Score])</f>
        <v>374</v>
      </c>
      <c r="AT515">
        <f>_xlfn.RANK.AVG(Table2[[#This Row],[6M Return vs Nifty Z-Score]],Table2[6M Return vs Nifty Z-Score])</f>
        <v>543</v>
      </c>
      <c r="AU515">
        <f>_xlfn.RANK.AVG(Table2[[#This Row],[Sharpe Ratio Z-Score]],Table2[Sharpe Ratio Z-Score])</f>
        <v>517</v>
      </c>
      <c r="AV515">
        <f>(Table2[[#This Row],[Rank 1Y]]+Table2[[#This Row],[Rank 6M]]+Table2[[#This Row],[Rank Sharpe]])/3</f>
        <v>478</v>
      </c>
    </row>
    <row r="516" spans="1:48" x14ac:dyDescent="0.3">
      <c r="A516" t="s">
        <v>421</v>
      </c>
      <c r="B516" t="s">
        <v>422</v>
      </c>
      <c r="C516" t="s">
        <v>3187</v>
      </c>
      <c r="D516" t="s">
        <v>423</v>
      </c>
      <c r="E516">
        <v>56947.269260357898</v>
      </c>
      <c r="F516">
        <v>199.26</v>
      </c>
      <c r="G516">
        <v>7.7597720024246204</v>
      </c>
      <c r="H516">
        <f>(Table2[[#This Row],[1Y Return vs Nifty]]-AVERAGE(Table2[1Y Return vs Nifty]))/_xlfn.STDEV.P(Table2[1Y Return vs Nifty])</f>
        <v>-0.33287050994579837</v>
      </c>
      <c r="I516">
        <v>1.6628267978267199</v>
      </c>
      <c r="J516">
        <f>(Table2[[#This Row],[1M Return vs Nifty]]-AVERAGE(Table2[1M Return vs Nifty]))/_xlfn.STDEV.P(Table2[1M Return vs Nifty])</f>
        <v>4.4232258215724275E-2</v>
      </c>
      <c r="K516">
        <v>15.3745770064618</v>
      </c>
      <c r="L516">
        <f>(Table2[[#This Row],[6M Return vs Nifty]]-AVERAGE(Table2[6M Return vs Nifty]))/_xlfn.STDEV.P(Table2[6M Return vs Nifty])</f>
        <v>-3.8940604115100648E-2</v>
      </c>
      <c r="M516">
        <v>-7.5919295993566402</v>
      </c>
      <c r="N516">
        <f>(Table2[[#This Row],[1W Return vs Nifty]]-AVERAGE(Table2[1W Return vs Nifty]))/_xlfn.STDEV.P(Table2[1W Return vs Nifty])</f>
        <v>-1.7477056322897702</v>
      </c>
      <c r="O516">
        <v>207.51</v>
      </c>
      <c r="P516">
        <v>198.729177937869</v>
      </c>
      <c r="Q516">
        <v>178.052594400803</v>
      </c>
      <c r="R516">
        <v>29.242236288733</v>
      </c>
      <c r="S516" s="1">
        <f>(Table2[[#This Row],[Close Price]]-Table2[[#This Row],[20D EMA]])/Table2[[#This Row],[20D EMA]]</f>
        <v>-3.9757120138788495E-2</v>
      </c>
      <c r="T516" s="1">
        <f>(Table2[[#This Row],[Close Price]]-Table2[[#This Row],[50D EMA]])/Table2[[#This Row],[50D EMA]]</f>
        <v>2.6710826645544284E-3</v>
      </c>
      <c r="U516" s="1">
        <f>(Table2[[#This Row],[Close Price]]-Table2[[#This Row],[200D EMA]])/Table2[[#This Row],[200D EMA]]</f>
        <v>0.11910753488633999</v>
      </c>
      <c r="V516">
        <v>0.71073948365206996</v>
      </c>
      <c r="W516">
        <v>198.3</v>
      </c>
      <c r="X516">
        <v>205.13</v>
      </c>
      <c r="Y516">
        <v>198.3</v>
      </c>
      <c r="Z516">
        <v>209.34</v>
      </c>
      <c r="AA516">
        <v>198.3</v>
      </c>
      <c r="AB516">
        <v>220.8</v>
      </c>
      <c r="AC516" s="1">
        <f>(Table2[[#This Row],[Close Price]]/Table2[[#This Row],[Day Low]])-1</f>
        <v>4.8411497730709296E-3</v>
      </c>
      <c r="AD516" s="1">
        <f>(Table2[[#This Row],[Day High]]/Table2[[#This Row],[Close Price]])-1</f>
        <v>2.9458998293686589E-2</v>
      </c>
      <c r="AE516" s="1">
        <f>(Table2[[#This Row],[Close Price]]/Table2[[#This Row],[Current Week Low]])-1</f>
        <v>4.8411497730709296E-3</v>
      </c>
      <c r="AF516" s="1">
        <f>(Table2[[#This Row],[Current Week High]]/Table2[[#This Row],[Close Price]])-1</f>
        <v>5.0587172538392178E-2</v>
      </c>
      <c r="AG516" s="1">
        <f>(Table2[[#This Row],[Close Price]]/Table2[[#This Row],[Current Month Low]])-1</f>
        <v>4.8411497730709296E-3</v>
      </c>
      <c r="AH516" s="1">
        <f>(Table2[[#This Row],[Current Month High]]/Table2[[#This Row],[Close Price]])-1</f>
        <v>0.10809996988858783</v>
      </c>
      <c r="AI516">
        <v>15.326708822643701</v>
      </c>
      <c r="AJ516">
        <v>45.9780219780219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-0.06</v>
      </c>
      <c r="AM516" t="s">
        <v>3224</v>
      </c>
      <c r="AN516">
        <v>-4.0599999999999996</v>
      </c>
      <c r="AO516" t="s">
        <v>3224</v>
      </c>
      <c r="AP516">
        <v>-7.5149006888618003E-2</v>
      </c>
      <c r="AQ516">
        <f>(Table2[[#This Row],[Sharpe Ratio]]-AVERAGE(Table2[Sharpe Ratio]))/_xlfn.STDEV.P(Table2[Sharpe Ratio])</f>
        <v>-1.6321918097497929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-3.707476297884738</v>
      </c>
      <c r="AS516">
        <f>_xlfn.RANK.AVG(Table2[[#This Row],[1Y Return vs Nifty Z-Score]],Table2[1Y Return vs Nifty Z-Score])</f>
        <v>403</v>
      </c>
      <c r="AT516">
        <f>_xlfn.RANK.AVG(Table2[[#This Row],[6M Return vs Nifty Z-Score]],Table2[6M Return vs Nifty Z-Score])</f>
        <v>330</v>
      </c>
      <c r="AU516">
        <f>_xlfn.RANK.AVG(Table2[[#This Row],[Sharpe Ratio Z-Score]],Table2[Sharpe Ratio Z-Score])</f>
        <v>701</v>
      </c>
      <c r="AV516">
        <f>(Table2[[#This Row],[Rank 1Y]]+Table2[[#This Row],[Rank 6M]]+Table2[[#This Row],[Rank Sharpe]])/3</f>
        <v>478</v>
      </c>
    </row>
    <row r="517" spans="1:48" x14ac:dyDescent="0.3">
      <c r="A517" t="s">
        <v>499</v>
      </c>
      <c r="B517" t="s">
        <v>500</v>
      </c>
      <c r="C517" t="s">
        <v>3192</v>
      </c>
      <c r="D517" t="s">
        <v>141</v>
      </c>
      <c r="E517">
        <v>44174.282458289999</v>
      </c>
      <c r="F517">
        <v>49962.3</v>
      </c>
      <c r="G517">
        <v>-0.97055194608414996</v>
      </c>
      <c r="H517">
        <f>(Table2[[#This Row],[1Y Return vs Nifty]]-AVERAGE(Table2[1Y Return vs Nifty]))/_xlfn.STDEV.P(Table2[1Y Return vs Nifty])</f>
        <v>-0.47750592853201873</v>
      </c>
      <c r="I517">
        <v>-8.2329276981581092</v>
      </c>
      <c r="J517">
        <f>(Table2[[#This Row],[1M Return vs Nifty]]-AVERAGE(Table2[1M Return vs Nifty]))/_xlfn.STDEV.P(Table2[1M Return vs Nifty])</f>
        <v>-0.8903336419154565</v>
      </c>
      <c r="K517">
        <v>15.423975852219</v>
      </c>
      <c r="L517">
        <f>(Table2[[#This Row],[6M Return vs Nifty]]-AVERAGE(Table2[6M Return vs Nifty]))/_xlfn.STDEV.P(Table2[6M Return vs Nifty])</f>
        <v>-3.7482987392729789E-2</v>
      </c>
      <c r="M517">
        <v>-2.1262386630203798</v>
      </c>
      <c r="N517">
        <f>(Table2[[#This Row],[1W Return vs Nifty]]-AVERAGE(Table2[1W Return vs Nifty]))/_xlfn.STDEV.P(Table2[1W Return vs Nifty])</f>
        <v>-0.50492416122069139</v>
      </c>
      <c r="O517">
        <v>50773.32</v>
      </c>
      <c r="P517">
        <v>51672.417842024297</v>
      </c>
      <c r="Q517">
        <v>47418.193388202002</v>
      </c>
      <c r="R517">
        <v>42.9449683767034</v>
      </c>
      <c r="S517" s="1">
        <f>(Table2[[#This Row],[Close Price]]-Table2[[#This Row],[20D EMA]])/Table2[[#This Row],[20D EMA]]</f>
        <v>-1.5973349782917423E-2</v>
      </c>
      <c r="T517" s="1">
        <f>(Table2[[#This Row],[Close Price]]-Table2[[#This Row],[50D EMA]])/Table2[[#This Row],[50D EMA]]</f>
        <v>-3.3095371059518805E-2</v>
      </c>
      <c r="U517" s="1">
        <f>(Table2[[#This Row],[Close Price]]-Table2[[#This Row],[200D EMA]])/Table2[[#This Row],[200D EMA]]</f>
        <v>5.3652541988893937E-2</v>
      </c>
      <c r="V517">
        <v>0.81397110637527303</v>
      </c>
      <c r="W517">
        <v>49500</v>
      </c>
      <c r="X517">
        <v>50199.95</v>
      </c>
      <c r="Y517">
        <v>49440.05</v>
      </c>
      <c r="Z517">
        <v>50900</v>
      </c>
      <c r="AA517">
        <v>48826.7</v>
      </c>
      <c r="AB517">
        <v>51600</v>
      </c>
      <c r="AC517" s="1">
        <f>(Table2[[#This Row],[Close Price]]/Table2[[#This Row],[Day Low]])-1</f>
        <v>9.3393939393939807E-3</v>
      </c>
      <c r="AD517" s="1">
        <f>(Table2[[#This Row],[Day High]]/Table2[[#This Row],[Close Price]])-1</f>
        <v>4.7565864661953672E-3</v>
      </c>
      <c r="AE517" s="1">
        <f>(Table2[[#This Row],[Close Price]]/Table2[[#This Row],[Current Week Low]])-1</f>
        <v>1.0563298378541308E-2</v>
      </c>
      <c r="AF517" s="1">
        <f>(Table2[[#This Row],[Current Week High]]/Table2[[#This Row],[Close Price]])-1</f>
        <v>1.8768151185994286E-2</v>
      </c>
      <c r="AG517" s="1">
        <f>(Table2[[#This Row],[Close Price]]/Table2[[#This Row],[Current Month Low]])-1</f>
        <v>2.3257766754665177E-2</v>
      </c>
      <c r="AH517" s="1">
        <f>(Table2[[#This Row],[Current Month High]]/Table2[[#This Row],[Close Price]])-1</f>
        <v>3.2778715151223992E-2</v>
      </c>
      <c r="AI517">
        <v>20.0785392185707</v>
      </c>
      <c r="AJ517">
        <v>42.840438336425699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-0.22</v>
      </c>
      <c r="AM517" t="s">
        <v>3224</v>
      </c>
      <c r="AN517">
        <v>-1.98</v>
      </c>
      <c r="AO517" t="s">
        <v>3224</v>
      </c>
      <c r="AP517">
        <v>-2.5355399461819E-2</v>
      </c>
      <c r="AQ517">
        <f>(Table2[[#This Row],[Sharpe Ratio]]-AVERAGE(Table2[Sharpe Ratio]))/_xlfn.STDEV.P(Table2[Sharpe Ratio])</f>
        <v>-1.0538775535742506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476</v>
      </c>
      <c r="AT517">
        <f>_xlfn.RANK.AVG(Table2[[#This Row],[6M Return vs Nifty Z-Score]],Table2[6M Return vs Nifty Z-Score])</f>
        <v>328</v>
      </c>
      <c r="AU517">
        <f>_xlfn.RANK.AVG(Table2[[#This Row],[Sharpe Ratio Z-Score]],Table2[Sharpe Ratio Z-Score])</f>
        <v>635</v>
      </c>
      <c r="AV517">
        <f>(Table2[[#This Row],[Rank 1Y]]+Table2[[#This Row],[Rank 6M]]+Table2[[#This Row],[Rank Sharpe]])/3</f>
        <v>479.66666666666669</v>
      </c>
    </row>
    <row r="518" spans="1:48" x14ac:dyDescent="0.3">
      <c r="A518" t="s">
        <v>655</v>
      </c>
      <c r="B518" t="s">
        <v>656</v>
      </c>
      <c r="C518" t="s">
        <v>3194</v>
      </c>
      <c r="D518" t="s">
        <v>382</v>
      </c>
      <c r="E518">
        <v>29278.424675239999</v>
      </c>
      <c r="F518">
        <v>6514.7</v>
      </c>
      <c r="G518">
        <v>-1.0829832927921601</v>
      </c>
      <c r="H518">
        <f>(Table2[[#This Row],[1Y Return vs Nifty]]-AVERAGE(Table2[1Y Return vs Nifty]))/_xlfn.STDEV.P(Table2[1Y Return vs Nifty])</f>
        <v>-0.47936858047818198</v>
      </c>
      <c r="I518">
        <v>0.94713487463410295</v>
      </c>
      <c r="J518">
        <f>(Table2[[#This Row],[1M Return vs Nifty]]-AVERAGE(Table2[1M Return vs Nifty]))/_xlfn.STDEV.P(Table2[1M Return vs Nifty])</f>
        <v>-2.335847139327242E-2</v>
      </c>
      <c r="K518">
        <v>12.868691119071</v>
      </c>
      <c r="L518">
        <f>(Table2[[#This Row],[6M Return vs Nifty]]-AVERAGE(Table2[6M Return vs Nifty]))/_xlfn.STDEV.P(Table2[6M Return vs Nifty])</f>
        <v>-0.11288203164899456</v>
      </c>
      <c r="M518">
        <v>0.69581999135675698</v>
      </c>
      <c r="N518">
        <f>(Table2[[#This Row],[1W Return vs Nifty]]-AVERAGE(Table2[1W Return vs Nifty]))/_xlfn.STDEV.P(Table2[1W Return vs Nifty])</f>
        <v>0.1367517488850081</v>
      </c>
      <c r="O518">
        <v>6439.44</v>
      </c>
      <c r="P518">
        <v>6398.14514700571</v>
      </c>
      <c r="Q518">
        <v>5899.4900490783502</v>
      </c>
      <c r="R518">
        <v>60.063126540099901</v>
      </c>
      <c r="S518" s="1">
        <f>(Table2[[#This Row],[Close Price]]-Table2[[#This Row],[20D EMA]])/Table2[[#This Row],[20D EMA]]</f>
        <v>1.1687351695178497E-2</v>
      </c>
      <c r="T518" s="1">
        <f>(Table2[[#This Row],[Close Price]]-Table2[[#This Row],[50D EMA]])/Table2[[#This Row],[50D EMA]]</f>
        <v>1.8216975438395101E-2</v>
      </c>
      <c r="U518" s="1">
        <f>(Table2[[#This Row],[Close Price]]-Table2[[#This Row],[200D EMA]])/Table2[[#This Row],[200D EMA]]</f>
        <v>0.10428188636707014</v>
      </c>
      <c r="V518">
        <v>0.63087193855510804</v>
      </c>
      <c r="W518">
        <v>6445</v>
      </c>
      <c r="X518">
        <v>6540.5</v>
      </c>
      <c r="Y518">
        <v>6445</v>
      </c>
      <c r="Z518">
        <v>6550</v>
      </c>
      <c r="AA518">
        <v>6213.4</v>
      </c>
      <c r="AB518">
        <v>6564.2</v>
      </c>
      <c r="AC518" s="1">
        <f>(Table2[[#This Row],[Close Price]]/Table2[[#This Row],[Day Low]])-1</f>
        <v>1.0814584949573325E-2</v>
      </c>
      <c r="AD518" s="1">
        <f>(Table2[[#This Row],[Day High]]/Table2[[#This Row],[Close Price]])-1</f>
        <v>3.9602744562297065E-3</v>
      </c>
      <c r="AE518" s="1">
        <f>(Table2[[#This Row],[Close Price]]/Table2[[#This Row],[Current Week Low]])-1</f>
        <v>1.0814584949573325E-2</v>
      </c>
      <c r="AF518" s="1">
        <f>(Table2[[#This Row],[Current Week High]]/Table2[[#This Row],[Close Price]])-1</f>
        <v>5.4185150505778878E-3</v>
      </c>
      <c r="AG518" s="1">
        <f>(Table2[[#This Row],[Close Price]]/Table2[[#This Row],[Current Month Low]])-1</f>
        <v>4.8491968970290067E-2</v>
      </c>
      <c r="AH518" s="1">
        <f>(Table2[[#This Row],[Current Month High]]/Table2[[#This Row],[Close Price]])-1</f>
        <v>7.5982009916035764E-3</v>
      </c>
      <c r="AI518">
        <v>10.4709349624694</v>
      </c>
      <c r="AJ518">
        <v>35.359138980656098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-0.04</v>
      </c>
      <c r="AM518" t="s">
        <v>3224</v>
      </c>
      <c r="AN518">
        <v>3.59</v>
      </c>
      <c r="AO518" t="s">
        <v>3225</v>
      </c>
      <c r="AP518">
        <v>-1.3224979978637001E-2</v>
      </c>
      <c r="AQ518">
        <f>(Table2[[#This Row],[Sharpe Ratio]]-AVERAGE(Table2[Sharpe Ratio]))/_xlfn.STDEV.P(Table2[Sharpe Ratio])</f>
        <v>-0.91299210897522942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-1.3918494436106701</v>
      </c>
      <c r="AS518">
        <f>_xlfn.RANK.AVG(Table2[[#This Row],[1Y Return vs Nifty Z-Score]],Table2[1Y Return vs Nifty Z-Score])</f>
        <v>477</v>
      </c>
      <c r="AT518">
        <f>_xlfn.RANK.AVG(Table2[[#This Row],[6M Return vs Nifty Z-Score]],Table2[6M Return vs Nifty Z-Score])</f>
        <v>351</v>
      </c>
      <c r="AU518">
        <f>_xlfn.RANK.AVG(Table2[[#This Row],[Sharpe Ratio Z-Score]],Table2[Sharpe Ratio Z-Score])</f>
        <v>612</v>
      </c>
      <c r="AV518">
        <f>(Table2[[#This Row],[Rank 1Y]]+Table2[[#This Row],[Rank 6M]]+Table2[[#This Row],[Rank Sharpe]])/3</f>
        <v>480</v>
      </c>
    </row>
    <row r="519" spans="1:48" x14ac:dyDescent="0.3">
      <c r="A519" t="s">
        <v>1118</v>
      </c>
      <c r="B519" t="s">
        <v>1119</v>
      </c>
      <c r="C519" t="s">
        <v>3180</v>
      </c>
      <c r="D519" t="s">
        <v>565</v>
      </c>
      <c r="E519">
        <v>11735.538806875</v>
      </c>
      <c r="F519">
        <v>881.35</v>
      </c>
      <c r="G519">
        <v>-11.361548958685001</v>
      </c>
      <c r="H519">
        <f>(Table2[[#This Row],[1Y Return vs Nifty]]-AVERAGE(Table2[1Y Return vs Nifty]))/_xlfn.STDEV.P(Table2[1Y Return vs Nifty])</f>
        <v>-0.64965374473102722</v>
      </c>
      <c r="I519">
        <v>4.3053774347508504</v>
      </c>
      <c r="J519">
        <f>(Table2[[#This Row],[1M Return vs Nifty]]-AVERAGE(Table2[1M Return vs Nifty]))/_xlfn.STDEV.P(Table2[1M Return vs Nifty])</f>
        <v>0.29379763654450886</v>
      </c>
      <c r="K519">
        <v>7.0699112411990699</v>
      </c>
      <c r="L519">
        <f>(Table2[[#This Row],[6M Return vs Nifty]]-AVERAGE(Table2[6M Return vs Nifty]))/_xlfn.STDEV.P(Table2[6M Return vs Nifty])</f>
        <v>-0.28398721416435529</v>
      </c>
      <c r="M519">
        <v>2.4986639933329</v>
      </c>
      <c r="N519">
        <f>(Table2[[#This Row],[1W Return vs Nifty]]-AVERAGE(Table2[1W Return vs Nifty]))/_xlfn.STDEV.P(Table2[1W Return vs Nifty])</f>
        <v>0.54667999894187036</v>
      </c>
      <c r="O519">
        <v>874.84</v>
      </c>
      <c r="P519">
        <v>855.67422944125997</v>
      </c>
      <c r="Q519">
        <v>803.89549605951299</v>
      </c>
      <c r="R519">
        <v>49.946381321873297</v>
      </c>
      <c r="S519" s="1">
        <f>(Table2[[#This Row],[Close Price]]-Table2[[#This Row],[20D EMA]])/Table2[[#This Row],[20D EMA]]</f>
        <v>7.4413607059576501E-3</v>
      </c>
      <c r="T519" s="1">
        <f>(Table2[[#This Row],[Close Price]]-Table2[[#This Row],[50D EMA]])/Table2[[#This Row],[50D EMA]]</f>
        <v>3.0006478722055092E-2</v>
      </c>
      <c r="U519" s="1">
        <f>(Table2[[#This Row],[Close Price]]-Table2[[#This Row],[200D EMA]])/Table2[[#This Row],[200D EMA]]</f>
        <v>9.6348971128895358E-2</v>
      </c>
      <c r="V519">
        <v>1.07394079116755</v>
      </c>
      <c r="W519">
        <v>877.05</v>
      </c>
      <c r="X519">
        <v>908.35</v>
      </c>
      <c r="Y519">
        <v>877.05</v>
      </c>
      <c r="Z519">
        <v>947.65</v>
      </c>
      <c r="AA519">
        <v>838</v>
      </c>
      <c r="AB519">
        <v>951.75</v>
      </c>
      <c r="AC519" s="1">
        <f>(Table2[[#This Row],[Close Price]]/Table2[[#This Row],[Day Low]])-1</f>
        <v>4.9027991562624607E-3</v>
      </c>
      <c r="AD519" s="1">
        <f>(Table2[[#This Row],[Day High]]/Table2[[#This Row],[Close Price]])-1</f>
        <v>3.0634821580529881E-2</v>
      </c>
      <c r="AE519" s="1">
        <f>(Table2[[#This Row],[Close Price]]/Table2[[#This Row],[Current Week Low]])-1</f>
        <v>4.9027991562624607E-3</v>
      </c>
      <c r="AF519" s="1">
        <f>(Table2[[#This Row],[Current Week High]]/Table2[[#This Row],[Close Price]])-1</f>
        <v>7.5225506325523384E-2</v>
      </c>
      <c r="AG519" s="1">
        <f>(Table2[[#This Row],[Close Price]]/Table2[[#This Row],[Current Month Low]])-1</f>
        <v>5.1730310262529944E-2</v>
      </c>
      <c r="AH519" s="1">
        <f>(Table2[[#This Row],[Current Month High]]/Table2[[#This Row],[Close Price]])-1</f>
        <v>7.987746071367785E-2</v>
      </c>
      <c r="AI519">
        <v>7.9877460713677797</v>
      </c>
      <c r="AJ519">
        <v>29.610294117647001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-0.06</v>
      </c>
      <c r="AM519" t="s">
        <v>3224</v>
      </c>
      <c r="AN519">
        <v>2.06</v>
      </c>
      <c r="AO519" t="s">
        <v>3225</v>
      </c>
      <c r="AP519">
        <v>1.7716506343187999E-2</v>
      </c>
      <c r="AQ519">
        <f>(Table2[[#This Row],[Sharpe Ratio]]-AVERAGE(Table2[Sharpe Ratio]))/_xlfn.STDEV.P(Table2[Sharpe Ratio])</f>
        <v>-0.55363066537069539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-0.64679398877969863</v>
      </c>
      <c r="AS519">
        <f>_xlfn.RANK.AVG(Table2[[#This Row],[1Y Return vs Nifty Z-Score]],Table2[1Y Return vs Nifty Z-Score])</f>
        <v>553</v>
      </c>
      <c r="AT519">
        <f>_xlfn.RANK.AVG(Table2[[#This Row],[6M Return vs Nifty Z-Score]],Table2[6M Return vs Nifty Z-Score])</f>
        <v>404</v>
      </c>
      <c r="AU519">
        <f>_xlfn.RANK.AVG(Table2[[#This Row],[Sharpe Ratio Z-Score]],Table2[Sharpe Ratio Z-Score])</f>
        <v>483</v>
      </c>
      <c r="AV519">
        <f>(Table2[[#This Row],[Rank 1Y]]+Table2[[#This Row],[Rank 6M]]+Table2[[#This Row],[Rank Sharpe]])/3</f>
        <v>480</v>
      </c>
    </row>
    <row r="520" spans="1:48" x14ac:dyDescent="0.3">
      <c r="A520" t="s">
        <v>1442</v>
      </c>
      <c r="B520" t="s">
        <v>1443</v>
      </c>
      <c r="C520" t="s">
        <v>3180</v>
      </c>
      <c r="D520" t="s">
        <v>21</v>
      </c>
      <c r="E520">
        <v>7575.1034846800003</v>
      </c>
      <c r="F520">
        <v>27.35</v>
      </c>
      <c r="G520">
        <v>37.178363685753403</v>
      </c>
      <c r="H520">
        <f>(Table2[[#This Row],[1Y Return vs Nifty]]-AVERAGE(Table2[1Y Return vs Nifty]))/_xlfn.STDEV.P(Table2[1Y Return vs Nifty])</f>
        <v>0.1545077760640986</v>
      </c>
      <c r="I520">
        <v>-9.5535216959112805</v>
      </c>
      <c r="J520">
        <f>(Table2[[#This Row],[1M Return vs Nifty]]-AVERAGE(Table2[1M Return vs Nifty]))/_xlfn.STDEV.P(Table2[1M Return vs Nifty])</f>
        <v>-1.0150519864053882</v>
      </c>
      <c r="K520">
        <v>-37.852478603520403</v>
      </c>
      <c r="L520">
        <f>(Table2[[#This Row],[6M Return vs Nifty]]-AVERAGE(Table2[6M Return vs Nifty]))/_xlfn.STDEV.P(Table2[6M Return vs Nifty])</f>
        <v>-1.609516700589305</v>
      </c>
      <c r="M520">
        <v>-3.6671663081637398</v>
      </c>
      <c r="N520">
        <f>(Table2[[#This Row],[1W Return vs Nifty]]-AVERAGE(Table2[1W Return vs Nifty]))/_xlfn.STDEV.P(Table2[1W Return vs Nifty])</f>
        <v>-0.85529822150847556</v>
      </c>
      <c r="O520">
        <v>29.68</v>
      </c>
      <c r="P520">
        <v>29.235533365538998</v>
      </c>
      <c r="Q520">
        <v>27.976299277523299</v>
      </c>
      <c r="R520">
        <v>27.272126282314801</v>
      </c>
      <c r="S520" s="1">
        <f>(Table2[[#This Row],[Close Price]]-Table2[[#This Row],[20D EMA]])/Table2[[#This Row],[20D EMA]]</f>
        <v>-7.8504043126684575E-2</v>
      </c>
      <c r="T520" s="1">
        <f>(Table2[[#This Row],[Close Price]]-Table2[[#This Row],[50D EMA]])/Table2[[#This Row],[50D EMA]]</f>
        <v>-6.4494577265402128E-2</v>
      </c>
      <c r="U520" s="1">
        <f>(Table2[[#This Row],[Close Price]]-Table2[[#This Row],[200D EMA]])/Table2[[#This Row],[200D EMA]]</f>
        <v>-2.2386780728589038E-2</v>
      </c>
      <c r="V520">
        <v>0.57443092386650596</v>
      </c>
      <c r="W520">
        <v>27.05</v>
      </c>
      <c r="X520">
        <v>28</v>
      </c>
      <c r="Y520">
        <v>27.05</v>
      </c>
      <c r="Z520">
        <v>28.57</v>
      </c>
      <c r="AA520">
        <v>27.05</v>
      </c>
      <c r="AB520">
        <v>31.64</v>
      </c>
      <c r="AC520" s="1">
        <f>(Table2[[#This Row],[Close Price]]/Table2[[#This Row],[Day Low]])-1</f>
        <v>1.109057301293892E-2</v>
      </c>
      <c r="AD520" s="1">
        <f>(Table2[[#This Row],[Day High]]/Table2[[#This Row],[Close Price]])-1</f>
        <v>2.3765996343692919E-2</v>
      </c>
      <c r="AE520" s="1">
        <f>(Table2[[#This Row],[Close Price]]/Table2[[#This Row],[Current Week Low]])-1</f>
        <v>1.109057301293892E-2</v>
      </c>
      <c r="AF520" s="1">
        <f>(Table2[[#This Row],[Current Week High]]/Table2[[#This Row],[Close Price]])-1</f>
        <v>4.4606946983546614E-2</v>
      </c>
      <c r="AG520" s="1">
        <f>(Table2[[#This Row],[Close Price]]/Table2[[#This Row],[Current Month Low]])-1</f>
        <v>1.109057301293892E-2</v>
      </c>
      <c r="AH520" s="1">
        <f>(Table2[[#This Row],[Current Month High]]/Table2[[#This Row],[Close Price]])-1</f>
        <v>0.15685557586837295</v>
      </c>
      <c r="AI520">
        <v>48.090651905262803</v>
      </c>
      <c r="AJ520">
        <v>68.815517241379297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-0.26</v>
      </c>
      <c r="AM520" t="s">
        <v>3224</v>
      </c>
      <c r="AN520">
        <v>-12.31</v>
      </c>
      <c r="AO520" t="s">
        <v>3224</v>
      </c>
      <c r="AP520">
        <v>2.8743917875179999E-2</v>
      </c>
      <c r="AQ520">
        <f>(Table2[[#This Row],[Sharpe Ratio]]-AVERAGE(Table2[Sharpe Ratio]))/_xlfn.STDEV.P(Table2[Sharpe Ratio])</f>
        <v>-0.42555580541922955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-3.7509149378582998</v>
      </c>
      <c r="AS520">
        <f>_xlfn.RANK.AVG(Table2[[#This Row],[1Y Return vs Nifty Z-Score]],Table2[1Y Return vs Nifty Z-Score])</f>
        <v>256</v>
      </c>
      <c r="AT520">
        <f>_xlfn.RANK.AVG(Table2[[#This Row],[6M Return vs Nifty Z-Score]],Table2[6M Return vs Nifty Z-Score])</f>
        <v>731</v>
      </c>
      <c r="AU520">
        <f>_xlfn.RANK.AVG(Table2[[#This Row],[Sharpe Ratio Z-Score]],Table2[Sharpe Ratio Z-Score])</f>
        <v>454</v>
      </c>
      <c r="AV520">
        <f>(Table2[[#This Row],[Rank 1Y]]+Table2[[#This Row],[Rank 6M]]+Table2[[#This Row],[Rank Sharpe]])/3</f>
        <v>480.33333333333331</v>
      </c>
    </row>
    <row r="521" spans="1:48" x14ac:dyDescent="0.3">
      <c r="A521" t="s">
        <v>653</v>
      </c>
      <c r="B521" t="s">
        <v>654</v>
      </c>
      <c r="C521" t="s">
        <v>626</v>
      </c>
      <c r="D521" t="s">
        <v>626</v>
      </c>
      <c r="E521">
        <v>29416.512839999999</v>
      </c>
      <c r="F521">
        <v>860.6</v>
      </c>
      <c r="G521">
        <v>-8.8175344534636597</v>
      </c>
      <c r="H521">
        <f>(Table2[[#This Row],[1Y Return vs Nifty]]-AVERAGE(Table2[1Y Return vs Nifty]))/_xlfn.STDEV.P(Table2[1Y Return vs Nifty])</f>
        <v>-0.60750701512256222</v>
      </c>
      <c r="I521">
        <v>-2.8979402748199501</v>
      </c>
      <c r="J521">
        <f>(Table2[[#This Row],[1M Return vs Nifty]]-AVERAGE(Table2[1M Return vs Nifty]))/_xlfn.STDEV.P(Table2[1M Return vs Nifty])</f>
        <v>-0.38649158262593319</v>
      </c>
      <c r="K521">
        <v>-6.4796560428541703</v>
      </c>
      <c r="L521">
        <f>(Table2[[#This Row],[6M Return vs Nifty]]-AVERAGE(Table2[6M Return vs Nifty]))/_xlfn.STDEV.P(Table2[6M Return vs Nifty])</f>
        <v>-0.68379566214305498</v>
      </c>
      <c r="M521">
        <v>-0.27332894755945603</v>
      </c>
      <c r="N521">
        <f>(Table2[[#This Row],[1W Return vs Nifty]]-AVERAGE(Table2[1W Return vs Nifty]))/_xlfn.STDEV.P(Table2[1W Return vs Nifty])</f>
        <v>-8.3612036411400081E-2</v>
      </c>
      <c r="O521">
        <v>856.38</v>
      </c>
      <c r="P521">
        <v>859.34561730774794</v>
      </c>
      <c r="Q521">
        <v>820.03659228770698</v>
      </c>
      <c r="R521">
        <v>54.376387407383604</v>
      </c>
      <c r="S521" s="1">
        <f>(Table2[[#This Row],[Close Price]]-Table2[[#This Row],[20D EMA]])/Table2[[#This Row],[20D EMA]]</f>
        <v>4.9277190032462545E-3</v>
      </c>
      <c r="T521" s="1">
        <f>(Table2[[#This Row],[Close Price]]-Table2[[#This Row],[50D EMA]])/Table2[[#This Row],[50D EMA]]</f>
        <v>1.4596952227230143E-3</v>
      </c>
      <c r="U521" s="1">
        <f>(Table2[[#This Row],[Close Price]]-Table2[[#This Row],[200D EMA]])/Table2[[#This Row],[200D EMA]]</f>
        <v>4.9465363001827502E-2</v>
      </c>
      <c r="V521">
        <v>0.39578034155844799</v>
      </c>
      <c r="W521">
        <v>846.75</v>
      </c>
      <c r="X521">
        <v>874</v>
      </c>
      <c r="Y521">
        <v>846.75</v>
      </c>
      <c r="Z521">
        <v>878.95</v>
      </c>
      <c r="AA521">
        <v>812</v>
      </c>
      <c r="AB521">
        <v>878.95</v>
      </c>
      <c r="AC521" s="1">
        <f>(Table2[[#This Row],[Close Price]]/Table2[[#This Row],[Day Low]])-1</f>
        <v>1.6356657809270869E-2</v>
      </c>
      <c r="AD521" s="1">
        <f>(Table2[[#This Row],[Day High]]/Table2[[#This Row],[Close Price]])-1</f>
        <v>1.5570532186846453E-2</v>
      </c>
      <c r="AE521" s="1">
        <f>(Table2[[#This Row],[Close Price]]/Table2[[#This Row],[Current Week Low]])-1</f>
        <v>1.6356657809270869E-2</v>
      </c>
      <c r="AF521" s="1">
        <f>(Table2[[#This Row],[Current Week High]]/Table2[[#This Row],[Close Price]])-1</f>
        <v>2.1322333255868076E-2</v>
      </c>
      <c r="AG521" s="1">
        <f>(Table2[[#This Row],[Close Price]]/Table2[[#This Row],[Current Month Low]])-1</f>
        <v>5.9852216748768505E-2</v>
      </c>
      <c r="AH521" s="1">
        <f>(Table2[[#This Row],[Current Month High]]/Table2[[#This Row],[Close Price]])-1</f>
        <v>2.1322333255868076E-2</v>
      </c>
      <c r="AI521">
        <v>17.272832907273902</v>
      </c>
      <c r="AJ521">
        <v>21.2112676056338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-0.13</v>
      </c>
      <c r="AM521" t="s">
        <v>3224</v>
      </c>
      <c r="AN521">
        <v>1.63</v>
      </c>
      <c r="AO521" t="s">
        <v>3225</v>
      </c>
      <c r="AP521">
        <v>6.2098163619905E-2</v>
      </c>
      <c r="AQ521">
        <f>(Table2[[#This Row],[Sharpe Ratio]]-AVERAGE(Table2[Sharpe Ratio]))/_xlfn.STDEV.P(Table2[Sharpe Ratio])</f>
        <v>-3.8172026356550391E-2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533</v>
      </c>
      <c r="AT521">
        <f>_xlfn.RANK.AVG(Table2[[#This Row],[6M Return vs Nifty Z-Score]],Table2[6M Return vs Nifty Z-Score])</f>
        <v>553</v>
      </c>
      <c r="AU521">
        <f>_xlfn.RANK.AVG(Table2[[#This Row],[Sharpe Ratio Z-Score]],Table2[Sharpe Ratio Z-Score])</f>
        <v>363</v>
      </c>
      <c r="AV521">
        <f>(Table2[[#This Row],[Rank 1Y]]+Table2[[#This Row],[Rank 6M]]+Table2[[#This Row],[Rank Sharpe]])/3</f>
        <v>483</v>
      </c>
    </row>
    <row r="522" spans="1:48" x14ac:dyDescent="0.3">
      <c r="A522" t="s">
        <v>1411</v>
      </c>
      <c r="B522" t="s">
        <v>1412</v>
      </c>
      <c r="C522" t="s">
        <v>3193</v>
      </c>
      <c r="D522" t="s">
        <v>132</v>
      </c>
      <c r="E522">
        <v>8034.2292889949904</v>
      </c>
      <c r="F522">
        <v>126.35</v>
      </c>
      <c r="G522">
        <v>38.636150062451399</v>
      </c>
      <c r="H522">
        <f>(Table2[[#This Row],[1Y Return vs Nifty]]-AVERAGE(Table2[1Y Return vs Nifty]))/_xlfn.STDEV.P(Table2[1Y Return vs Nifty])</f>
        <v>0.17865894663309212</v>
      </c>
      <c r="I522">
        <v>-5.6222712147604996</v>
      </c>
      <c r="J522">
        <f>(Table2[[#This Row],[1M Return vs Nifty]]-AVERAGE(Table2[1M Return vs Nifty]))/_xlfn.STDEV.P(Table2[1M Return vs Nifty])</f>
        <v>-0.64378038240101076</v>
      </c>
      <c r="K522">
        <v>-10.6050832777322</v>
      </c>
      <c r="L522">
        <f>(Table2[[#This Row],[6M Return vs Nifty]]-AVERAGE(Table2[6M Return vs Nifty]))/_xlfn.STDEV.P(Table2[6M Return vs Nifty])</f>
        <v>-0.80552505950667652</v>
      </c>
      <c r="M522">
        <v>-1.9807406666126</v>
      </c>
      <c r="N522">
        <f>(Table2[[#This Row],[1W Return vs Nifty]]-AVERAGE(Table2[1W Return vs Nifty]))/_xlfn.STDEV.P(Table2[1W Return vs Nifty])</f>
        <v>-0.471841022031253</v>
      </c>
      <c r="O522">
        <v>130.74</v>
      </c>
      <c r="P522">
        <v>132.860321830065</v>
      </c>
      <c r="Q522">
        <v>121.012652556362</v>
      </c>
      <c r="R522">
        <v>38.8383461320945</v>
      </c>
      <c r="S522" s="1">
        <f>(Table2[[#This Row],[Close Price]]-Table2[[#This Row],[20D EMA]])/Table2[[#This Row],[20D EMA]]</f>
        <v>-3.3578093926877883E-2</v>
      </c>
      <c r="T522" s="1">
        <f>(Table2[[#This Row],[Close Price]]-Table2[[#This Row],[50D EMA]])/Table2[[#This Row],[50D EMA]]</f>
        <v>-4.9001249887020724E-2</v>
      </c>
      <c r="U522" s="1">
        <f>(Table2[[#This Row],[Close Price]]-Table2[[#This Row],[200D EMA]])/Table2[[#This Row],[200D EMA]]</f>
        <v>4.410569746954443E-2</v>
      </c>
      <c r="V522">
        <v>0.45085135415467098</v>
      </c>
      <c r="W522">
        <v>126.05</v>
      </c>
      <c r="X522">
        <v>129.63999999999999</v>
      </c>
      <c r="Y522">
        <v>126.05</v>
      </c>
      <c r="Z522">
        <v>130.80000000000001</v>
      </c>
      <c r="AA522">
        <v>124.84</v>
      </c>
      <c r="AB522">
        <v>136.29</v>
      </c>
      <c r="AC522" s="1">
        <f>(Table2[[#This Row],[Close Price]]/Table2[[#This Row],[Day Low]])-1</f>
        <v>2.3800079333597957E-3</v>
      </c>
      <c r="AD522" s="1">
        <f>(Table2[[#This Row],[Day High]]/Table2[[#This Row],[Close Price]])-1</f>
        <v>2.6038781163434832E-2</v>
      </c>
      <c r="AE522" s="1">
        <f>(Table2[[#This Row],[Close Price]]/Table2[[#This Row],[Current Week Low]])-1</f>
        <v>2.3800079333597957E-3</v>
      </c>
      <c r="AF522" s="1">
        <f>(Table2[[#This Row],[Current Week High]]/Table2[[#This Row],[Close Price]])-1</f>
        <v>3.5219628017412186E-2</v>
      </c>
      <c r="AG522" s="1">
        <f>(Table2[[#This Row],[Close Price]]/Table2[[#This Row],[Current Month Low]])-1</f>
        <v>1.2095482217237885E-2</v>
      </c>
      <c r="AH522" s="1">
        <f>(Table2[[#This Row],[Current Month High]]/Table2[[#This Row],[Close Price]])-1</f>
        <v>7.8670360110803417E-2</v>
      </c>
      <c r="AI522">
        <v>30.083102493074701</v>
      </c>
      <c r="AJ522">
        <v>83.115942028985401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</v>
      </c>
      <c r="AM522" t="s">
        <v>3224</v>
      </c>
      <c r="AN522">
        <v>-4.83</v>
      </c>
      <c r="AO522" t="s">
        <v>3224</v>
      </c>
      <c r="AP522">
        <v>-1.0465080977724001E-2</v>
      </c>
      <c r="AQ522">
        <f>(Table2[[#This Row],[Sharpe Ratio]]-AVERAGE(Table2[Sharpe Ratio]))/_xlfn.STDEV.P(Table2[Sharpe Ratio])</f>
        <v>-0.8809380156826514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252</v>
      </c>
      <c r="AT522">
        <f>_xlfn.RANK.AVG(Table2[[#This Row],[6M Return vs Nifty Z-Score]],Table2[6M Return vs Nifty Z-Score])</f>
        <v>593</v>
      </c>
      <c r="AU522">
        <f>_xlfn.RANK.AVG(Table2[[#This Row],[Sharpe Ratio Z-Score]],Table2[Sharpe Ratio Z-Score])</f>
        <v>606</v>
      </c>
      <c r="AV522">
        <f>(Table2[[#This Row],[Rank 1Y]]+Table2[[#This Row],[Rank 6M]]+Table2[[#This Row],[Rank Sharpe]])/3</f>
        <v>483.66666666666669</v>
      </c>
    </row>
    <row r="523" spans="1:48" x14ac:dyDescent="0.3">
      <c r="A523" t="s">
        <v>400</v>
      </c>
      <c r="B523" t="s">
        <v>401</v>
      </c>
      <c r="C523" t="s">
        <v>3179</v>
      </c>
      <c r="D523" t="s">
        <v>21</v>
      </c>
      <c r="E523">
        <v>60112.325549640002</v>
      </c>
      <c r="F523">
        <v>3177.8</v>
      </c>
      <c r="G523">
        <v>2.0486777395851101</v>
      </c>
      <c r="H523">
        <f>(Table2[[#This Row],[1Y Return vs Nifty]]-AVERAGE(Table2[1Y Return vs Nifty]))/_xlfn.STDEV.P(Table2[1Y Return vs Nifty])</f>
        <v>-0.42748630131425591</v>
      </c>
      <c r="I523">
        <v>2.74642401314498</v>
      </c>
      <c r="J523">
        <f>(Table2[[#This Row],[1M Return vs Nifty]]-AVERAGE(Table2[1M Return vs Nifty]))/_xlfn.STDEV.P(Table2[1M Return vs Nifty])</f>
        <v>0.14656836682921578</v>
      </c>
      <c r="K523">
        <v>13.6654231825816</v>
      </c>
      <c r="L523">
        <f>(Table2[[#This Row],[6M Return vs Nifty]]-AVERAGE(Table2[6M Return vs Nifty]))/_xlfn.STDEV.P(Table2[6M Return vs Nifty])</f>
        <v>-8.9372778320887455E-2</v>
      </c>
      <c r="M523">
        <v>1.65274404390732</v>
      </c>
      <c r="N523">
        <f>(Table2[[#This Row],[1W Return vs Nifty]]-AVERAGE(Table2[1W Return vs Nifty]))/_xlfn.STDEV.P(Table2[1W Return vs Nifty])</f>
        <v>0.35433585592332972</v>
      </c>
      <c r="O523">
        <v>3054.78</v>
      </c>
      <c r="P523">
        <v>2906.3609231136702</v>
      </c>
      <c r="Q523">
        <v>2604.24671099735</v>
      </c>
      <c r="R523">
        <v>68.971483980799206</v>
      </c>
      <c r="S523" s="1">
        <f>(Table2[[#This Row],[Close Price]]-Table2[[#This Row],[20D EMA]])/Table2[[#This Row],[20D EMA]]</f>
        <v>4.0271312500409183E-2</v>
      </c>
      <c r="T523" s="1">
        <f>(Table2[[#This Row],[Close Price]]-Table2[[#This Row],[50D EMA]])/Table2[[#This Row],[50D EMA]]</f>
        <v>9.3394827437856306E-2</v>
      </c>
      <c r="U523" s="1">
        <f>(Table2[[#This Row],[Close Price]]-Table2[[#This Row],[200D EMA]])/Table2[[#This Row],[200D EMA]]</f>
        <v>0.2202376935259702</v>
      </c>
      <c r="V523">
        <v>0.58864243460288501</v>
      </c>
      <c r="W523">
        <v>3113.35</v>
      </c>
      <c r="X523">
        <v>3187.8</v>
      </c>
      <c r="Y523">
        <v>3113.35</v>
      </c>
      <c r="Z523">
        <v>3187.8</v>
      </c>
      <c r="AA523">
        <v>2974</v>
      </c>
      <c r="AB523">
        <v>3187.8</v>
      </c>
      <c r="AC523" s="1">
        <f>(Table2[[#This Row],[Close Price]]/Table2[[#This Row],[Day Low]])-1</f>
        <v>2.0701173976584775E-2</v>
      </c>
      <c r="AD523" s="1">
        <f>(Table2[[#This Row],[Day High]]/Table2[[#This Row],[Close Price]])-1</f>
        <v>3.1468311410409733E-3</v>
      </c>
      <c r="AE523" s="1">
        <f>(Table2[[#This Row],[Close Price]]/Table2[[#This Row],[Current Week Low]])-1</f>
        <v>2.0701173976584775E-2</v>
      </c>
      <c r="AF523" s="1">
        <f>(Table2[[#This Row],[Current Week High]]/Table2[[#This Row],[Close Price]])-1</f>
        <v>3.1468311410409733E-3</v>
      </c>
      <c r="AG523" s="1">
        <f>(Table2[[#This Row],[Close Price]]/Table2[[#This Row],[Current Month Low]])-1</f>
        <v>6.8527236045729634E-2</v>
      </c>
      <c r="AH523" s="1">
        <f>(Table2[[#This Row],[Current Month High]]/Table2[[#This Row],[Close Price]])-1</f>
        <v>3.1468311410409733E-3</v>
      </c>
      <c r="AI523">
        <v>0.31468311410409699</v>
      </c>
      <c r="AJ523">
        <v>53.583683727224397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0.08</v>
      </c>
      <c r="AM523" t="s">
        <v>3225</v>
      </c>
      <c r="AN523">
        <v>2.35</v>
      </c>
      <c r="AO523" t="s">
        <v>3225</v>
      </c>
      <c r="AP523">
        <v>-4.3249701372156002E-2</v>
      </c>
      <c r="AQ523">
        <f>(Table2[[#This Row],[Sharpe Ratio]]-AVERAGE(Table2[Sharpe Ratio]))/_xlfn.STDEV.P(Table2[Sharpe Ratio])</f>
        <v>-1.2617060366635786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-1.2776608935461766</v>
      </c>
      <c r="AS523">
        <f>_xlfn.RANK.AVG(Table2[[#This Row],[1Y Return vs Nifty Z-Score]],Table2[1Y Return vs Nifty Z-Score])</f>
        <v>448</v>
      </c>
      <c r="AT523">
        <f>_xlfn.RANK.AVG(Table2[[#This Row],[6M Return vs Nifty Z-Score]],Table2[6M Return vs Nifty Z-Score])</f>
        <v>344</v>
      </c>
      <c r="AU523">
        <f>_xlfn.RANK.AVG(Table2[[#This Row],[Sharpe Ratio Z-Score]],Table2[Sharpe Ratio Z-Score])</f>
        <v>661</v>
      </c>
      <c r="AV523">
        <f>(Table2[[#This Row],[Rank 1Y]]+Table2[[#This Row],[Rank 6M]]+Table2[[#This Row],[Rank Sharpe]])/3</f>
        <v>484.33333333333331</v>
      </c>
    </row>
    <row r="524" spans="1:48" x14ac:dyDescent="0.3">
      <c r="A524" t="s">
        <v>1211</v>
      </c>
      <c r="B524" t="s">
        <v>1212</v>
      </c>
      <c r="C524" t="s">
        <v>3190</v>
      </c>
      <c r="D524" t="s">
        <v>460</v>
      </c>
      <c r="E524">
        <v>10111.700573280001</v>
      </c>
      <c r="F524">
        <v>331.2</v>
      </c>
      <c r="G524">
        <v>-15.020154418022701</v>
      </c>
      <c r="H524">
        <f>(Table2[[#This Row],[1Y Return vs Nifty]]-AVERAGE(Table2[1Y Return vs Nifty]))/_xlfn.STDEV.P(Table2[1Y Return vs Nifty])</f>
        <v>-0.71026592077101547</v>
      </c>
      <c r="I524">
        <v>13.582862124976399</v>
      </c>
      <c r="J524">
        <f>(Table2[[#This Row],[1M Return vs Nifty]]-AVERAGE(Table2[1M Return vs Nifty]))/_xlfn.STDEV.P(Table2[1M Return vs Nifty])</f>
        <v>1.169973458609606</v>
      </c>
      <c r="K524">
        <v>29.4338428374753</v>
      </c>
      <c r="L524">
        <f>(Table2[[#This Row],[6M Return vs Nifty]]-AVERAGE(Table2[6M Return vs Nifty]))/_xlfn.STDEV.P(Table2[6M Return vs Nifty])</f>
        <v>0.3759075702788488</v>
      </c>
      <c r="M524">
        <v>15.859226080011201</v>
      </c>
      <c r="N524">
        <f>(Table2[[#This Row],[1W Return vs Nifty]]-AVERAGE(Table2[1W Return vs Nifty]))/_xlfn.STDEV.P(Table2[1W Return vs Nifty])</f>
        <v>3.5845866785906684</v>
      </c>
      <c r="O524">
        <v>298.81</v>
      </c>
      <c r="P524">
        <v>292.15456878453898</v>
      </c>
      <c r="Q524">
        <v>283.29701612502998</v>
      </c>
      <c r="R524">
        <v>87.263956335661206</v>
      </c>
      <c r="S524" s="1">
        <f>(Table2[[#This Row],[Close Price]]-Table2[[#This Row],[20D EMA]])/Table2[[#This Row],[20D EMA]]</f>
        <v>0.10839664000535452</v>
      </c>
      <c r="T524" s="1">
        <f>(Table2[[#This Row],[Close Price]]-Table2[[#This Row],[50D EMA]])/Table2[[#This Row],[50D EMA]]</f>
        <v>0.1336464850709099</v>
      </c>
      <c r="U524" s="1">
        <f>(Table2[[#This Row],[Close Price]]-Table2[[#This Row],[200D EMA]])/Table2[[#This Row],[200D EMA]]</f>
        <v>0.16909102866734238</v>
      </c>
      <c r="V524">
        <v>2.1314576083898298</v>
      </c>
      <c r="W524">
        <v>326.85000000000002</v>
      </c>
      <c r="X524">
        <v>337.7</v>
      </c>
      <c r="Y524">
        <v>317.85000000000002</v>
      </c>
      <c r="Z524">
        <v>337.7</v>
      </c>
      <c r="AA524">
        <v>272</v>
      </c>
      <c r="AB524">
        <v>345.15</v>
      </c>
      <c r="AC524" s="1">
        <f>(Table2[[#This Row],[Close Price]]/Table2[[#This Row],[Day Low]])-1</f>
        <v>1.3308857273978791E-2</v>
      </c>
      <c r="AD524" s="1">
        <f>(Table2[[#This Row],[Day High]]/Table2[[#This Row],[Close Price]])-1</f>
        <v>1.962560386473422E-2</v>
      </c>
      <c r="AE524" s="1">
        <f>(Table2[[#This Row],[Close Price]]/Table2[[#This Row],[Current Week Low]])-1</f>
        <v>4.2000943841434601E-2</v>
      </c>
      <c r="AF524" s="1">
        <f>(Table2[[#This Row],[Current Week High]]/Table2[[#This Row],[Close Price]])-1</f>
        <v>1.962560386473422E-2</v>
      </c>
      <c r="AG524" s="1">
        <f>(Table2[[#This Row],[Close Price]]/Table2[[#This Row],[Current Month Low]])-1</f>
        <v>0.2176470588235293</v>
      </c>
      <c r="AH524" s="1">
        <f>(Table2[[#This Row],[Current Month High]]/Table2[[#This Row],[Close Price]])-1</f>
        <v>4.2119565217391353E-2</v>
      </c>
      <c r="AI524">
        <v>4.2119565217391299</v>
      </c>
      <c r="AJ524">
        <v>55.492957746478801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0.01</v>
      </c>
      <c r="AM524" t="s">
        <v>3225</v>
      </c>
      <c r="AN524">
        <v>18.97</v>
      </c>
      <c r="AO524" t="s">
        <v>3225</v>
      </c>
      <c r="AP524">
        <v>-4.9474233045387998E-2</v>
      </c>
      <c r="AQ524">
        <f>(Table2[[#This Row],[Sharpe Ratio]]-AVERAGE(Table2[Sharpe Ratio]))/_xlfn.STDEV.P(Table2[Sharpe Ratio])</f>
        <v>-1.3339991600316374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3.0862026266764704</v>
      </c>
      <c r="AS524">
        <f>_xlfn.RANK.AVG(Table2[[#This Row],[1Y Return vs Nifty Z-Score]],Table2[1Y Return vs Nifty Z-Score])</f>
        <v>573</v>
      </c>
      <c r="AT524">
        <f>_xlfn.RANK.AVG(Table2[[#This Row],[6M Return vs Nifty Z-Score]],Table2[6M Return vs Nifty Z-Score])</f>
        <v>211</v>
      </c>
      <c r="AU524">
        <f>_xlfn.RANK.AVG(Table2[[#This Row],[Sharpe Ratio Z-Score]],Table2[Sharpe Ratio Z-Score])</f>
        <v>669</v>
      </c>
      <c r="AV524">
        <f>(Table2[[#This Row],[Rank 1Y]]+Table2[[#This Row],[Rank 6M]]+Table2[[#This Row],[Rank Sharpe]])/3</f>
        <v>484.33333333333331</v>
      </c>
    </row>
    <row r="525" spans="1:48" x14ac:dyDescent="0.3">
      <c r="A525" t="s">
        <v>1714</v>
      </c>
      <c r="B525" t="s">
        <v>1715</v>
      </c>
      <c r="C525" t="s">
        <v>3190</v>
      </c>
      <c r="D525" t="s">
        <v>838</v>
      </c>
      <c r="E525">
        <v>4961.5044017</v>
      </c>
      <c r="F525">
        <v>404.6</v>
      </c>
      <c r="G525">
        <v>-21.307253567900901</v>
      </c>
      <c r="H525">
        <f>(Table2[[#This Row],[1Y Return vs Nifty]]-AVERAGE(Table2[1Y Return vs Nifty]))/_xlfn.STDEV.P(Table2[1Y Return vs Nifty])</f>
        <v>-0.8144243944541173</v>
      </c>
      <c r="I525">
        <v>5.4011142666256502</v>
      </c>
      <c r="J525">
        <f>(Table2[[#This Row],[1M Return vs Nifty]]-AVERAGE(Table2[1M Return vs Nifty]))/_xlfn.STDEV.P(Table2[1M Return vs Nifty])</f>
        <v>0.39728022385035411</v>
      </c>
      <c r="K525">
        <v>13.048470784590799</v>
      </c>
      <c r="L525">
        <f>(Table2[[#This Row],[6M Return vs Nifty]]-AVERAGE(Table2[6M Return vs Nifty]))/_xlfn.STDEV.P(Table2[6M Return vs Nifty])</f>
        <v>-0.10757725493230968</v>
      </c>
      <c r="M525">
        <v>-2.7259053594945399</v>
      </c>
      <c r="N525">
        <f>(Table2[[#This Row],[1W Return vs Nifty]]-AVERAGE(Table2[1W Return vs Nifty]))/_xlfn.STDEV.P(Table2[1W Return vs Nifty])</f>
        <v>-0.64127557001345559</v>
      </c>
      <c r="O525">
        <v>387.76</v>
      </c>
      <c r="P525">
        <v>367.18829484784698</v>
      </c>
      <c r="Q525">
        <v>347.50160973316298</v>
      </c>
      <c r="R525">
        <v>63.323420102071701</v>
      </c>
      <c r="S525" s="1">
        <f>(Table2[[#This Row],[Close Price]]-Table2[[#This Row],[20D EMA]])/Table2[[#This Row],[20D EMA]]</f>
        <v>4.3428925108314503E-2</v>
      </c>
      <c r="T525" s="1">
        <f>(Table2[[#This Row],[Close Price]]-Table2[[#This Row],[50D EMA]])/Table2[[#This Row],[50D EMA]]</f>
        <v>0.1018869764561952</v>
      </c>
      <c r="U525" s="1">
        <f>(Table2[[#This Row],[Close Price]]-Table2[[#This Row],[200D EMA]])/Table2[[#This Row],[200D EMA]]</f>
        <v>0.16431115329417134</v>
      </c>
      <c r="V525">
        <v>0.95028196358210704</v>
      </c>
      <c r="W525">
        <v>383.2</v>
      </c>
      <c r="X525">
        <v>409.4</v>
      </c>
      <c r="Y525">
        <v>382.25</v>
      </c>
      <c r="Z525">
        <v>409.4</v>
      </c>
      <c r="AA525">
        <v>382.25</v>
      </c>
      <c r="AB525">
        <v>415.8</v>
      </c>
      <c r="AC525" s="1">
        <f>(Table2[[#This Row],[Close Price]]/Table2[[#This Row],[Day Low]])-1</f>
        <v>5.5845511482254695E-2</v>
      </c>
      <c r="AD525" s="1">
        <f>(Table2[[#This Row],[Day High]]/Table2[[#This Row],[Close Price]])-1</f>
        <v>1.1863568956994364E-2</v>
      </c>
      <c r="AE525" s="1">
        <f>(Table2[[#This Row],[Close Price]]/Table2[[#This Row],[Current Week Low]])-1</f>
        <v>5.8469587965990888E-2</v>
      </c>
      <c r="AF525" s="1">
        <f>(Table2[[#This Row],[Current Week High]]/Table2[[#This Row],[Close Price]])-1</f>
        <v>1.1863568956994364E-2</v>
      </c>
      <c r="AG525" s="1">
        <f>(Table2[[#This Row],[Close Price]]/Table2[[#This Row],[Current Month Low]])-1</f>
        <v>5.8469587965990888E-2</v>
      </c>
      <c r="AH525" s="1">
        <f>(Table2[[#This Row],[Current Month High]]/Table2[[#This Row],[Close Price]])-1</f>
        <v>2.7681660899653959E-2</v>
      </c>
      <c r="AI525">
        <v>11.196243203163601</v>
      </c>
      <c r="AJ525">
        <v>50.998320582198097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0.21</v>
      </c>
      <c r="AM525" t="s">
        <v>3225</v>
      </c>
      <c r="AN525">
        <v>2.33</v>
      </c>
      <c r="AO525" t="s">
        <v>3225</v>
      </c>
      <c r="AP525">
        <v>1.3252130549131999E-2</v>
      </c>
      <c r="AQ525">
        <f>(Table2[[#This Row],[Sharpe Ratio]]-AVERAGE(Table2[Sharpe Ratio]))/_xlfn.STDEV.P(Table2[Sharpe Ratio])</f>
        <v>-0.6054809389308724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-1.771477934480401</v>
      </c>
      <c r="AS525">
        <f>_xlfn.RANK.AVG(Table2[[#This Row],[1Y Return vs Nifty Z-Score]],Table2[1Y Return vs Nifty Z-Score])</f>
        <v>611</v>
      </c>
      <c r="AT525">
        <f>_xlfn.RANK.AVG(Table2[[#This Row],[6M Return vs Nifty Z-Score]],Table2[6M Return vs Nifty Z-Score])</f>
        <v>350</v>
      </c>
      <c r="AU525">
        <f>_xlfn.RANK.AVG(Table2[[#This Row],[Sharpe Ratio Z-Score]],Table2[Sharpe Ratio Z-Score])</f>
        <v>498</v>
      </c>
      <c r="AV525">
        <f>(Table2[[#This Row],[Rank 1Y]]+Table2[[#This Row],[Rank 6M]]+Table2[[#This Row],[Rank Sharpe]])/3</f>
        <v>486.33333333333331</v>
      </c>
    </row>
    <row r="526" spans="1:48" x14ac:dyDescent="0.3">
      <c r="A526" t="s">
        <v>2059</v>
      </c>
      <c r="B526" t="s">
        <v>2060</v>
      </c>
      <c r="C526" t="s">
        <v>3182</v>
      </c>
      <c r="D526" t="s">
        <v>377</v>
      </c>
      <c r="E526">
        <v>3220.8580663600001</v>
      </c>
      <c r="F526">
        <v>2286.35</v>
      </c>
      <c r="G526">
        <v>-10.755817113732</v>
      </c>
      <c r="H526">
        <f>(Table2[[#This Row],[1Y Return vs Nifty]]-AVERAGE(Table2[1Y Return vs Nifty]))/_xlfn.STDEV.P(Table2[1Y Return vs Nifty])</f>
        <v>-0.63961857542201828</v>
      </c>
      <c r="I526">
        <v>-1.19214608351527</v>
      </c>
      <c r="J526">
        <f>(Table2[[#This Row],[1M Return vs Nifty]]-AVERAGE(Table2[1M Return vs Nifty]))/_xlfn.STDEV.P(Table2[1M Return vs Nifty])</f>
        <v>-0.22539450968601429</v>
      </c>
      <c r="K526">
        <v>26.2805146476862</v>
      </c>
      <c r="L526">
        <f>(Table2[[#This Row],[6M Return vs Nifty]]-AVERAGE(Table2[6M Return vs Nifty]))/_xlfn.STDEV.P(Table2[6M Return vs Nifty])</f>
        <v>0.28286199745005169</v>
      </c>
      <c r="M526">
        <v>-4.6916865640159298</v>
      </c>
      <c r="N526">
        <f>(Table2[[#This Row],[1W Return vs Nifty]]-AVERAGE(Table2[1W Return vs Nifty]))/_xlfn.STDEV.P(Table2[1W Return vs Nifty])</f>
        <v>-1.0882522625508211</v>
      </c>
      <c r="O526">
        <v>2305.8000000000002</v>
      </c>
      <c r="P526">
        <v>2188.3416035545602</v>
      </c>
      <c r="Q526">
        <v>1978.47068477932</v>
      </c>
      <c r="R526">
        <v>42.987223588888398</v>
      </c>
      <c r="S526" s="1">
        <f>(Table2[[#This Row],[Close Price]]-Table2[[#This Row],[20D EMA]])/Table2[[#This Row],[20D EMA]]</f>
        <v>-8.4352502385290455E-3</v>
      </c>
      <c r="T526" s="1">
        <f>(Table2[[#This Row],[Close Price]]-Table2[[#This Row],[50D EMA]])/Table2[[#This Row],[50D EMA]]</f>
        <v>4.4786607486803277E-2</v>
      </c>
      <c r="U526" s="1">
        <f>(Table2[[#This Row],[Close Price]]-Table2[[#This Row],[200D EMA]])/Table2[[#This Row],[200D EMA]]</f>
        <v>0.15561479762588495</v>
      </c>
      <c r="V526">
        <v>0.79268859379480705</v>
      </c>
      <c r="W526">
        <v>2275.25</v>
      </c>
      <c r="X526">
        <v>2335</v>
      </c>
      <c r="Y526">
        <v>2256.6</v>
      </c>
      <c r="Z526">
        <v>2335</v>
      </c>
      <c r="AA526">
        <v>2256.6</v>
      </c>
      <c r="AB526">
        <v>2559.9499999999998</v>
      </c>
      <c r="AC526" s="1">
        <f>(Table2[[#This Row],[Close Price]]/Table2[[#This Row],[Day Low]])-1</f>
        <v>4.878584770904304E-3</v>
      </c>
      <c r="AD526" s="1">
        <f>(Table2[[#This Row],[Day High]]/Table2[[#This Row],[Close Price]])-1</f>
        <v>2.1278456929166634E-2</v>
      </c>
      <c r="AE526" s="1">
        <f>(Table2[[#This Row],[Close Price]]/Table2[[#This Row],[Current Week Low]])-1</f>
        <v>1.318355047416464E-2</v>
      </c>
      <c r="AF526" s="1">
        <f>(Table2[[#This Row],[Current Week High]]/Table2[[#This Row],[Close Price]])-1</f>
        <v>2.1278456929166634E-2</v>
      </c>
      <c r="AG526" s="1">
        <f>(Table2[[#This Row],[Close Price]]/Table2[[#This Row],[Current Month Low]])-1</f>
        <v>1.318355047416464E-2</v>
      </c>
      <c r="AH526" s="1">
        <f>(Table2[[#This Row],[Current Month High]]/Table2[[#This Row],[Close Price]])-1</f>
        <v>0.11966671769414128</v>
      </c>
      <c r="AI526">
        <v>11.9666717694141</v>
      </c>
      <c r="AJ526">
        <v>49.337034617896798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0.04</v>
      </c>
      <c r="AM526" t="s">
        <v>3225</v>
      </c>
      <c r="AN526">
        <v>-2.2400000000000002</v>
      </c>
      <c r="AO526" t="s">
        <v>3224</v>
      </c>
      <c r="AP526">
        <v>-5.6841909604684E-2</v>
      </c>
      <c r="AQ526">
        <f>(Table2[[#This Row],[Sharpe Ratio]]-AVERAGE(Table2[Sharpe Ratio]))/_xlfn.STDEV.P(Table2[Sharpe Ratio])</f>
        <v>-1.4195690275170376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-3.0899723777258394</v>
      </c>
      <c r="AS526">
        <f>_xlfn.RANK.AVG(Table2[[#This Row],[1Y Return vs Nifty Z-Score]],Table2[1Y Return vs Nifty Z-Score])</f>
        <v>550</v>
      </c>
      <c r="AT526">
        <f>_xlfn.RANK.AVG(Table2[[#This Row],[6M Return vs Nifty Z-Score]],Table2[6M Return vs Nifty Z-Score])</f>
        <v>234</v>
      </c>
      <c r="AU526">
        <f>_xlfn.RANK.AVG(Table2[[#This Row],[Sharpe Ratio Z-Score]],Table2[Sharpe Ratio Z-Score])</f>
        <v>677</v>
      </c>
      <c r="AV526">
        <f>(Table2[[#This Row],[Rank 1Y]]+Table2[[#This Row],[Rank 6M]]+Table2[[#This Row],[Rank Sharpe]])/3</f>
        <v>487</v>
      </c>
    </row>
    <row r="527" spans="1:48" x14ac:dyDescent="0.3">
      <c r="A527" t="s">
        <v>557</v>
      </c>
      <c r="B527" t="s">
        <v>558</v>
      </c>
      <c r="C527" t="s">
        <v>3178</v>
      </c>
      <c r="D527" t="s">
        <v>190</v>
      </c>
      <c r="E527">
        <v>38367.043848000001</v>
      </c>
      <c r="F527">
        <v>548.1</v>
      </c>
      <c r="G527">
        <v>-8.7291454716406705</v>
      </c>
      <c r="H527">
        <f>(Table2[[#This Row],[1Y Return vs Nifty]]-AVERAGE(Table2[1Y Return vs Nifty]))/_xlfn.STDEV.P(Table2[1Y Return vs Nifty])</f>
        <v>-0.60604267342576168</v>
      </c>
      <c r="I527">
        <v>-6.3104192130336196</v>
      </c>
      <c r="J527">
        <f>(Table2[[#This Row],[1M Return vs Nifty]]-AVERAGE(Table2[1M Return vs Nifty]))/_xlfn.STDEV.P(Table2[1M Return vs Nifty])</f>
        <v>-0.70876983355307122</v>
      </c>
      <c r="K527">
        <v>18.282866709997698</v>
      </c>
      <c r="L527">
        <f>(Table2[[#This Row],[6M Return vs Nifty]]-AVERAGE(Table2[6M Return vs Nifty]))/_xlfn.STDEV.P(Table2[6M Return vs Nifty])</f>
        <v>4.6874593393944106E-2</v>
      </c>
      <c r="M527">
        <v>-2.6823662599981799</v>
      </c>
      <c r="N527">
        <f>(Table2[[#This Row],[1W Return vs Nifty]]-AVERAGE(Table2[1W Return vs Nifty]))/_xlfn.STDEV.P(Table2[1W Return vs Nifty])</f>
        <v>-0.63137570799209886</v>
      </c>
      <c r="O527">
        <v>537.54999999999995</v>
      </c>
      <c r="P527">
        <v>529.91897694277702</v>
      </c>
      <c r="Q527">
        <v>483.73217602318903</v>
      </c>
      <c r="R527">
        <v>58.989621311722999</v>
      </c>
      <c r="S527" s="1">
        <f>(Table2[[#This Row],[Close Price]]-Table2[[#This Row],[20D EMA]])/Table2[[#This Row],[20D EMA]]</f>
        <v>1.9626081294763405E-2</v>
      </c>
      <c r="T527" s="1">
        <f>(Table2[[#This Row],[Close Price]]-Table2[[#This Row],[50D EMA]])/Table2[[#This Row],[50D EMA]]</f>
        <v>3.4309062042113404E-2</v>
      </c>
      <c r="U527" s="1">
        <f>(Table2[[#This Row],[Close Price]]-Table2[[#This Row],[200D EMA]])/Table2[[#This Row],[200D EMA]]</f>
        <v>0.13306500408136041</v>
      </c>
      <c r="V527">
        <v>1.3050337628719599</v>
      </c>
      <c r="W527">
        <v>545.54999999999995</v>
      </c>
      <c r="X527">
        <v>562.75</v>
      </c>
      <c r="Y527">
        <v>517.15</v>
      </c>
      <c r="Z527">
        <v>562.75</v>
      </c>
      <c r="AA527">
        <v>516.04999999999995</v>
      </c>
      <c r="AB527">
        <v>570.35</v>
      </c>
      <c r="AC527" s="1">
        <f>(Table2[[#This Row],[Close Price]]/Table2[[#This Row],[Day Low]])-1</f>
        <v>4.6741820181468441E-3</v>
      </c>
      <c r="AD527" s="1">
        <f>(Table2[[#This Row],[Day High]]/Table2[[#This Row],[Close Price]])-1</f>
        <v>2.6728699142492207E-2</v>
      </c>
      <c r="AE527" s="1">
        <f>(Table2[[#This Row],[Close Price]]/Table2[[#This Row],[Current Week Low]])-1</f>
        <v>5.9847239679009956E-2</v>
      </c>
      <c r="AF527" s="1">
        <f>(Table2[[#This Row],[Current Week High]]/Table2[[#This Row],[Close Price]])-1</f>
        <v>2.6728699142492207E-2</v>
      </c>
      <c r="AG527" s="1">
        <f>(Table2[[#This Row],[Close Price]]/Table2[[#This Row],[Current Month Low]])-1</f>
        <v>6.2106385040209489E-2</v>
      </c>
      <c r="AH527" s="1">
        <f>(Table2[[#This Row],[Current Month High]]/Table2[[#This Row],[Close Price]])-1</f>
        <v>4.0594781974092387E-2</v>
      </c>
      <c r="AI527">
        <v>4.0594781974092298</v>
      </c>
      <c r="AJ527">
        <v>45.887676337503301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7.0000000000000007E-2</v>
      </c>
      <c r="AM527" t="s">
        <v>3225</v>
      </c>
      <c r="AN527">
        <v>-0.85</v>
      </c>
      <c r="AO527" t="s">
        <v>3224</v>
      </c>
      <c r="AP527">
        <v>-2.8928115671316999E-2</v>
      </c>
      <c r="AQ527">
        <f>(Table2[[#This Row],[Sharpe Ratio]]-AVERAGE(Table2[Sharpe Ratio]))/_xlfn.STDEV.P(Table2[Sharpe Ratio])</f>
        <v>-1.0953718903776157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-2.9946855119546036</v>
      </c>
      <c r="AS527">
        <f>_xlfn.RANK.AVG(Table2[[#This Row],[1Y Return vs Nifty Z-Score]],Table2[1Y Return vs Nifty Z-Score])</f>
        <v>530</v>
      </c>
      <c r="AT527">
        <f>_xlfn.RANK.AVG(Table2[[#This Row],[6M Return vs Nifty Z-Score]],Table2[6M Return vs Nifty Z-Score])</f>
        <v>293</v>
      </c>
      <c r="AU527">
        <f>_xlfn.RANK.AVG(Table2[[#This Row],[Sharpe Ratio Z-Score]],Table2[Sharpe Ratio Z-Score])</f>
        <v>640</v>
      </c>
      <c r="AV527">
        <f>(Table2[[#This Row],[Rank 1Y]]+Table2[[#This Row],[Rank 6M]]+Table2[[#This Row],[Rank Sharpe]])/3</f>
        <v>487.66666666666669</v>
      </c>
    </row>
    <row r="528" spans="1:48" x14ac:dyDescent="0.3">
      <c r="A528" t="s">
        <v>79</v>
      </c>
      <c r="B528" t="s">
        <v>80</v>
      </c>
      <c r="C528" t="s">
        <v>3190</v>
      </c>
      <c r="D528" t="s">
        <v>81</v>
      </c>
      <c r="E528">
        <v>334191.57211439998</v>
      </c>
      <c r="F528">
        <v>3767.4</v>
      </c>
      <c r="G528">
        <v>-13.068783700711601</v>
      </c>
      <c r="H528">
        <f>(Table2[[#This Row],[1Y Return vs Nifty]]-AVERAGE(Table2[1Y Return vs Nifty]))/_xlfn.STDEV.P(Table2[1Y Return vs Nifty])</f>
        <v>-0.67793753041805571</v>
      </c>
      <c r="I528">
        <v>5.0209686011554098</v>
      </c>
      <c r="J528">
        <f>(Table2[[#This Row],[1M Return vs Nifty]]-AVERAGE(Table2[1M Return vs Nifty]))/_xlfn.STDEV.P(Table2[1M Return vs Nifty])</f>
        <v>0.36137885057201419</v>
      </c>
      <c r="K528">
        <v>-10.172908748069901</v>
      </c>
      <c r="L528">
        <f>(Table2[[#This Row],[6M Return vs Nifty]]-AVERAGE(Table2[6M Return vs Nifty]))/_xlfn.STDEV.P(Table2[6M Return vs Nifty])</f>
        <v>-0.79277284208615673</v>
      </c>
      <c r="M528">
        <v>-0.51785112036071901</v>
      </c>
      <c r="N528">
        <f>(Table2[[#This Row],[1W Return vs Nifty]]-AVERAGE(Table2[1W Return vs Nifty]))/_xlfn.STDEV.P(Table2[1W Return vs Nifty])</f>
        <v>-0.13921115995545136</v>
      </c>
      <c r="O528">
        <v>3648.01</v>
      </c>
      <c r="P528">
        <v>3539.8545848601998</v>
      </c>
      <c r="Q528">
        <v>3438.0949266183002</v>
      </c>
      <c r="R528">
        <v>70.095729105782695</v>
      </c>
      <c r="S528" s="1">
        <f>(Table2[[#This Row],[Close Price]]-Table2[[#This Row],[20D EMA]])/Table2[[#This Row],[20D EMA]]</f>
        <v>3.272743221646867E-2</v>
      </c>
      <c r="T528" s="1">
        <f>(Table2[[#This Row],[Close Price]]-Table2[[#This Row],[50D EMA]])/Table2[[#This Row],[50D EMA]]</f>
        <v>6.4281006376081626E-2</v>
      </c>
      <c r="U528" s="1">
        <f>(Table2[[#This Row],[Close Price]]-Table2[[#This Row],[200D EMA]])/Table2[[#This Row],[200D EMA]]</f>
        <v>9.5781262708067055E-2</v>
      </c>
      <c r="V528">
        <v>0.76656785132541605</v>
      </c>
      <c r="W528">
        <v>3727.3</v>
      </c>
      <c r="X528">
        <v>3777</v>
      </c>
      <c r="Y528">
        <v>3727.3</v>
      </c>
      <c r="Z528">
        <v>3789</v>
      </c>
      <c r="AA528">
        <v>3552</v>
      </c>
      <c r="AB528">
        <v>3799.85</v>
      </c>
      <c r="AC528" s="1">
        <f>(Table2[[#This Row],[Close Price]]/Table2[[#This Row],[Day Low]])-1</f>
        <v>1.075845786494245E-2</v>
      </c>
      <c r="AD528" s="1">
        <f>(Table2[[#This Row],[Day High]]/Table2[[#This Row],[Close Price]])-1</f>
        <v>2.5481764612198532E-3</v>
      </c>
      <c r="AE528" s="1">
        <f>(Table2[[#This Row],[Close Price]]/Table2[[#This Row],[Current Week Low]])-1</f>
        <v>1.075845786494245E-2</v>
      </c>
      <c r="AF528" s="1">
        <f>(Table2[[#This Row],[Current Week High]]/Table2[[#This Row],[Close Price]])-1</f>
        <v>5.7333970377448917E-3</v>
      </c>
      <c r="AG528" s="1">
        <f>(Table2[[#This Row],[Close Price]]/Table2[[#This Row],[Current Month Low]])-1</f>
        <v>6.0641891891891841E-2</v>
      </c>
      <c r="AH528" s="1">
        <f>(Table2[[#This Row],[Current Month High]]/Table2[[#This Row],[Close Price]])-1</f>
        <v>8.6133673090194041E-3</v>
      </c>
      <c r="AI528">
        <v>3.1732759993629398</v>
      </c>
      <c r="AJ528">
        <v>23.292916400765701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-0.01</v>
      </c>
      <c r="AM528" t="s">
        <v>3224</v>
      </c>
      <c r="AN528">
        <v>5.67</v>
      </c>
      <c r="AO528" t="s">
        <v>3225</v>
      </c>
      <c r="AP528">
        <v>7.6269293453811005E-2</v>
      </c>
      <c r="AQ528">
        <f>(Table2[[#This Row],[Sharpe Ratio]]-AVERAGE(Table2[Sharpe Ratio]))/_xlfn.STDEV.P(Table2[Sharpe Ratio])</f>
        <v>0.12641469134833369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-1.1221279905393158</v>
      </c>
      <c r="AS528">
        <f>_xlfn.RANK.AVG(Table2[[#This Row],[1Y Return vs Nifty Z-Score]],Table2[1Y Return vs Nifty Z-Score])</f>
        <v>563</v>
      </c>
      <c r="AT528">
        <f>_xlfn.RANK.AVG(Table2[[#This Row],[6M Return vs Nifty Z-Score]],Table2[6M Return vs Nifty Z-Score])</f>
        <v>586</v>
      </c>
      <c r="AU528">
        <f>_xlfn.RANK.AVG(Table2[[#This Row],[Sharpe Ratio Z-Score]],Table2[Sharpe Ratio Z-Score])</f>
        <v>316</v>
      </c>
      <c r="AV528">
        <f>(Table2[[#This Row],[Rank 1Y]]+Table2[[#This Row],[Rank 6M]]+Table2[[#This Row],[Rank Sharpe]])/3</f>
        <v>488.33333333333331</v>
      </c>
    </row>
    <row r="529" spans="1:48" x14ac:dyDescent="0.3">
      <c r="A529" t="s">
        <v>412</v>
      </c>
      <c r="B529" t="s">
        <v>413</v>
      </c>
      <c r="C529" t="s">
        <v>3180</v>
      </c>
      <c r="D529" t="s">
        <v>34</v>
      </c>
      <c r="E529">
        <v>58512.459313343898</v>
      </c>
      <c r="F529">
        <v>48.94</v>
      </c>
      <c r="G529">
        <v>-20.634767276258199</v>
      </c>
      <c r="H529">
        <f>(Table2[[#This Row],[1Y Return vs Nifty]]-AVERAGE(Table2[1Y Return vs Nifty]))/_xlfn.STDEV.P(Table2[1Y Return vs Nifty])</f>
        <v>-0.80328330314308383</v>
      </c>
      <c r="I529">
        <v>-7.0651786365207698</v>
      </c>
      <c r="J529">
        <f>(Table2[[#This Row],[1M Return vs Nifty]]-AVERAGE(Table2[1M Return vs Nifty]))/_xlfn.STDEV.P(Table2[1M Return vs Nifty])</f>
        <v>-0.78005014070700907</v>
      </c>
      <c r="K529">
        <v>-18.6969973146808</v>
      </c>
      <c r="L529">
        <f>(Table2[[#This Row],[6M Return vs Nifty]]-AVERAGE(Table2[6M Return vs Nifty]))/_xlfn.STDEV.P(Table2[6M Return vs Nifty])</f>
        <v>-1.0442939828579827</v>
      </c>
      <c r="M529">
        <v>9.3663258981543998E-2</v>
      </c>
      <c r="N529">
        <f>(Table2[[#This Row],[1W Return vs Nifty]]-AVERAGE(Table2[1W Return vs Nifty]))/_xlfn.STDEV.P(Table2[1W Return vs Nifty])</f>
        <v>-1.6584092972940609E-4</v>
      </c>
      <c r="O529">
        <v>50.11</v>
      </c>
      <c r="P529">
        <v>51.803591142465102</v>
      </c>
      <c r="Q529">
        <v>49.788270840922699</v>
      </c>
      <c r="R529">
        <v>38.7460413551537</v>
      </c>
      <c r="S529" s="1">
        <f>(Table2[[#This Row],[Close Price]]-Table2[[#This Row],[20D EMA]])/Table2[[#This Row],[20D EMA]]</f>
        <v>-2.3348633007383789E-2</v>
      </c>
      <c r="T529" s="1">
        <f>(Table2[[#This Row],[Close Price]]-Table2[[#This Row],[50D EMA]])/Table2[[#This Row],[50D EMA]]</f>
        <v>-5.5277850035337119E-2</v>
      </c>
      <c r="U529" s="1">
        <f>(Table2[[#This Row],[Close Price]]-Table2[[#This Row],[200D EMA]])/Table2[[#This Row],[200D EMA]]</f>
        <v>-1.7037563799574225E-2</v>
      </c>
      <c r="V529">
        <v>0.41872062360371498</v>
      </c>
      <c r="W529">
        <v>48.71</v>
      </c>
      <c r="X529">
        <v>49.66</v>
      </c>
      <c r="Y529">
        <v>48.71</v>
      </c>
      <c r="Z529">
        <v>50.57</v>
      </c>
      <c r="AA529">
        <v>47.72</v>
      </c>
      <c r="AB529">
        <v>51.39</v>
      </c>
      <c r="AC529" s="1">
        <f>(Table2[[#This Row],[Close Price]]/Table2[[#This Row],[Day Low]])-1</f>
        <v>4.721823034284478E-3</v>
      </c>
      <c r="AD529" s="1">
        <f>(Table2[[#This Row],[Day High]]/Table2[[#This Row],[Close Price]])-1</f>
        <v>1.4711892112791114E-2</v>
      </c>
      <c r="AE529" s="1">
        <f>(Table2[[#This Row],[Close Price]]/Table2[[#This Row],[Current Week Low]])-1</f>
        <v>4.721823034284478E-3</v>
      </c>
      <c r="AF529" s="1">
        <f>(Table2[[#This Row],[Current Week High]]/Table2[[#This Row],[Close Price]])-1</f>
        <v>3.3306089088680046E-2</v>
      </c>
      <c r="AG529" s="1">
        <f>(Table2[[#This Row],[Close Price]]/Table2[[#This Row],[Current Month Low]])-1</f>
        <v>2.5565800502933778E-2</v>
      </c>
      <c r="AH529" s="1">
        <f>(Table2[[#This Row],[Current Month High]]/Table2[[#This Row],[Close Price]])-1</f>
        <v>5.0061299550470117E-2</v>
      </c>
      <c r="AI529">
        <v>44.360441356763403</v>
      </c>
      <c r="AJ529">
        <v>40.834532374100696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</v>
      </c>
      <c r="AM529" t="s">
        <v>3224</v>
      </c>
      <c r="AN529">
        <v>-4.08</v>
      </c>
      <c r="AO529" t="s">
        <v>3224</v>
      </c>
      <c r="AP529">
        <v>0.119255445421307</v>
      </c>
      <c r="AQ529">
        <f>(Table2[[#This Row],[Sharpe Ratio]]-AVERAGE(Table2[Sharpe Ratio]))/_xlfn.STDEV.P(Table2[Sharpe Ratio])</f>
        <v>0.62566561502316353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605</v>
      </c>
      <c r="AT529">
        <f>_xlfn.RANK.AVG(Table2[[#This Row],[6M Return vs Nifty Z-Score]],Table2[6M Return vs Nifty Z-Score])</f>
        <v>670</v>
      </c>
      <c r="AU529">
        <f>_xlfn.RANK.AVG(Table2[[#This Row],[Sharpe Ratio Z-Score]],Table2[Sharpe Ratio Z-Score])</f>
        <v>191</v>
      </c>
      <c r="AV529">
        <f>(Table2[[#This Row],[Rank 1Y]]+Table2[[#This Row],[Rank 6M]]+Table2[[#This Row],[Rank Sharpe]])/3</f>
        <v>488.66666666666669</v>
      </c>
    </row>
    <row r="530" spans="1:48" x14ac:dyDescent="0.3">
      <c r="A530" t="s">
        <v>629</v>
      </c>
      <c r="B530" t="s">
        <v>630</v>
      </c>
      <c r="C530" t="s">
        <v>3186</v>
      </c>
      <c r="D530" t="s">
        <v>206</v>
      </c>
      <c r="E530">
        <v>31065.01423728</v>
      </c>
      <c r="F530">
        <v>16377.95</v>
      </c>
      <c r="G530">
        <v>-19.099423351867198</v>
      </c>
      <c r="H530">
        <f>(Table2[[#This Row],[1Y Return vs Nifty]]-AVERAGE(Table2[1Y Return vs Nifty]))/_xlfn.STDEV.P(Table2[1Y Return vs Nifty])</f>
        <v>-0.77784723542236267</v>
      </c>
      <c r="I530">
        <v>2.6739150194755399</v>
      </c>
      <c r="J530">
        <f>(Table2[[#This Row],[1M Return vs Nifty]]-AVERAGE(Table2[1M Return vs Nifty]))/_xlfn.STDEV.P(Table2[1M Return vs Nifty])</f>
        <v>0.13972053799880357</v>
      </c>
      <c r="K530">
        <v>-11.6737522641802</v>
      </c>
      <c r="L530">
        <f>(Table2[[#This Row],[6M Return vs Nifty]]-AVERAGE(Table2[6M Return vs Nifty]))/_xlfn.STDEV.P(Table2[6M Return vs Nifty])</f>
        <v>-0.83705838303779767</v>
      </c>
      <c r="M530">
        <v>1.1036147347802101</v>
      </c>
      <c r="N530">
        <f>(Table2[[#This Row],[1W Return vs Nifty]]-AVERAGE(Table2[1W Return vs Nifty]))/_xlfn.STDEV.P(Table2[1W Return vs Nifty])</f>
        <v>0.22947557045289074</v>
      </c>
      <c r="O530">
        <v>16197.76</v>
      </c>
      <c r="P530">
        <v>15900.0053305933</v>
      </c>
      <c r="Q530">
        <v>15177.329355043101</v>
      </c>
      <c r="R530">
        <v>50.921317323982898</v>
      </c>
      <c r="S530" s="1">
        <f>(Table2[[#This Row],[Close Price]]-Table2[[#This Row],[20D EMA]])/Table2[[#This Row],[20D EMA]]</f>
        <v>1.1124377691730246E-2</v>
      </c>
      <c r="T530" s="1">
        <f>(Table2[[#This Row],[Close Price]]-Table2[[#This Row],[50D EMA]])/Table2[[#This Row],[50D EMA]]</f>
        <v>3.0059403092594233E-2</v>
      </c>
      <c r="U530" s="1">
        <f>(Table2[[#This Row],[Close Price]]-Table2[[#This Row],[200D EMA]])/Table2[[#This Row],[200D EMA]]</f>
        <v>7.9106186396222564E-2</v>
      </c>
      <c r="V530">
        <v>0.26340113613162902</v>
      </c>
      <c r="W530">
        <v>16290</v>
      </c>
      <c r="X530">
        <v>16881.849999999999</v>
      </c>
      <c r="Y530">
        <v>16290</v>
      </c>
      <c r="Z530">
        <v>17300</v>
      </c>
      <c r="AA530">
        <v>15075</v>
      </c>
      <c r="AB530">
        <v>17300</v>
      </c>
      <c r="AC530" s="1">
        <f>(Table2[[#This Row],[Close Price]]/Table2[[#This Row],[Day Low]])-1</f>
        <v>5.3990178023328728E-3</v>
      </c>
      <c r="AD530" s="1">
        <f>(Table2[[#This Row],[Day High]]/Table2[[#This Row],[Close Price]])-1</f>
        <v>3.0766976330981466E-2</v>
      </c>
      <c r="AE530" s="1">
        <f>(Table2[[#This Row],[Close Price]]/Table2[[#This Row],[Current Week Low]])-1</f>
        <v>5.3990178023328728E-3</v>
      </c>
      <c r="AF530" s="1">
        <f>(Table2[[#This Row],[Current Week High]]/Table2[[#This Row],[Close Price]])-1</f>
        <v>5.6298254665571701E-2</v>
      </c>
      <c r="AG530" s="1">
        <f>(Table2[[#This Row],[Close Price]]/Table2[[#This Row],[Current Month Low]])-1</f>
        <v>8.6431177446102847E-2</v>
      </c>
      <c r="AH530" s="1">
        <f>(Table2[[#This Row],[Current Month High]]/Table2[[#This Row],[Close Price]])-1</f>
        <v>5.6298254665571701E-2</v>
      </c>
      <c r="AI530">
        <v>11.430307211830501</v>
      </c>
      <c r="AJ530">
        <v>26.2269749518304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0.02</v>
      </c>
      <c r="AM530" t="s">
        <v>3225</v>
      </c>
      <c r="AN530">
        <v>5.2</v>
      </c>
      <c r="AO530" t="s">
        <v>3225</v>
      </c>
      <c r="AP530">
        <v>8.905975739949E-2</v>
      </c>
      <c r="AQ530">
        <f>(Table2[[#This Row],[Sharpe Ratio]]-AVERAGE(Table2[Sharpe Ratio]))/_xlfn.STDEV.P(Table2[Sharpe Ratio])</f>
        <v>0.27496604211679421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-0.97074346789167176</v>
      </c>
      <c r="AS530">
        <f>_xlfn.RANK.AVG(Table2[[#This Row],[1Y Return vs Nifty Z-Score]],Table2[1Y Return vs Nifty Z-Score])</f>
        <v>592</v>
      </c>
      <c r="AT530">
        <f>_xlfn.RANK.AVG(Table2[[#This Row],[6M Return vs Nifty Z-Score]],Table2[6M Return vs Nifty Z-Score])</f>
        <v>607</v>
      </c>
      <c r="AU530">
        <f>_xlfn.RANK.AVG(Table2[[#This Row],[Sharpe Ratio Z-Score]],Table2[Sharpe Ratio Z-Score])</f>
        <v>271</v>
      </c>
      <c r="AV530">
        <f>(Table2[[#This Row],[Rank 1Y]]+Table2[[#This Row],[Rank 6M]]+Table2[[#This Row],[Rank Sharpe]])/3</f>
        <v>490</v>
      </c>
    </row>
    <row r="531" spans="1:48" x14ac:dyDescent="0.3">
      <c r="A531" t="s">
        <v>677</v>
      </c>
      <c r="B531" t="s">
        <v>678</v>
      </c>
      <c r="C531" t="s">
        <v>3180</v>
      </c>
      <c r="D531" t="s">
        <v>552</v>
      </c>
      <c r="E531">
        <v>27739.286968724999</v>
      </c>
      <c r="F531">
        <v>856.15</v>
      </c>
      <c r="G531">
        <v>7.6305914610869197</v>
      </c>
      <c r="H531">
        <f>(Table2[[#This Row],[1Y Return vs Nifty]]-AVERAGE(Table2[1Y Return vs Nifty]))/_xlfn.STDEV.P(Table2[1Y Return vs Nifty])</f>
        <v>-0.33501064607130426</v>
      </c>
      <c r="I531">
        <v>2.20791294994596</v>
      </c>
      <c r="J531">
        <f>(Table2[[#This Row],[1M Return vs Nifty]]-AVERAGE(Table2[1M Return vs Nifty]))/_xlfn.STDEV.P(Table2[1M Return vs Nifty])</f>
        <v>9.5710791824359612E-2</v>
      </c>
      <c r="K531">
        <v>3.1886084287960998</v>
      </c>
      <c r="L531">
        <f>(Table2[[#This Row],[6M Return vs Nifty]]-AVERAGE(Table2[6M Return vs Nifty]))/_xlfn.STDEV.P(Table2[6M Return vs Nifty])</f>
        <v>-0.39851320758028613</v>
      </c>
      <c r="M531">
        <v>0.20360300611792501</v>
      </c>
      <c r="N531">
        <f>(Table2[[#This Row],[1W Return vs Nifty]]-AVERAGE(Table2[1W Return vs Nifty]))/_xlfn.STDEV.P(Table2[1W Return vs Nifty])</f>
        <v>2.4832111253549387E-2</v>
      </c>
      <c r="O531">
        <v>829.4</v>
      </c>
      <c r="P531">
        <v>802.34909315773302</v>
      </c>
      <c r="Q531">
        <v>746.29779615783195</v>
      </c>
      <c r="R531">
        <v>72.744026639665904</v>
      </c>
      <c r="S531" s="1">
        <f>(Table2[[#This Row],[Close Price]]-Table2[[#This Row],[20D EMA]])/Table2[[#This Row],[20D EMA]]</f>
        <v>3.2252230528092597E-2</v>
      </c>
      <c r="T531" s="1">
        <f>(Table2[[#This Row],[Close Price]]-Table2[[#This Row],[50D EMA]])/Table2[[#This Row],[50D EMA]]</f>
        <v>6.7054237738996589E-2</v>
      </c>
      <c r="U531" s="1">
        <f>(Table2[[#This Row],[Close Price]]-Table2[[#This Row],[200D EMA]])/Table2[[#This Row],[200D EMA]]</f>
        <v>0.14719620560012447</v>
      </c>
      <c r="V531">
        <v>0.51864950780418795</v>
      </c>
      <c r="W531">
        <v>850.95</v>
      </c>
      <c r="X531">
        <v>864.4</v>
      </c>
      <c r="Y531">
        <v>841.8</v>
      </c>
      <c r="Z531">
        <v>864.4</v>
      </c>
      <c r="AA531">
        <v>810</v>
      </c>
      <c r="AB531">
        <v>864.4</v>
      </c>
      <c r="AC531" s="1">
        <f>(Table2[[#This Row],[Close Price]]/Table2[[#This Row],[Day Low]])-1</f>
        <v>6.1108173218167305E-3</v>
      </c>
      <c r="AD531" s="1">
        <f>(Table2[[#This Row],[Day High]]/Table2[[#This Row],[Close Price]])-1</f>
        <v>9.6361618875198118E-3</v>
      </c>
      <c r="AE531" s="1">
        <f>(Table2[[#This Row],[Close Price]]/Table2[[#This Row],[Current Week Low]])-1</f>
        <v>1.7046804466619214E-2</v>
      </c>
      <c r="AF531" s="1">
        <f>(Table2[[#This Row],[Current Week High]]/Table2[[#This Row],[Close Price]])-1</f>
        <v>9.6361618875198118E-3</v>
      </c>
      <c r="AG531" s="1">
        <f>(Table2[[#This Row],[Close Price]]/Table2[[#This Row],[Current Month Low]])-1</f>
        <v>5.6975308641975309E-2</v>
      </c>
      <c r="AH531" s="1">
        <f>(Table2[[#This Row],[Current Month High]]/Table2[[#This Row],[Close Price]])-1</f>
        <v>9.6361618875198118E-3</v>
      </c>
      <c r="AI531">
        <v>3.1244524908018398</v>
      </c>
      <c r="AJ531">
        <v>40.848893641523397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</v>
      </c>
      <c r="AM531" t="s">
        <v>3225</v>
      </c>
      <c r="AN531">
        <v>3.95</v>
      </c>
      <c r="AO531" t="s">
        <v>3225</v>
      </c>
      <c r="AP531">
        <v>-1.8210770330084999E-2</v>
      </c>
      <c r="AQ531">
        <f>(Table2[[#This Row],[Sharpe Ratio]]-AVERAGE(Table2[Sharpe Ratio]))/_xlfn.STDEV.P(Table2[Sharpe Ratio])</f>
        <v>-0.97089820952806904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-1.5838791601017503</v>
      </c>
      <c r="AS531">
        <f>_xlfn.RANK.AVG(Table2[[#This Row],[1Y Return vs Nifty Z-Score]],Table2[1Y Return vs Nifty Z-Score])</f>
        <v>404</v>
      </c>
      <c r="AT531">
        <f>_xlfn.RANK.AVG(Table2[[#This Row],[6M Return vs Nifty Z-Score]],Table2[6M Return vs Nifty Z-Score])</f>
        <v>445</v>
      </c>
      <c r="AU531">
        <f>_xlfn.RANK.AVG(Table2[[#This Row],[Sharpe Ratio Z-Score]],Table2[Sharpe Ratio Z-Score])</f>
        <v>622</v>
      </c>
      <c r="AV531">
        <f>(Table2[[#This Row],[Rank 1Y]]+Table2[[#This Row],[Rank 6M]]+Table2[[#This Row],[Rank Sharpe]])/3</f>
        <v>490.33333333333331</v>
      </c>
    </row>
    <row r="532" spans="1:48" x14ac:dyDescent="0.3">
      <c r="A532" t="s">
        <v>30</v>
      </c>
      <c r="B532" t="s">
        <v>31</v>
      </c>
      <c r="C532" t="s">
        <v>3179</v>
      </c>
      <c r="D532" t="s">
        <v>21</v>
      </c>
      <c r="E532">
        <v>808726.74405277497</v>
      </c>
      <c r="F532">
        <v>1952.55</v>
      </c>
      <c r="G532">
        <v>5.0034283364604804</v>
      </c>
      <c r="H532">
        <f>(Table2[[#This Row],[1Y Return vs Nifty]]-AVERAGE(Table2[1Y Return vs Nifty]))/_xlfn.STDEV.P(Table2[1Y Return vs Nifty])</f>
        <v>-0.37853490020731856</v>
      </c>
      <c r="I532">
        <v>1.5482172460436801</v>
      </c>
      <c r="J532">
        <f>(Table2[[#This Row],[1M Return vs Nifty]]-AVERAGE(Table2[1M Return vs Nifty]))/_xlfn.STDEV.P(Table2[1M Return vs Nifty])</f>
        <v>3.3408406535773295E-2</v>
      </c>
      <c r="K532">
        <v>6.4162248695744699</v>
      </c>
      <c r="L532">
        <f>(Table2[[#This Row],[6M Return vs Nifty]]-AVERAGE(Table2[6M Return vs Nifty]))/_xlfn.STDEV.P(Table2[6M Return vs Nifty])</f>
        <v>-0.303275603839474</v>
      </c>
      <c r="M532">
        <v>0.91639527904817497</v>
      </c>
      <c r="N532">
        <f>(Table2[[#This Row],[1W Return vs Nifty]]-AVERAGE(Table2[1W Return vs Nifty]))/_xlfn.STDEV.P(Table2[1W Return vs Nifty])</f>
        <v>0.18690586182546232</v>
      </c>
      <c r="O532">
        <v>1911.29</v>
      </c>
      <c r="P532">
        <v>1829.86836347333</v>
      </c>
      <c r="Q532">
        <v>1640.32658827509</v>
      </c>
      <c r="R532">
        <v>65.2191779584209</v>
      </c>
      <c r="S532" s="1">
        <f>(Table2[[#This Row],[Close Price]]-Table2[[#This Row],[20D EMA]])/Table2[[#This Row],[20D EMA]]</f>
        <v>2.1587514191985513E-2</v>
      </c>
      <c r="T532" s="1">
        <f>(Table2[[#This Row],[Close Price]]-Table2[[#This Row],[50D EMA]])/Table2[[#This Row],[50D EMA]]</f>
        <v>6.704396828513072E-2</v>
      </c>
      <c r="U532" s="1">
        <f>(Table2[[#This Row],[Close Price]]-Table2[[#This Row],[200D EMA]])/Table2[[#This Row],[200D EMA]]</f>
        <v>0.19034222450373933</v>
      </c>
      <c r="V532">
        <v>0.69161613740148498</v>
      </c>
      <c r="W532">
        <v>1942.15</v>
      </c>
      <c r="X532">
        <v>1958.45</v>
      </c>
      <c r="Y532">
        <v>1933.05</v>
      </c>
      <c r="Z532">
        <v>1958.45</v>
      </c>
      <c r="AA532">
        <v>1889</v>
      </c>
      <c r="AB532">
        <v>1975.75</v>
      </c>
      <c r="AC532" s="1">
        <f>(Table2[[#This Row],[Close Price]]/Table2[[#This Row],[Day Low]])-1</f>
        <v>5.3548901990061459E-3</v>
      </c>
      <c r="AD532" s="1">
        <f>(Table2[[#This Row],[Day High]]/Table2[[#This Row],[Close Price]])-1</f>
        <v>3.0216895854140446E-3</v>
      </c>
      <c r="AE532" s="1">
        <f>(Table2[[#This Row],[Close Price]]/Table2[[#This Row],[Current Week Low]])-1</f>
        <v>1.008768526421977E-2</v>
      </c>
      <c r="AF532" s="1">
        <f>(Table2[[#This Row],[Current Week High]]/Table2[[#This Row],[Close Price]])-1</f>
        <v>3.0216895854140446E-3</v>
      </c>
      <c r="AG532" s="1">
        <f>(Table2[[#This Row],[Close Price]]/Table2[[#This Row],[Current Month Low]])-1</f>
        <v>3.36421386977237E-2</v>
      </c>
      <c r="AH532" s="1">
        <f>(Table2[[#This Row],[Current Month High]]/Table2[[#This Row],[Close Price]])-1</f>
        <v>1.1881898030780214E-2</v>
      </c>
      <c r="AI532">
        <v>1.18818980307802</v>
      </c>
      <c r="AJ532">
        <v>44.456775052713297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0.04</v>
      </c>
      <c r="AM532" t="s">
        <v>3225</v>
      </c>
      <c r="AN532">
        <v>0.46</v>
      </c>
      <c r="AO532" t="s">
        <v>3225</v>
      </c>
      <c r="AP532">
        <v>-3.3161384456629001E-2</v>
      </c>
      <c r="AQ532">
        <f>(Table2[[#This Row],[Sharpe Ratio]]-AVERAGE(Table2[Sharpe Ratio]))/_xlfn.STDEV.P(Table2[Sharpe Ratio])</f>
        <v>-1.1445380346937886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-1.6060342703793453</v>
      </c>
      <c r="AS532">
        <f>_xlfn.RANK.AVG(Table2[[#This Row],[1Y Return vs Nifty Z-Score]],Table2[1Y Return vs Nifty Z-Score])</f>
        <v>418</v>
      </c>
      <c r="AT532">
        <f>_xlfn.RANK.AVG(Table2[[#This Row],[6M Return vs Nifty Z-Score]],Table2[6M Return vs Nifty Z-Score])</f>
        <v>408</v>
      </c>
      <c r="AU532">
        <f>_xlfn.RANK.AVG(Table2[[#This Row],[Sharpe Ratio Z-Score]],Table2[Sharpe Ratio Z-Score])</f>
        <v>647</v>
      </c>
      <c r="AV532">
        <f>(Table2[[#This Row],[Rank 1Y]]+Table2[[#This Row],[Rank 6M]]+Table2[[#This Row],[Rank Sharpe]])/3</f>
        <v>491</v>
      </c>
    </row>
    <row r="533" spans="1:48" x14ac:dyDescent="0.3">
      <c r="A533" t="s">
        <v>416</v>
      </c>
      <c r="B533" t="s">
        <v>417</v>
      </c>
      <c r="C533" t="s">
        <v>3191</v>
      </c>
      <c r="D533" t="s">
        <v>418</v>
      </c>
      <c r="E533">
        <v>57587.455301219998</v>
      </c>
      <c r="F533">
        <v>945.15</v>
      </c>
      <c r="G533">
        <v>2.59613743897788</v>
      </c>
      <c r="H533">
        <f>(Table2[[#This Row],[1Y Return vs Nifty]]-AVERAGE(Table2[1Y Return vs Nifty]))/_xlfn.STDEV.P(Table2[1Y Return vs Nifty])</f>
        <v>-0.41841652758675468</v>
      </c>
      <c r="I533">
        <v>-6.9762348086009096</v>
      </c>
      <c r="J533">
        <f>(Table2[[#This Row],[1M Return vs Nifty]]-AVERAGE(Table2[1M Return vs Nifty]))/_xlfn.STDEV.P(Table2[1M Return vs Nifty])</f>
        <v>-0.77165018811776842</v>
      </c>
      <c r="K533">
        <v>-4.8595746357460801</v>
      </c>
      <c r="L533">
        <f>(Table2[[#This Row],[6M Return vs Nifty]]-AVERAGE(Table2[6M Return vs Nifty]))/_xlfn.STDEV.P(Table2[6M Return vs Nifty])</f>
        <v>-0.63599175671964325</v>
      </c>
      <c r="M533">
        <v>-1.64900218518376</v>
      </c>
      <c r="N533">
        <f>(Table2[[#This Row],[1W Return vs Nifty]]-AVERAGE(Table2[1W Return vs Nifty]))/_xlfn.STDEV.P(Table2[1W Return vs Nifty])</f>
        <v>-0.39641077126103424</v>
      </c>
      <c r="O533">
        <v>962.09</v>
      </c>
      <c r="P533">
        <v>986.56889786864804</v>
      </c>
      <c r="Q533">
        <v>947.46011761279897</v>
      </c>
      <c r="R533">
        <v>40.0543322877704</v>
      </c>
      <c r="S533" s="1">
        <f>(Table2[[#This Row],[Close Price]]-Table2[[#This Row],[20D EMA]])/Table2[[#This Row],[20D EMA]]</f>
        <v>-1.7607500337806292E-2</v>
      </c>
      <c r="T533" s="1">
        <f>(Table2[[#This Row],[Close Price]]-Table2[[#This Row],[50D EMA]])/Table2[[#This Row],[50D EMA]]</f>
        <v>-4.1982772777581091E-2</v>
      </c>
      <c r="U533" s="1">
        <f>(Table2[[#This Row],[Close Price]]-Table2[[#This Row],[200D EMA]])/Table2[[#This Row],[200D EMA]]</f>
        <v>-2.4382214827358803E-3</v>
      </c>
      <c r="V533">
        <v>0.81406678032416901</v>
      </c>
      <c r="W533">
        <v>940.05</v>
      </c>
      <c r="X533">
        <v>954.8</v>
      </c>
      <c r="Y533">
        <v>940.05</v>
      </c>
      <c r="Z533">
        <v>965.9</v>
      </c>
      <c r="AA533">
        <v>931</v>
      </c>
      <c r="AB533">
        <v>979.5</v>
      </c>
      <c r="AC533" s="1">
        <f>(Table2[[#This Row],[Close Price]]/Table2[[#This Row],[Day Low]])-1</f>
        <v>5.4252433381203335E-3</v>
      </c>
      <c r="AD533" s="1">
        <f>(Table2[[#This Row],[Day High]]/Table2[[#This Row],[Close Price]])-1</f>
        <v>1.0210019573612561E-2</v>
      </c>
      <c r="AE533" s="1">
        <f>(Table2[[#This Row],[Close Price]]/Table2[[#This Row],[Current Week Low]])-1</f>
        <v>5.4252433381203335E-3</v>
      </c>
      <c r="AF533" s="1">
        <f>(Table2[[#This Row],[Current Week High]]/Table2[[#This Row],[Close Price]])-1</f>
        <v>2.1954187166058237E-2</v>
      </c>
      <c r="AG533" s="1">
        <f>(Table2[[#This Row],[Close Price]]/Table2[[#This Row],[Current Month Low]])-1</f>
        <v>1.5198711063372672E-2</v>
      </c>
      <c r="AH533" s="1">
        <f>(Table2[[#This Row],[Current Month High]]/Table2[[#This Row],[Close Price]])-1</f>
        <v>3.6343437549595237E-2</v>
      </c>
      <c r="AI533">
        <v>24.847907739512198</v>
      </c>
      <c r="AJ533">
        <v>40.605474561142401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-0.12</v>
      </c>
      <c r="AM533" t="s">
        <v>3224</v>
      </c>
      <c r="AN533">
        <v>-2.0699999999999998</v>
      </c>
      <c r="AO533" t="s">
        <v>3224</v>
      </c>
      <c r="AP533">
        <v>1.5367394168080001E-2</v>
      </c>
      <c r="AQ533">
        <f>(Table2[[#This Row],[Sharpe Ratio]]-AVERAGE(Table2[Sharpe Ratio]))/_xlfn.STDEV.P(Table2[Sharpe Ratio])</f>
        <v>-0.58091378724969644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441</v>
      </c>
      <c r="AT533">
        <f>_xlfn.RANK.AVG(Table2[[#This Row],[6M Return vs Nifty Z-Score]],Table2[6M Return vs Nifty Z-Score])</f>
        <v>542</v>
      </c>
      <c r="AU533">
        <f>_xlfn.RANK.AVG(Table2[[#This Row],[Sharpe Ratio Z-Score]],Table2[Sharpe Ratio Z-Score])</f>
        <v>493</v>
      </c>
      <c r="AV533">
        <f>(Table2[[#This Row],[Rank 1Y]]+Table2[[#This Row],[Rank 6M]]+Table2[[#This Row],[Rank Sharpe]])/3</f>
        <v>492</v>
      </c>
    </row>
    <row r="534" spans="1:48" x14ac:dyDescent="0.3">
      <c r="A534" t="s">
        <v>480</v>
      </c>
      <c r="B534" t="s">
        <v>481</v>
      </c>
      <c r="C534" t="s">
        <v>3186</v>
      </c>
      <c r="D534" t="s">
        <v>206</v>
      </c>
      <c r="E534">
        <v>46308.354408599997</v>
      </c>
      <c r="F534">
        <v>745.4</v>
      </c>
      <c r="G534">
        <v>-1.42056633079728</v>
      </c>
      <c r="H534">
        <f>(Table2[[#This Row],[1Y Return vs Nifty]]-AVERAGE(Table2[1Y Return vs Nifty]))/_xlfn.STDEV.P(Table2[1Y Return vs Nifty])</f>
        <v>-0.48496132414925941</v>
      </c>
      <c r="I534">
        <v>2.2982200619352899</v>
      </c>
      <c r="J534">
        <f>(Table2[[#This Row],[1M Return vs Nifty]]-AVERAGE(Table2[1M Return vs Nifty]))/_xlfn.STDEV.P(Table2[1M Return vs Nifty])</f>
        <v>0.10423949445525044</v>
      </c>
      <c r="K534">
        <v>-2.9964870663464902</v>
      </c>
      <c r="L534">
        <f>(Table2[[#This Row],[6M Return vs Nifty]]-AVERAGE(Table2[6M Return vs Nifty]))/_xlfn.STDEV.P(Table2[6M Return vs Nifty])</f>
        <v>-0.58101744396452526</v>
      </c>
      <c r="M534">
        <v>2.2474510538531098</v>
      </c>
      <c r="N534">
        <f>(Table2[[#This Row],[1W Return vs Nifty]]-AVERAGE(Table2[1W Return vs Nifty]))/_xlfn.STDEV.P(Table2[1W Return vs Nifty])</f>
        <v>0.48955953784833556</v>
      </c>
      <c r="O534">
        <v>713.5</v>
      </c>
      <c r="P534">
        <v>695.02545366896504</v>
      </c>
      <c r="Q534">
        <v>647.76753500837299</v>
      </c>
      <c r="R534">
        <v>69.497816719608196</v>
      </c>
      <c r="S534" s="1">
        <f>(Table2[[#This Row],[Close Price]]-Table2[[#This Row],[20D EMA]])/Table2[[#This Row],[20D EMA]]</f>
        <v>4.4709180098107884E-2</v>
      </c>
      <c r="T534" s="1">
        <f>(Table2[[#This Row],[Close Price]]-Table2[[#This Row],[50D EMA]])/Table2[[#This Row],[50D EMA]]</f>
        <v>7.2478707168367851E-2</v>
      </c>
      <c r="U534" s="1">
        <f>(Table2[[#This Row],[Close Price]]-Table2[[#This Row],[200D EMA]])/Table2[[#This Row],[200D EMA]]</f>
        <v>0.15072145440318338</v>
      </c>
      <c r="V534">
        <v>1.31893518627124</v>
      </c>
      <c r="W534">
        <v>735.95</v>
      </c>
      <c r="X534">
        <v>758.65</v>
      </c>
      <c r="Y534">
        <v>725</v>
      </c>
      <c r="Z534">
        <v>758.65</v>
      </c>
      <c r="AA534">
        <v>682.5</v>
      </c>
      <c r="AB534">
        <v>758.65</v>
      </c>
      <c r="AC534" s="1">
        <f>(Table2[[#This Row],[Close Price]]/Table2[[#This Row],[Day Low]])-1</f>
        <v>1.2840546232760319E-2</v>
      </c>
      <c r="AD534" s="1">
        <f>(Table2[[#This Row],[Day High]]/Table2[[#This Row],[Close Price]])-1</f>
        <v>1.7775690904212604E-2</v>
      </c>
      <c r="AE534" s="1">
        <f>(Table2[[#This Row],[Close Price]]/Table2[[#This Row],[Current Week Low]])-1</f>
        <v>2.8137931034482699E-2</v>
      </c>
      <c r="AF534" s="1">
        <f>(Table2[[#This Row],[Current Week High]]/Table2[[#This Row],[Close Price]])-1</f>
        <v>1.7775690904212604E-2</v>
      </c>
      <c r="AG534" s="1">
        <f>(Table2[[#This Row],[Close Price]]/Table2[[#This Row],[Current Month Low]])-1</f>
        <v>9.2161172161172145E-2</v>
      </c>
      <c r="AH534" s="1">
        <f>(Table2[[#This Row],[Current Month High]]/Table2[[#This Row],[Close Price]])-1</f>
        <v>1.7775690904212604E-2</v>
      </c>
      <c r="AI534">
        <v>2.5623826133619398</v>
      </c>
      <c r="AJ534">
        <v>52.714607662364202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0.13</v>
      </c>
      <c r="AM534" t="s">
        <v>3225</v>
      </c>
      <c r="AN534">
        <v>9.08</v>
      </c>
      <c r="AO534" t="s">
        <v>3225</v>
      </c>
      <c r="AP534">
        <v>1.7224272243928002E-2</v>
      </c>
      <c r="AQ534">
        <f>(Table2[[#This Row],[Sharpe Ratio]]-AVERAGE(Table2[Sharpe Ratio]))/_xlfn.STDEV.P(Table2[Sharpe Ratio])</f>
        <v>-0.5593475839007751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-1.0315273197109738</v>
      </c>
      <c r="AS534">
        <f>_xlfn.RANK.AVG(Table2[[#This Row],[1Y Return vs Nifty Z-Score]],Table2[1Y Return vs Nifty Z-Score])</f>
        <v>479</v>
      </c>
      <c r="AT534">
        <f>_xlfn.RANK.AVG(Table2[[#This Row],[6M Return vs Nifty Z-Score]],Table2[6M Return vs Nifty Z-Score])</f>
        <v>513</v>
      </c>
      <c r="AU534">
        <f>_xlfn.RANK.AVG(Table2[[#This Row],[Sharpe Ratio Z-Score]],Table2[Sharpe Ratio Z-Score])</f>
        <v>485</v>
      </c>
      <c r="AV534">
        <f>(Table2[[#This Row],[Rank 1Y]]+Table2[[#This Row],[Rank 6M]]+Table2[[#This Row],[Rank Sharpe]])/3</f>
        <v>492.33333333333331</v>
      </c>
    </row>
    <row r="535" spans="1:48" x14ac:dyDescent="0.3">
      <c r="A535" t="s">
        <v>162</v>
      </c>
      <c r="B535" t="s">
        <v>163</v>
      </c>
      <c r="C535" t="s">
        <v>3194</v>
      </c>
      <c r="D535" t="s">
        <v>164</v>
      </c>
      <c r="E535">
        <v>166270.84091955001</v>
      </c>
      <c r="F535">
        <v>3269.1</v>
      </c>
      <c r="G535">
        <v>4.4570154475460297</v>
      </c>
      <c r="H535">
        <f>(Table2[[#This Row],[1Y Return vs Nifty]]-AVERAGE(Table2[1Y Return vs Nifty]))/_xlfn.STDEV.P(Table2[1Y Return vs Nifty])</f>
        <v>-0.38758733140863116</v>
      </c>
      <c r="I535">
        <v>3.5496933033406202</v>
      </c>
      <c r="J535">
        <f>(Table2[[#This Row],[1M Return vs Nifty]]-AVERAGE(Table2[1M Return vs Nifty]))/_xlfn.STDEV.P(Table2[1M Return vs Nifty])</f>
        <v>0.22242999896085575</v>
      </c>
      <c r="K535">
        <v>-3.66181401052761</v>
      </c>
      <c r="L535">
        <f>(Table2[[#This Row],[6M Return vs Nifty]]-AVERAGE(Table2[6M Return vs Nifty]))/_xlfn.STDEV.P(Table2[6M Return vs Nifty])</f>
        <v>-0.60064931318772397</v>
      </c>
      <c r="M535">
        <v>7.0616094702731199E-3</v>
      </c>
      <c r="N535">
        <f>(Table2[[#This Row],[1W Return vs Nifty]]-AVERAGE(Table2[1W Return vs Nifty]))/_xlfn.STDEV.P(Table2[1W Return vs Nifty])</f>
        <v>-1.9857207790800042E-2</v>
      </c>
      <c r="O535">
        <v>3207.6</v>
      </c>
      <c r="P535">
        <v>3152.47092382555</v>
      </c>
      <c r="Q535">
        <v>2951.8226439569698</v>
      </c>
      <c r="R535">
        <v>61.240189769081802</v>
      </c>
      <c r="S535" s="1">
        <f>(Table2[[#This Row],[Close Price]]-Table2[[#This Row],[20D EMA]])/Table2[[#This Row],[20D EMA]]</f>
        <v>1.9173213617658062E-2</v>
      </c>
      <c r="T535" s="1">
        <f>(Table2[[#This Row],[Close Price]]-Table2[[#This Row],[50D EMA]])/Table2[[#This Row],[50D EMA]]</f>
        <v>3.6996083070266521E-2</v>
      </c>
      <c r="U535" s="1">
        <f>(Table2[[#This Row],[Close Price]]-Table2[[#This Row],[200D EMA]])/Table2[[#This Row],[200D EMA]]</f>
        <v>0.10748523685613924</v>
      </c>
      <c r="V535">
        <v>1.45425824370782</v>
      </c>
      <c r="W535">
        <v>3263.35</v>
      </c>
      <c r="X535">
        <v>3311</v>
      </c>
      <c r="Y535">
        <v>3263.35</v>
      </c>
      <c r="Z535">
        <v>3320</v>
      </c>
      <c r="AA535">
        <v>3135.6</v>
      </c>
      <c r="AB535">
        <v>3331</v>
      </c>
      <c r="AC535" s="1">
        <f>(Table2[[#This Row],[Close Price]]/Table2[[#This Row],[Day Low]])-1</f>
        <v>1.7619930439578546E-3</v>
      </c>
      <c r="AD535" s="1">
        <f>(Table2[[#This Row],[Day High]]/Table2[[#This Row],[Close Price]])-1</f>
        <v>1.2816983267565973E-2</v>
      </c>
      <c r="AE535" s="1">
        <f>(Table2[[#This Row],[Close Price]]/Table2[[#This Row],[Current Week Low]])-1</f>
        <v>1.7619930439578546E-3</v>
      </c>
      <c r="AF535" s="1">
        <f>(Table2[[#This Row],[Current Week High]]/Table2[[#This Row],[Close Price]])-1</f>
        <v>1.557003456608852E-2</v>
      </c>
      <c r="AG535" s="1">
        <f>(Table2[[#This Row],[Close Price]]/Table2[[#This Row],[Current Month Low]])-1</f>
        <v>4.2575583620359847E-2</v>
      </c>
      <c r="AH535" s="1">
        <f>(Table2[[#This Row],[Current Month High]]/Table2[[#This Row],[Close Price]])-1</f>
        <v>1.8934875042060595E-2</v>
      </c>
      <c r="AI535">
        <v>1.8934875042060499</v>
      </c>
      <c r="AJ535">
        <v>42.596671828313397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0.02</v>
      </c>
      <c r="AM535" t="s">
        <v>3225</v>
      </c>
      <c r="AN535">
        <v>4.67</v>
      </c>
      <c r="AO535" t="s">
        <v>3225</v>
      </c>
      <c r="AP535">
        <v>3.0672517364730002E-3</v>
      </c>
      <c r="AQ535">
        <f>(Table2[[#This Row],[Sharpe Ratio]]-AVERAGE(Table2[Sharpe Ratio]))/_xlfn.STDEV.P(Table2[Sharpe Ratio])</f>
        <v>-0.72377043268646812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-1.5094342861127676</v>
      </c>
      <c r="AS535">
        <f>_xlfn.RANK.AVG(Table2[[#This Row],[1Y Return vs Nifty Z-Score]],Table2[1Y Return vs Nifty Z-Score])</f>
        <v>423</v>
      </c>
      <c r="AT535">
        <f>_xlfn.RANK.AVG(Table2[[#This Row],[6M Return vs Nifty Z-Score]],Table2[6M Return vs Nifty Z-Score])</f>
        <v>531</v>
      </c>
      <c r="AU535">
        <f>_xlfn.RANK.AVG(Table2[[#This Row],[Sharpe Ratio Z-Score]],Table2[Sharpe Ratio Z-Score])</f>
        <v>526</v>
      </c>
      <c r="AV535">
        <f>(Table2[[#This Row],[Rank 1Y]]+Table2[[#This Row],[Rank 6M]]+Table2[[#This Row],[Rank Sharpe]])/3</f>
        <v>493.33333333333331</v>
      </c>
    </row>
    <row r="536" spans="1:48" x14ac:dyDescent="0.3">
      <c r="A536" t="s">
        <v>352</v>
      </c>
      <c r="B536" t="s">
        <v>353</v>
      </c>
      <c r="C536" t="s">
        <v>3180</v>
      </c>
      <c r="D536" t="s">
        <v>24</v>
      </c>
      <c r="E536">
        <v>73345.030155539993</v>
      </c>
      <c r="F536">
        <v>23.4</v>
      </c>
      <c r="G536">
        <v>-0.27561010151979898</v>
      </c>
      <c r="H536">
        <f>(Table2[[#This Row],[1Y Return vs Nifty]]-AVERAGE(Table2[1Y Return vs Nifty]))/_xlfn.STDEV.P(Table2[1Y Return vs Nifty])</f>
        <v>-0.46599281571118079</v>
      </c>
      <c r="I536">
        <v>-6.98664580294475</v>
      </c>
      <c r="J536">
        <f>(Table2[[#This Row],[1M Return vs Nifty]]-AVERAGE(Table2[1M Return vs Nifty]))/_xlfn.STDEV.P(Table2[1M Return vs Nifty])</f>
        <v>-0.77263341383382278</v>
      </c>
      <c r="K536">
        <v>-15.6295845198183</v>
      </c>
      <c r="L536">
        <f>(Table2[[#This Row],[6M Return vs Nifty]]-AVERAGE(Table2[6M Return vs Nifty]))/_xlfn.STDEV.P(Table2[6M Return vs Nifty])</f>
        <v>-0.95378352424966029</v>
      </c>
      <c r="M536">
        <v>0.71103384417922499</v>
      </c>
      <c r="N536">
        <f>(Table2[[#This Row],[1W Return vs Nifty]]-AVERAGE(Table2[1W Return vs Nifty]))/_xlfn.STDEV.P(Table2[1W Return vs Nifty])</f>
        <v>0.1402110543253573</v>
      </c>
      <c r="O536">
        <v>23.65</v>
      </c>
      <c r="P536">
        <v>24.005700772319901</v>
      </c>
      <c r="Q536">
        <v>23.150197108103502</v>
      </c>
      <c r="R536">
        <v>45.993552701511497</v>
      </c>
      <c r="S536" s="1">
        <f>(Table2[[#This Row],[Close Price]]-Table2[[#This Row],[20D EMA]])/Table2[[#This Row],[20D EMA]]</f>
        <v>-1.0570824524312896E-2</v>
      </c>
      <c r="T536" s="1">
        <f>(Table2[[#This Row],[Close Price]]-Table2[[#This Row],[50D EMA]])/Table2[[#This Row],[50D EMA]]</f>
        <v>-2.5231538877561712E-2</v>
      </c>
      <c r="U536" s="1">
        <f>(Table2[[#This Row],[Close Price]]-Table2[[#This Row],[200D EMA]])/Table2[[#This Row],[200D EMA]]</f>
        <v>1.0790529805426835E-2</v>
      </c>
      <c r="V536">
        <v>0.55575518571719795</v>
      </c>
      <c r="W536">
        <v>23.35</v>
      </c>
      <c r="X536">
        <v>23.84</v>
      </c>
      <c r="Y536">
        <v>23.24</v>
      </c>
      <c r="Z536">
        <v>23.97</v>
      </c>
      <c r="AA536">
        <v>22.51</v>
      </c>
      <c r="AB536">
        <v>24.41</v>
      </c>
      <c r="AC536" s="1">
        <f>(Table2[[#This Row],[Close Price]]/Table2[[#This Row],[Day Low]])-1</f>
        <v>2.1413276231261325E-3</v>
      </c>
      <c r="AD536" s="1">
        <f>(Table2[[#This Row],[Day High]]/Table2[[#This Row],[Close Price]])-1</f>
        <v>1.8803418803418959E-2</v>
      </c>
      <c r="AE536" s="1">
        <f>(Table2[[#This Row],[Close Price]]/Table2[[#This Row],[Current Week Low]])-1</f>
        <v>6.8846815834768815E-3</v>
      </c>
      <c r="AF536" s="1">
        <f>(Table2[[#This Row],[Current Week High]]/Table2[[#This Row],[Close Price]])-1</f>
        <v>2.4358974358974272E-2</v>
      </c>
      <c r="AG536" s="1">
        <f>(Table2[[#This Row],[Close Price]]/Table2[[#This Row],[Current Month Low]])-1</f>
        <v>3.9537983118613784E-2</v>
      </c>
      <c r="AH536" s="1">
        <f>(Table2[[#This Row],[Current Month High]]/Table2[[#This Row],[Close Price]])-1</f>
        <v>4.3162393162393231E-2</v>
      </c>
      <c r="AI536">
        <v>40.384615384615302</v>
      </c>
      <c r="AJ536">
        <v>49.044585987261101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-0.01</v>
      </c>
      <c r="AM536" t="s">
        <v>3224</v>
      </c>
      <c r="AN536">
        <v>-0.89</v>
      </c>
      <c r="AO536" t="s">
        <v>3224</v>
      </c>
      <c r="AP536">
        <v>5.8446124916599E-2</v>
      </c>
      <c r="AQ536">
        <f>(Table2[[#This Row],[Sharpe Ratio]]-AVERAGE(Table2[Sharpe Ratio]))/_xlfn.STDEV.P(Table2[Sharpe Ratio])</f>
        <v>-8.0587632603427883E-2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467</v>
      </c>
      <c r="AT536">
        <f>_xlfn.RANK.AVG(Table2[[#This Row],[6M Return vs Nifty Z-Score]],Table2[6M Return vs Nifty Z-Score])</f>
        <v>646</v>
      </c>
      <c r="AU536">
        <f>_xlfn.RANK.AVG(Table2[[#This Row],[Sharpe Ratio Z-Score]],Table2[Sharpe Ratio Z-Score])</f>
        <v>369</v>
      </c>
      <c r="AV536">
        <f>(Table2[[#This Row],[Rank 1Y]]+Table2[[#This Row],[Rank 6M]]+Table2[[#This Row],[Rank Sharpe]])/3</f>
        <v>494</v>
      </c>
    </row>
    <row r="537" spans="1:48" x14ac:dyDescent="0.3">
      <c r="A537" t="s">
        <v>58</v>
      </c>
      <c r="B537" t="s">
        <v>59</v>
      </c>
      <c r="C537" t="s">
        <v>3186</v>
      </c>
      <c r="D537" t="s">
        <v>60</v>
      </c>
      <c r="E537">
        <v>385009.53205605003</v>
      </c>
      <c r="F537">
        <v>12245.75</v>
      </c>
      <c r="G537">
        <v>-9.5008434193234201</v>
      </c>
      <c r="H537">
        <f>(Table2[[#This Row],[1Y Return vs Nifty]]-AVERAGE(Table2[1Y Return vs Nifty]))/_xlfn.STDEV.P(Table2[1Y Return vs Nifty])</f>
        <v>-0.61882740585304896</v>
      </c>
      <c r="I537">
        <v>-2.7030847994394498</v>
      </c>
      <c r="J537">
        <f>(Table2[[#This Row],[1M Return vs Nifty]]-AVERAGE(Table2[1M Return vs Nifty]))/_xlfn.STDEV.P(Table2[1M Return vs Nifty])</f>
        <v>-0.36808921797366179</v>
      </c>
      <c r="K537">
        <v>-10.1788753235925</v>
      </c>
      <c r="L537">
        <f>(Table2[[#This Row],[6M Return vs Nifty]]-AVERAGE(Table2[6M Return vs Nifty]))/_xlfn.STDEV.P(Table2[6M Return vs Nifty])</f>
        <v>-0.79294889843167904</v>
      </c>
      <c r="M537">
        <v>-0.40946954137138097</v>
      </c>
      <c r="N537">
        <f>(Table2[[#This Row],[1W Return vs Nifty]]-AVERAGE(Table2[1W Return vs Nifty]))/_xlfn.STDEV.P(Table2[1W Return vs Nifty])</f>
        <v>-0.11456750195464843</v>
      </c>
      <c r="O537">
        <v>12311.59</v>
      </c>
      <c r="P537">
        <v>12364.4553560103</v>
      </c>
      <c r="Q537">
        <v>11817.274275756399</v>
      </c>
      <c r="R537">
        <v>44.329790708785801</v>
      </c>
      <c r="S537" s="1">
        <f>(Table2[[#This Row],[Close Price]]-Table2[[#This Row],[20D EMA]])/Table2[[#This Row],[20D EMA]]</f>
        <v>-5.347806416555469E-3</v>
      </c>
      <c r="T537" s="1">
        <f>(Table2[[#This Row],[Close Price]]-Table2[[#This Row],[50D EMA]])/Table2[[#This Row],[50D EMA]]</f>
        <v>-9.6005325420660311E-3</v>
      </c>
      <c r="U537" s="1">
        <f>(Table2[[#This Row],[Close Price]]-Table2[[#This Row],[200D EMA]])/Table2[[#This Row],[200D EMA]]</f>
        <v>3.6258422563876298E-2</v>
      </c>
      <c r="V537">
        <v>0.74581632650070995</v>
      </c>
      <c r="W537">
        <v>12151.65</v>
      </c>
      <c r="X537">
        <v>12285</v>
      </c>
      <c r="Y537">
        <v>12151.65</v>
      </c>
      <c r="Z537">
        <v>12364</v>
      </c>
      <c r="AA537">
        <v>12094.7</v>
      </c>
      <c r="AB537">
        <v>12525</v>
      </c>
      <c r="AC537" s="1">
        <f>(Table2[[#This Row],[Close Price]]/Table2[[#This Row],[Day Low]])-1</f>
        <v>7.7438043393285305E-3</v>
      </c>
      <c r="AD537" s="1">
        <f>(Table2[[#This Row],[Day High]]/Table2[[#This Row],[Close Price]])-1</f>
        <v>3.2051936386092716E-3</v>
      </c>
      <c r="AE537" s="1">
        <f>(Table2[[#This Row],[Close Price]]/Table2[[#This Row],[Current Week Low]])-1</f>
        <v>7.7438043393285305E-3</v>
      </c>
      <c r="AF537" s="1">
        <f>(Table2[[#This Row],[Current Week High]]/Table2[[#This Row],[Close Price]])-1</f>
        <v>9.6564114080395225E-3</v>
      </c>
      <c r="AG537" s="1">
        <f>(Table2[[#This Row],[Close Price]]/Table2[[#This Row],[Current Month Low]])-1</f>
        <v>1.2488941437158285E-2</v>
      </c>
      <c r="AH537" s="1">
        <f>(Table2[[#This Row],[Current Month High]]/Table2[[#This Row],[Close Price]])-1</f>
        <v>2.2803829900169381E-2</v>
      </c>
      <c r="AI537">
        <v>11.712226690892701</v>
      </c>
      <c r="AJ537">
        <v>25.7567277525891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-0.01</v>
      </c>
      <c r="AM537" t="s">
        <v>3224</v>
      </c>
      <c r="AN537">
        <v>-1.27</v>
      </c>
      <c r="AO537" t="s">
        <v>3224</v>
      </c>
      <c r="AP537">
        <v>6.2951617231887996E-2</v>
      </c>
      <c r="AQ537">
        <f>(Table2[[#This Row],[Sharpe Ratio]]-AVERAGE(Table2[Sharpe Ratio]))/_xlfn.STDEV.P(Table2[Sharpe Ratio])</f>
        <v>-2.8259822435196442E-2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536</v>
      </c>
      <c r="AT537">
        <f>_xlfn.RANK.AVG(Table2[[#This Row],[6M Return vs Nifty Z-Score]],Table2[6M Return vs Nifty Z-Score])</f>
        <v>587</v>
      </c>
      <c r="AU537">
        <f>_xlfn.RANK.AVG(Table2[[#This Row],[Sharpe Ratio Z-Score]],Table2[Sharpe Ratio Z-Score])</f>
        <v>361</v>
      </c>
      <c r="AV537">
        <f>(Table2[[#This Row],[Rank 1Y]]+Table2[[#This Row],[Rank 6M]]+Table2[[#This Row],[Rank Sharpe]])/3</f>
        <v>494.66666666666669</v>
      </c>
    </row>
    <row r="538" spans="1:48" x14ac:dyDescent="0.3">
      <c r="A538" t="s">
        <v>515</v>
      </c>
      <c r="B538" t="s">
        <v>516</v>
      </c>
      <c r="C538" t="s">
        <v>3180</v>
      </c>
      <c r="D538" t="s">
        <v>517</v>
      </c>
      <c r="E538">
        <v>42298.318746199999</v>
      </c>
      <c r="F538">
        <v>664.4</v>
      </c>
      <c r="G538">
        <v>-49.794126745076397</v>
      </c>
      <c r="H538">
        <f>(Table2[[#This Row],[1Y Return vs Nifty]]-AVERAGE(Table2[1Y Return vs Nifty]))/_xlfn.STDEV.P(Table2[1Y Return vs Nifty])</f>
        <v>-1.2863668848467131</v>
      </c>
      <c r="I538">
        <v>16.6380150660498</v>
      </c>
      <c r="J538">
        <f>(Table2[[#This Row],[1M Return vs Nifty]]-AVERAGE(Table2[1M Return vs Nifty]))/_xlfn.STDEV.P(Table2[1M Return vs Nifty])</f>
        <v>1.4585054507453437</v>
      </c>
      <c r="K538">
        <v>55.292782064526101</v>
      </c>
      <c r="L538">
        <f>(Table2[[#This Row],[6M Return vs Nifty]]-AVERAGE(Table2[6M Return vs Nifty]))/_xlfn.STDEV.P(Table2[6M Return vs Nifty])</f>
        <v>1.1389298972656619</v>
      </c>
      <c r="M538">
        <v>5.63104775616954</v>
      </c>
      <c r="N538">
        <f>(Table2[[#This Row],[1W Return vs Nifty]]-AVERAGE(Table2[1W Return vs Nifty]))/_xlfn.STDEV.P(Table2[1W Return vs Nifty])</f>
        <v>1.2589172158051545</v>
      </c>
      <c r="O538">
        <v>614.80999999999995</v>
      </c>
      <c r="P538">
        <v>551.60519117240096</v>
      </c>
      <c r="Q538">
        <v>532.85287715267202</v>
      </c>
      <c r="R538">
        <v>64.146479864976598</v>
      </c>
      <c r="S538" s="1">
        <f>(Table2[[#This Row],[Close Price]]-Table2[[#This Row],[20D EMA]])/Table2[[#This Row],[20D EMA]]</f>
        <v>8.0659065402319471E-2</v>
      </c>
      <c r="T538" s="1">
        <f>(Table2[[#This Row],[Close Price]]-Table2[[#This Row],[50D EMA]])/Table2[[#This Row],[50D EMA]]</f>
        <v>0.20448467605582352</v>
      </c>
      <c r="U538" s="1">
        <f>(Table2[[#This Row],[Close Price]]-Table2[[#This Row],[200D EMA]])/Table2[[#This Row],[200D EMA]]</f>
        <v>0.24687325242618013</v>
      </c>
      <c r="V538">
        <v>1.6660047507589799</v>
      </c>
      <c r="W538">
        <v>657.3</v>
      </c>
      <c r="X538">
        <v>683.4</v>
      </c>
      <c r="Y538">
        <v>657.3</v>
      </c>
      <c r="Z538">
        <v>687.8</v>
      </c>
      <c r="AA538">
        <v>583.6</v>
      </c>
      <c r="AB538">
        <v>687.8</v>
      </c>
      <c r="AC538" s="1">
        <f>(Table2[[#This Row],[Close Price]]/Table2[[#This Row],[Day Low]])-1</f>
        <v>1.0801764795375091E-2</v>
      </c>
      <c r="AD538" s="1">
        <f>(Table2[[#This Row],[Day High]]/Table2[[#This Row],[Close Price]])-1</f>
        <v>2.8597230583985445E-2</v>
      </c>
      <c r="AE538" s="1">
        <f>(Table2[[#This Row],[Close Price]]/Table2[[#This Row],[Current Week Low]])-1</f>
        <v>1.0801764795375091E-2</v>
      </c>
      <c r="AF538" s="1">
        <f>(Table2[[#This Row],[Current Week High]]/Table2[[#This Row],[Close Price]])-1</f>
        <v>3.5219747140276869E-2</v>
      </c>
      <c r="AG538" s="1">
        <f>(Table2[[#This Row],[Close Price]]/Table2[[#This Row],[Current Month Low]])-1</f>
        <v>0.13845099383139137</v>
      </c>
      <c r="AH538" s="1">
        <f>(Table2[[#This Row],[Current Month High]]/Table2[[#This Row],[Close Price]])-1</f>
        <v>3.5219747140276869E-2</v>
      </c>
      <c r="AI538">
        <v>50.255869957856703</v>
      </c>
      <c r="AJ538">
        <v>114.322580645161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0.38</v>
      </c>
      <c r="AM538" t="s">
        <v>3225</v>
      </c>
      <c r="AN538">
        <v>6.83</v>
      </c>
      <c r="AO538" t="s">
        <v>3225</v>
      </c>
      <c r="AP538">
        <v>-5.8734305763668997E-2</v>
      </c>
      <c r="AQ538">
        <f>(Table2[[#This Row],[Sharpe Ratio]]-AVERAGE(Table2[Sharpe Ratio]))/_xlfn.STDEV.P(Table2[Sharpe Ratio])</f>
        <v>-1.4415477459435291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1.1284379330259176</v>
      </c>
      <c r="AS538">
        <f>_xlfn.RANK.AVG(Table2[[#This Row],[1Y Return vs Nifty Z-Score]],Table2[1Y Return vs Nifty Z-Score])</f>
        <v>718</v>
      </c>
      <c r="AT538">
        <f>_xlfn.RANK.AVG(Table2[[#This Row],[6M Return vs Nifty Z-Score]],Table2[6M Return vs Nifty Z-Score])</f>
        <v>89</v>
      </c>
      <c r="AU538">
        <f>_xlfn.RANK.AVG(Table2[[#This Row],[Sharpe Ratio Z-Score]],Table2[Sharpe Ratio Z-Score])</f>
        <v>679</v>
      </c>
      <c r="AV538">
        <f>(Table2[[#This Row],[Rank 1Y]]+Table2[[#This Row],[Rank 6M]]+Table2[[#This Row],[Rank Sharpe]])/3</f>
        <v>495.33333333333331</v>
      </c>
    </row>
    <row r="539" spans="1:48" x14ac:dyDescent="0.3">
      <c r="A539" t="s">
        <v>899</v>
      </c>
      <c r="B539" t="s">
        <v>900</v>
      </c>
      <c r="C539" t="s">
        <v>3181</v>
      </c>
      <c r="D539" t="s">
        <v>27</v>
      </c>
      <c r="E539">
        <v>17570.890410275999</v>
      </c>
      <c r="F539">
        <v>89.88</v>
      </c>
      <c r="G539">
        <v>-40.647370711611998</v>
      </c>
      <c r="H539">
        <f>(Table2[[#This Row],[1Y Return vs Nifty]]-AVERAGE(Table2[1Y Return vs Nifty]))/_xlfn.STDEV.P(Table2[1Y Return vs Nifty])</f>
        <v>-1.1348324291485221</v>
      </c>
      <c r="I539">
        <v>-1.79788892960442</v>
      </c>
      <c r="J539">
        <f>(Table2[[#This Row],[1M Return vs Nifty]]-AVERAGE(Table2[1M Return vs Nifty]))/_xlfn.STDEV.P(Table2[1M Return vs Nifty])</f>
        <v>-0.28260152795157711</v>
      </c>
      <c r="K539">
        <v>-3.0663649036136702</v>
      </c>
      <c r="L539">
        <f>(Table2[[#This Row],[6M Return vs Nifty]]-AVERAGE(Table2[6M Return vs Nifty]))/_xlfn.STDEV.P(Table2[6M Return vs Nifty])</f>
        <v>-0.58307933635416498</v>
      </c>
      <c r="M539">
        <v>-1.8357291876522801</v>
      </c>
      <c r="N539">
        <f>(Table2[[#This Row],[1W Return vs Nifty]]-AVERAGE(Table2[1W Return vs Nifty]))/_xlfn.STDEV.P(Table2[1W Return vs Nifty])</f>
        <v>-0.4388685065261938</v>
      </c>
      <c r="O539">
        <v>92.68</v>
      </c>
      <c r="P539">
        <v>90.957396640743696</v>
      </c>
      <c r="Q539">
        <v>86.539916390782594</v>
      </c>
      <c r="R539">
        <v>36.906650127101898</v>
      </c>
      <c r="S539" s="1">
        <f>(Table2[[#This Row],[Close Price]]-Table2[[#This Row],[20D EMA]])/Table2[[#This Row],[20D EMA]]</f>
        <v>-3.0211480362537884E-2</v>
      </c>
      <c r="T539" s="1">
        <f>(Table2[[#This Row],[Close Price]]-Table2[[#This Row],[50D EMA]])/Table2[[#This Row],[50D EMA]]</f>
        <v>-1.1845069016202341E-2</v>
      </c>
      <c r="U539" s="1">
        <f>(Table2[[#This Row],[Close Price]]-Table2[[#This Row],[200D EMA]])/Table2[[#This Row],[200D EMA]]</f>
        <v>3.8595872847101059E-2</v>
      </c>
      <c r="V539">
        <v>0.268976446353349</v>
      </c>
      <c r="W539">
        <v>89.5</v>
      </c>
      <c r="X539">
        <v>91.77</v>
      </c>
      <c r="Y539">
        <v>89.5</v>
      </c>
      <c r="Z539">
        <v>92.89</v>
      </c>
      <c r="AA539">
        <v>88.88</v>
      </c>
      <c r="AB539">
        <v>98.8</v>
      </c>
      <c r="AC539" s="1">
        <f>(Table2[[#This Row],[Close Price]]/Table2[[#This Row],[Day Low]])-1</f>
        <v>4.245810055865773E-3</v>
      </c>
      <c r="AD539" s="1">
        <f>(Table2[[#This Row],[Day High]]/Table2[[#This Row],[Close Price]])-1</f>
        <v>2.1028037383177489E-2</v>
      </c>
      <c r="AE539" s="1">
        <f>(Table2[[#This Row],[Close Price]]/Table2[[#This Row],[Current Week Low]])-1</f>
        <v>4.245810055865773E-3</v>
      </c>
      <c r="AF539" s="1">
        <f>(Table2[[#This Row],[Current Week High]]/Table2[[#This Row],[Close Price]])-1</f>
        <v>3.3489096573208865E-2</v>
      </c>
      <c r="AG539" s="1">
        <f>(Table2[[#This Row],[Close Price]]/Table2[[#This Row],[Current Month Low]])-1</f>
        <v>1.1251125112511362E-2</v>
      </c>
      <c r="AH539" s="1">
        <f>(Table2[[#This Row],[Current Month High]]/Table2[[#This Row],[Close Price]])-1</f>
        <v>9.9243435692033755E-2</v>
      </c>
      <c r="AI539">
        <v>23.943035157988401</v>
      </c>
      <c r="AJ539">
        <v>38.170637970791702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0.08</v>
      </c>
      <c r="AM539" t="s">
        <v>3225</v>
      </c>
      <c r="AN539">
        <v>-7.47</v>
      </c>
      <c r="AO539" t="s">
        <v>3224</v>
      </c>
      <c r="AP539">
        <v>8.7789806410609003E-2</v>
      </c>
      <c r="AQ539">
        <f>(Table2[[#This Row],[Sharpe Ratio]]-AVERAGE(Table2[Sharpe Ratio]))/_xlfn.STDEV.P(Table2[Sharpe Ratio])</f>
        <v>0.26021654314559017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-2.1791652568348678</v>
      </c>
      <c r="AS539">
        <f>_xlfn.RANK.AVG(Table2[[#This Row],[1Y Return vs Nifty Z-Score]],Table2[1Y Return vs Nifty Z-Score])</f>
        <v>698</v>
      </c>
      <c r="AT539">
        <f>_xlfn.RANK.AVG(Table2[[#This Row],[6M Return vs Nifty Z-Score]],Table2[6M Return vs Nifty Z-Score])</f>
        <v>516</v>
      </c>
      <c r="AU539">
        <f>_xlfn.RANK.AVG(Table2[[#This Row],[Sharpe Ratio Z-Score]],Table2[Sharpe Ratio Z-Score])</f>
        <v>277</v>
      </c>
      <c r="AV539">
        <f>(Table2[[#This Row],[Rank 1Y]]+Table2[[#This Row],[Rank 6M]]+Table2[[#This Row],[Rank Sharpe]])/3</f>
        <v>497</v>
      </c>
    </row>
    <row r="540" spans="1:48" x14ac:dyDescent="0.3">
      <c r="A540" t="s">
        <v>1297</v>
      </c>
      <c r="B540" t="s">
        <v>1298</v>
      </c>
      <c r="C540" t="s">
        <v>3191</v>
      </c>
      <c r="D540" t="s">
        <v>418</v>
      </c>
      <c r="E540">
        <v>9034.6728656399991</v>
      </c>
      <c r="F540">
        <v>205.08</v>
      </c>
      <c r="G540">
        <v>-33.773388333947899</v>
      </c>
      <c r="H540">
        <f>(Table2[[#This Row],[1Y Return vs Nifty]]-AVERAGE(Table2[1Y Return vs Nifty]))/_xlfn.STDEV.P(Table2[1Y Return vs Nifty])</f>
        <v>-1.0209510515030142</v>
      </c>
      <c r="I540">
        <v>3.7703301580453799</v>
      </c>
      <c r="J540">
        <f>(Table2[[#This Row],[1M Return vs Nifty]]-AVERAGE(Table2[1M Return vs Nifty]))/_xlfn.STDEV.P(Table2[1M Return vs Nifty])</f>
        <v>0.24326718533233768</v>
      </c>
      <c r="K540">
        <v>22.777705177248802</v>
      </c>
      <c r="L540">
        <f>(Table2[[#This Row],[6M Return vs Nifty]]-AVERAGE(Table2[6M Return vs Nifty]))/_xlfn.STDEV.P(Table2[6M Return vs Nifty])</f>
        <v>0.17950424523689515</v>
      </c>
      <c r="M540">
        <v>-1.92985717396094</v>
      </c>
      <c r="N540">
        <f>(Table2[[#This Row],[1W Return vs Nifty]]-AVERAGE(Table2[1W Return vs Nifty]))/_xlfn.STDEV.P(Table2[1W Return vs Nifty])</f>
        <v>-0.46027120174918068</v>
      </c>
      <c r="O540">
        <v>201.16</v>
      </c>
      <c r="P540">
        <v>194.28115910115901</v>
      </c>
      <c r="Q540">
        <v>192.51238653553301</v>
      </c>
      <c r="R540">
        <v>54.714858425225998</v>
      </c>
      <c r="S540" s="1">
        <f>(Table2[[#This Row],[Close Price]]-Table2[[#This Row],[20D EMA]])/Table2[[#This Row],[20D EMA]]</f>
        <v>1.9486975541857309E-2</v>
      </c>
      <c r="T540" s="1">
        <f>(Table2[[#This Row],[Close Price]]-Table2[[#This Row],[50D EMA]])/Table2[[#This Row],[50D EMA]]</f>
        <v>5.5583572533753664E-2</v>
      </c>
      <c r="U540" s="1">
        <f>(Table2[[#This Row],[Close Price]]-Table2[[#This Row],[200D EMA]])/Table2[[#This Row],[200D EMA]]</f>
        <v>6.528210309286947E-2</v>
      </c>
      <c r="V540">
        <v>1.7475240796431899</v>
      </c>
      <c r="W540">
        <v>202.68</v>
      </c>
      <c r="X540">
        <v>207.5</v>
      </c>
      <c r="Y540">
        <v>202.68</v>
      </c>
      <c r="Z540">
        <v>210.25</v>
      </c>
      <c r="AA540">
        <v>192.71</v>
      </c>
      <c r="AB540">
        <v>217.58</v>
      </c>
      <c r="AC540" s="1">
        <f>(Table2[[#This Row],[Close Price]]/Table2[[#This Row],[Day Low]])-1</f>
        <v>1.184132622853773E-2</v>
      </c>
      <c r="AD540" s="1">
        <f>(Table2[[#This Row],[Day High]]/Table2[[#This Row],[Close Price]])-1</f>
        <v>1.1800273064169975E-2</v>
      </c>
      <c r="AE540" s="1">
        <f>(Table2[[#This Row],[Close Price]]/Table2[[#This Row],[Current Week Low]])-1</f>
        <v>1.184132622853773E-2</v>
      </c>
      <c r="AF540" s="1">
        <f>(Table2[[#This Row],[Current Week High]]/Table2[[#This Row],[Close Price]])-1</f>
        <v>2.5209674273454219E-2</v>
      </c>
      <c r="AG540" s="1">
        <f>(Table2[[#This Row],[Close Price]]/Table2[[#This Row],[Current Month Low]])-1</f>
        <v>6.4189715115977375E-2</v>
      </c>
      <c r="AH540" s="1">
        <f>(Table2[[#This Row],[Current Month High]]/Table2[[#This Row],[Close Price]])-1</f>
        <v>6.0951823678564443E-2</v>
      </c>
      <c r="AI540">
        <v>12.7121123464013</v>
      </c>
      <c r="AJ540">
        <v>41.434482758620597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0.1</v>
      </c>
      <c r="AM540" t="s">
        <v>3225</v>
      </c>
      <c r="AN540">
        <v>6.57</v>
      </c>
      <c r="AO540" t="s">
        <v>3225</v>
      </c>
      <c r="AQ540">
        <f>(Table2[[#This Row],[Sharpe Ratio]]-AVERAGE(Table2[Sharpe Ratio]))/_xlfn.STDEV.P(Table2[Sharpe Ratio])</f>
        <v>-0.7593941903965159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-1.8178450130794781</v>
      </c>
      <c r="AS540">
        <f>_xlfn.RANK.AVG(Table2[[#This Row],[1Y Return vs Nifty Z-Score]],Table2[1Y Return vs Nifty Z-Score])</f>
        <v>678</v>
      </c>
      <c r="AT540">
        <f>_xlfn.RANK.AVG(Table2[[#This Row],[6M Return vs Nifty Z-Score]],Table2[6M Return vs Nifty Z-Score])</f>
        <v>256</v>
      </c>
      <c r="AU540">
        <f>_xlfn.RANK.AVG(Table2[[#This Row],[Sharpe Ratio Z-Score]],Table2[Sharpe Ratio Z-Score])</f>
        <v>560.5</v>
      </c>
      <c r="AV540">
        <f>(Table2[[#This Row],[Rank 1Y]]+Table2[[#This Row],[Rank 6M]]+Table2[[#This Row],[Rank Sharpe]])/3</f>
        <v>498.16666666666669</v>
      </c>
    </row>
    <row r="541" spans="1:48" x14ac:dyDescent="0.3">
      <c r="A541" t="s">
        <v>432</v>
      </c>
      <c r="B541" t="s">
        <v>433</v>
      </c>
      <c r="C541" t="s">
        <v>3188</v>
      </c>
      <c r="D541" t="s">
        <v>127</v>
      </c>
      <c r="E541">
        <v>54494.020137776999</v>
      </c>
      <c r="F541">
        <v>131.93</v>
      </c>
      <c r="G541">
        <v>10.2685916904184</v>
      </c>
      <c r="H541">
        <f>(Table2[[#This Row],[1Y Return vs Nifty]]-AVERAGE(Table2[1Y Return vs Nifty]))/_xlfn.STDEV.P(Table2[1Y Return vs Nifty])</f>
        <v>-0.29130685344570795</v>
      </c>
      <c r="I541">
        <v>-1.03957410811286</v>
      </c>
      <c r="J541">
        <f>(Table2[[#This Row],[1M Return vs Nifty]]-AVERAGE(Table2[1M Return vs Nifty]))/_xlfn.STDEV.P(Table2[1M Return vs Nifty])</f>
        <v>-0.21098544511346445</v>
      </c>
      <c r="K541">
        <v>-10.6684490639947</v>
      </c>
      <c r="L541">
        <f>(Table2[[#This Row],[6M Return vs Nifty]]-AVERAGE(Table2[6M Return vs Nifty]))/_xlfn.STDEV.P(Table2[6M Return vs Nifty])</f>
        <v>-0.80739480015074683</v>
      </c>
      <c r="M541">
        <v>2.1952269499265098</v>
      </c>
      <c r="N541">
        <f>(Table2[[#This Row],[1W Return vs Nifty]]-AVERAGE(Table2[1W Return vs Nifty]))/_xlfn.STDEV.P(Table2[1W Return vs Nifty])</f>
        <v>0.47768489117344137</v>
      </c>
      <c r="O541">
        <v>132.26</v>
      </c>
      <c r="P541">
        <v>137.13954880185599</v>
      </c>
      <c r="Q541">
        <v>133.24607947013101</v>
      </c>
      <c r="R541">
        <v>51.9504711438668</v>
      </c>
      <c r="S541" s="1">
        <f>(Table2[[#This Row],[Close Price]]-Table2[[#This Row],[20D EMA]])/Table2[[#This Row],[20D EMA]]</f>
        <v>-2.4950854377739614E-3</v>
      </c>
      <c r="T541" s="1">
        <f>(Table2[[#This Row],[Close Price]]-Table2[[#This Row],[50D EMA]])/Table2[[#This Row],[50D EMA]]</f>
        <v>-3.7987209724475071E-2</v>
      </c>
      <c r="U541" s="1">
        <f>(Table2[[#This Row],[Close Price]]-Table2[[#This Row],[200D EMA]])/Table2[[#This Row],[200D EMA]]</f>
        <v>-9.8770596130448914E-3</v>
      </c>
      <c r="V541">
        <v>0.56641174937197303</v>
      </c>
      <c r="W541">
        <v>130.5</v>
      </c>
      <c r="X541">
        <v>133</v>
      </c>
      <c r="Y541">
        <v>130.5</v>
      </c>
      <c r="Z541">
        <v>134.08000000000001</v>
      </c>
      <c r="AA541">
        <v>126.11</v>
      </c>
      <c r="AB541">
        <v>134.38999999999999</v>
      </c>
      <c r="AC541" s="1">
        <f>(Table2[[#This Row],[Close Price]]/Table2[[#This Row],[Day Low]])-1</f>
        <v>1.0957854406130396E-2</v>
      </c>
      <c r="AD541" s="1">
        <f>(Table2[[#This Row],[Day High]]/Table2[[#This Row],[Close Price]])-1</f>
        <v>8.1103615553701491E-3</v>
      </c>
      <c r="AE541" s="1">
        <f>(Table2[[#This Row],[Close Price]]/Table2[[#This Row],[Current Week Low]])-1</f>
        <v>1.0957854406130396E-2</v>
      </c>
      <c r="AF541" s="1">
        <f>(Table2[[#This Row],[Current Week High]]/Table2[[#This Row],[Close Price]])-1</f>
        <v>1.6296520882286059E-2</v>
      </c>
      <c r="AG541" s="1">
        <f>(Table2[[#This Row],[Close Price]]/Table2[[#This Row],[Current Month Low]])-1</f>
        <v>4.6150186345254252E-2</v>
      </c>
      <c r="AH541" s="1">
        <f>(Table2[[#This Row],[Current Month High]]/Table2[[#This Row],[Close Price]])-1</f>
        <v>1.8646251800196856E-2</v>
      </c>
      <c r="AI541">
        <v>32.911392405063197</v>
      </c>
      <c r="AJ541">
        <v>61.283618581907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-7.0000000000000007E-2</v>
      </c>
      <c r="AM541" t="s">
        <v>3224</v>
      </c>
      <c r="AN541">
        <v>-1.32</v>
      </c>
      <c r="AO541" t="s">
        <v>3224</v>
      </c>
      <c r="AP541">
        <v>5.3957031247289997E-3</v>
      </c>
      <c r="AQ541">
        <f>(Table2[[#This Row],[Sharpe Ratio]]-AVERAGE(Table2[Sharpe Ratio]))/_xlfn.STDEV.P(Table2[Sharpe Ratio])</f>
        <v>-0.69672726987445932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388</v>
      </c>
      <c r="AT541">
        <f>_xlfn.RANK.AVG(Table2[[#This Row],[6M Return vs Nifty Z-Score]],Table2[6M Return vs Nifty Z-Score])</f>
        <v>594</v>
      </c>
      <c r="AU541">
        <f>_xlfn.RANK.AVG(Table2[[#This Row],[Sharpe Ratio Z-Score]],Table2[Sharpe Ratio Z-Score])</f>
        <v>519</v>
      </c>
      <c r="AV541">
        <f>(Table2[[#This Row],[Rank 1Y]]+Table2[[#This Row],[Rank 6M]]+Table2[[#This Row],[Rank Sharpe]])/3</f>
        <v>500.33333333333331</v>
      </c>
    </row>
    <row r="542" spans="1:48" x14ac:dyDescent="0.3">
      <c r="A542" t="s">
        <v>695</v>
      </c>
      <c r="B542" t="s">
        <v>696</v>
      </c>
      <c r="C542" t="s">
        <v>3184</v>
      </c>
      <c r="D542" t="s">
        <v>54</v>
      </c>
      <c r="E542">
        <v>27030.75220739</v>
      </c>
      <c r="F542">
        <v>501.35</v>
      </c>
      <c r="G542">
        <v>1.4610755820941601</v>
      </c>
      <c r="H542">
        <f>(Table2[[#This Row],[1Y Return vs Nifty]]-AVERAGE(Table2[1Y Return vs Nifty]))/_xlfn.STDEV.P(Table2[1Y Return vs Nifty])</f>
        <v>-0.43722111579675704</v>
      </c>
      <c r="I542">
        <v>13.435448323350499</v>
      </c>
      <c r="J542">
        <f>(Table2[[#This Row],[1M Return vs Nifty]]-AVERAGE(Table2[1M Return vs Nifty]))/_xlfn.STDEV.P(Table2[1M Return vs Nifty])</f>
        <v>1.1560515376217553</v>
      </c>
      <c r="K542">
        <v>10.7094212599083</v>
      </c>
      <c r="L542">
        <f>(Table2[[#This Row],[6M Return vs Nifty]]-AVERAGE(Table2[6M Return vs Nifty]))/_xlfn.STDEV.P(Table2[6M Return vs Nifty])</f>
        <v>-0.17659582509057944</v>
      </c>
      <c r="M542">
        <v>0.28829994792908598</v>
      </c>
      <c r="N542">
        <f>(Table2[[#This Row],[1W Return vs Nifty]]-AVERAGE(Table2[1W Return vs Nifty]))/_xlfn.STDEV.P(Table2[1W Return vs Nifty])</f>
        <v>4.4090388233565397E-2</v>
      </c>
      <c r="O542">
        <v>481.26</v>
      </c>
      <c r="P542">
        <v>462.43298456460201</v>
      </c>
      <c r="Q542">
        <v>431.67450515473399</v>
      </c>
      <c r="R542">
        <v>69.6328861154159</v>
      </c>
      <c r="S542" s="1">
        <f>(Table2[[#This Row],[Close Price]]-Table2[[#This Row],[20D EMA]])/Table2[[#This Row],[20D EMA]]</f>
        <v>4.1744587125462397E-2</v>
      </c>
      <c r="T542" s="1">
        <f>(Table2[[#This Row],[Close Price]]-Table2[[#This Row],[50D EMA]])/Table2[[#This Row],[50D EMA]]</f>
        <v>8.4157092453168852E-2</v>
      </c>
      <c r="U542" s="1">
        <f>(Table2[[#This Row],[Close Price]]-Table2[[#This Row],[200D EMA]])/Table2[[#This Row],[200D EMA]]</f>
        <v>0.16140748182543421</v>
      </c>
      <c r="V542">
        <v>1.29461675894099</v>
      </c>
      <c r="W542">
        <v>498.25</v>
      </c>
      <c r="X542">
        <v>506.4</v>
      </c>
      <c r="Y542">
        <v>498.25</v>
      </c>
      <c r="Z542">
        <v>515.70000000000005</v>
      </c>
      <c r="AA542">
        <v>458.65</v>
      </c>
      <c r="AB542">
        <v>518</v>
      </c>
      <c r="AC542" s="1">
        <f>(Table2[[#This Row],[Close Price]]/Table2[[#This Row],[Day Low]])-1</f>
        <v>6.2217762167586788E-3</v>
      </c>
      <c r="AD542" s="1">
        <f>(Table2[[#This Row],[Day High]]/Table2[[#This Row],[Close Price]])-1</f>
        <v>1.007280343073691E-2</v>
      </c>
      <c r="AE542" s="1">
        <f>(Table2[[#This Row],[Close Price]]/Table2[[#This Row],[Current Week Low]])-1</f>
        <v>6.2217762167586788E-3</v>
      </c>
      <c r="AF542" s="1">
        <f>(Table2[[#This Row],[Current Week High]]/Table2[[#This Row],[Close Price]])-1</f>
        <v>2.8622718659619073E-2</v>
      </c>
      <c r="AG542" s="1">
        <f>(Table2[[#This Row],[Close Price]]/Table2[[#This Row],[Current Month Low]])-1</f>
        <v>9.3099313201787881E-2</v>
      </c>
      <c r="AH542" s="1">
        <f>(Table2[[#This Row],[Current Month High]]/Table2[[#This Row],[Close Price]])-1</f>
        <v>3.3210332103321027E-2</v>
      </c>
      <c r="AI542">
        <v>3.3210332103321001</v>
      </c>
      <c r="AJ542">
        <v>43.488838008013701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</v>
      </c>
      <c r="AM542" t="s">
        <v>3226</v>
      </c>
      <c r="AN542">
        <v>6.64</v>
      </c>
      <c r="AO542" t="s">
        <v>3225</v>
      </c>
      <c r="AP542">
        <v>-5.9394816221736001E-2</v>
      </c>
      <c r="AQ542">
        <f>(Table2[[#This Row],[Sharpe Ratio]]-AVERAGE(Table2[Sharpe Ratio]))/_xlfn.STDEV.P(Table2[Sharpe Ratio])</f>
        <v>-1.4492190642912655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-0.86289407932328144</v>
      </c>
      <c r="AS542">
        <f>_xlfn.RANK.AVG(Table2[[#This Row],[1Y Return vs Nifty Z-Score]],Table2[1Y Return vs Nifty Z-Score])</f>
        <v>453</v>
      </c>
      <c r="AT542">
        <f>_xlfn.RANK.AVG(Table2[[#This Row],[6M Return vs Nifty Z-Score]],Table2[6M Return vs Nifty Z-Score])</f>
        <v>368</v>
      </c>
      <c r="AU542">
        <f>_xlfn.RANK.AVG(Table2[[#This Row],[Sharpe Ratio Z-Score]],Table2[Sharpe Ratio Z-Score])</f>
        <v>680</v>
      </c>
      <c r="AV542">
        <f>(Table2[[#This Row],[Rank 1Y]]+Table2[[#This Row],[Rank 6M]]+Table2[[#This Row],[Rank Sharpe]])/3</f>
        <v>500.33333333333331</v>
      </c>
    </row>
    <row r="543" spans="1:48" x14ac:dyDescent="0.3">
      <c r="A543" t="s">
        <v>436</v>
      </c>
      <c r="B543" t="s">
        <v>437</v>
      </c>
      <c r="C543" t="s">
        <v>3180</v>
      </c>
      <c r="D543" t="s">
        <v>51</v>
      </c>
      <c r="E543">
        <v>53485.593491309999</v>
      </c>
      <c r="F543">
        <v>719.45</v>
      </c>
      <c r="G543">
        <v>-27.198861217924801</v>
      </c>
      <c r="H543">
        <f>(Table2[[#This Row],[1Y Return vs Nifty]]-AVERAGE(Table2[1Y Return vs Nifty]))/_xlfn.STDEV.P(Table2[1Y Return vs Nifty])</f>
        <v>-0.91203075403857903</v>
      </c>
      <c r="I543">
        <v>13.460430753538599</v>
      </c>
      <c r="J543">
        <f>(Table2[[#This Row],[1M Return vs Nifty]]-AVERAGE(Table2[1M Return vs Nifty]))/_xlfn.STDEV.P(Table2[1M Return vs Nifty])</f>
        <v>1.1584109057089162</v>
      </c>
      <c r="K543">
        <v>10.8361576900513</v>
      </c>
      <c r="L543">
        <f>(Table2[[#This Row],[6M Return vs Nifty]]-AVERAGE(Table2[6M Return vs Nifty]))/_xlfn.STDEV.P(Table2[6M Return vs Nifty])</f>
        <v>-0.17285620046821468</v>
      </c>
      <c r="M543">
        <v>-1.52122920141107</v>
      </c>
      <c r="N543">
        <f>(Table2[[#This Row],[1W Return vs Nifty]]-AVERAGE(Table2[1W Return vs Nifty]))/_xlfn.STDEV.P(Table2[1W Return vs Nifty])</f>
        <v>-0.36735792166058623</v>
      </c>
      <c r="O543">
        <v>689</v>
      </c>
      <c r="P543">
        <v>665.35143034814803</v>
      </c>
      <c r="Q543">
        <v>658.09212523984797</v>
      </c>
      <c r="R543">
        <v>76.321473357780306</v>
      </c>
      <c r="S543" s="1">
        <f>(Table2[[#This Row],[Close Price]]-Table2[[#This Row],[20D EMA]])/Table2[[#This Row],[20D EMA]]</f>
        <v>4.4194484760522561E-2</v>
      </c>
      <c r="T543" s="1">
        <f>(Table2[[#This Row],[Close Price]]-Table2[[#This Row],[50D EMA]])/Table2[[#This Row],[50D EMA]]</f>
        <v>8.1308263850195239E-2</v>
      </c>
      <c r="U543" s="1">
        <f>(Table2[[#This Row],[Close Price]]-Table2[[#This Row],[200D EMA]])/Table2[[#This Row],[200D EMA]]</f>
        <v>9.3235996005558652E-2</v>
      </c>
      <c r="V543">
        <v>0.92317226671643804</v>
      </c>
      <c r="W543">
        <v>714.45</v>
      </c>
      <c r="X543">
        <v>723.4</v>
      </c>
      <c r="Y543">
        <v>710.55</v>
      </c>
      <c r="Z543">
        <v>727.05</v>
      </c>
      <c r="AA543">
        <v>671.1</v>
      </c>
      <c r="AB543">
        <v>728.65</v>
      </c>
      <c r="AC543" s="1">
        <f>(Table2[[#This Row],[Close Price]]/Table2[[#This Row],[Day Low]])-1</f>
        <v>6.9983903702148798E-3</v>
      </c>
      <c r="AD543" s="1">
        <f>(Table2[[#This Row],[Day High]]/Table2[[#This Row],[Close Price]])-1</f>
        <v>5.4903050941690346E-3</v>
      </c>
      <c r="AE543" s="1">
        <f>(Table2[[#This Row],[Close Price]]/Table2[[#This Row],[Current Week Low]])-1</f>
        <v>1.2525508408979036E-2</v>
      </c>
      <c r="AF543" s="1">
        <f>(Table2[[#This Row],[Current Week High]]/Table2[[#This Row],[Close Price]])-1</f>
        <v>1.0563624991312581E-2</v>
      </c>
      <c r="AG543" s="1">
        <f>(Table2[[#This Row],[Close Price]]/Table2[[#This Row],[Current Month Low]])-1</f>
        <v>7.2045894799582788E-2</v>
      </c>
      <c r="AH543" s="1">
        <f>(Table2[[#This Row],[Current Month High]]/Table2[[#This Row],[Close Price]])-1</f>
        <v>1.2787546042115405E-2</v>
      </c>
      <c r="AI543">
        <v>13.058586420181999</v>
      </c>
      <c r="AJ543">
        <v>29.934982842694598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7.0000000000000007E-2</v>
      </c>
      <c r="AM543" t="s">
        <v>3225</v>
      </c>
      <c r="AN543">
        <v>4.46</v>
      </c>
      <c r="AO543" t="s">
        <v>3225</v>
      </c>
      <c r="AP543">
        <v>1.3307409879137E-2</v>
      </c>
      <c r="AQ543">
        <f>(Table2[[#This Row],[Sharpe Ratio]]-AVERAGE(Table2[Sharpe Ratio]))/_xlfn.STDEV.P(Table2[Sharpe Ratio])</f>
        <v>-0.60483891224781428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-0.8986728827062781</v>
      </c>
      <c r="AS543">
        <f>_xlfn.RANK.AVG(Table2[[#This Row],[1Y Return vs Nifty Z-Score]],Table2[1Y Return vs Nifty Z-Score])</f>
        <v>643</v>
      </c>
      <c r="AT543">
        <f>_xlfn.RANK.AVG(Table2[[#This Row],[6M Return vs Nifty Z-Score]],Table2[6M Return vs Nifty Z-Score])</f>
        <v>367</v>
      </c>
      <c r="AU543">
        <f>_xlfn.RANK.AVG(Table2[[#This Row],[Sharpe Ratio Z-Score]],Table2[Sharpe Ratio Z-Score])</f>
        <v>497</v>
      </c>
      <c r="AV543">
        <f>(Table2[[#This Row],[Rank 1Y]]+Table2[[#This Row],[Rank 6M]]+Table2[[#This Row],[Rank Sharpe]])/3</f>
        <v>502.33333333333331</v>
      </c>
    </row>
    <row r="544" spans="1:48" x14ac:dyDescent="0.3">
      <c r="A544" t="s">
        <v>754</v>
      </c>
      <c r="B544" t="s">
        <v>755</v>
      </c>
      <c r="C544" t="s">
        <v>3187</v>
      </c>
      <c r="D544" t="s">
        <v>498</v>
      </c>
      <c r="E544">
        <v>22916.221194244001</v>
      </c>
      <c r="F544">
        <v>189.98</v>
      </c>
      <c r="G544">
        <v>-35.608855060499302</v>
      </c>
      <c r="H544">
        <f>(Table2[[#This Row],[1Y Return vs Nifty]]-AVERAGE(Table2[1Y Return vs Nifty]))/_xlfn.STDEV.P(Table2[1Y Return vs Nifty])</f>
        <v>-1.05135925855943</v>
      </c>
      <c r="I544">
        <v>6.1031429929248997</v>
      </c>
      <c r="J544">
        <f>(Table2[[#This Row],[1M Return vs Nifty]]-AVERAGE(Table2[1M Return vs Nifty]))/_xlfn.STDEV.P(Table2[1M Return vs Nifty])</f>
        <v>0.46358058617017633</v>
      </c>
      <c r="K544">
        <v>5.5514797318527203</v>
      </c>
      <c r="L544">
        <f>(Table2[[#This Row],[6M Return vs Nifty]]-AVERAGE(Table2[6M Return vs Nifty]))/_xlfn.STDEV.P(Table2[6M Return vs Nifty])</f>
        <v>-0.3287917258057127</v>
      </c>
      <c r="M544">
        <v>1.74068244138043</v>
      </c>
      <c r="N544">
        <f>(Table2[[#This Row],[1W Return vs Nifty]]-AVERAGE(Table2[1W Return vs Nifty]))/_xlfn.STDEV.P(Table2[1W Return vs Nifty])</f>
        <v>0.37433117074227312</v>
      </c>
      <c r="O544">
        <v>182.88</v>
      </c>
      <c r="P544">
        <v>177.626872900818</v>
      </c>
      <c r="Q544">
        <v>173.01361290613499</v>
      </c>
      <c r="R544">
        <v>66.409947112856599</v>
      </c>
      <c r="S544" s="1">
        <f>(Table2[[#This Row],[Close Price]]-Table2[[#This Row],[20D EMA]])/Table2[[#This Row],[20D EMA]]</f>
        <v>3.8823272090988598E-2</v>
      </c>
      <c r="T544" s="1">
        <f>(Table2[[#This Row],[Close Price]]-Table2[[#This Row],[50D EMA]])/Table2[[#This Row],[50D EMA]]</f>
        <v>6.9545372822498758E-2</v>
      </c>
      <c r="U544" s="1">
        <f>(Table2[[#This Row],[Close Price]]-Table2[[#This Row],[200D EMA]])/Table2[[#This Row],[200D EMA]]</f>
        <v>9.8063885314444946E-2</v>
      </c>
      <c r="V544">
        <v>0.88948894324650096</v>
      </c>
      <c r="W544">
        <v>185.32</v>
      </c>
      <c r="X544">
        <v>191.9</v>
      </c>
      <c r="Y544">
        <v>185.32</v>
      </c>
      <c r="Z544">
        <v>192.59</v>
      </c>
      <c r="AA544">
        <v>174.96</v>
      </c>
      <c r="AB544">
        <v>192.59</v>
      </c>
      <c r="AC544" s="1">
        <f>(Table2[[#This Row],[Close Price]]/Table2[[#This Row],[Day Low]])-1</f>
        <v>2.5145693934815361E-2</v>
      </c>
      <c r="AD544" s="1">
        <f>(Table2[[#This Row],[Day High]]/Table2[[#This Row],[Close Price]])-1</f>
        <v>1.0106326981787594E-2</v>
      </c>
      <c r="AE544" s="1">
        <f>(Table2[[#This Row],[Close Price]]/Table2[[#This Row],[Current Week Low]])-1</f>
        <v>2.5145693934815361E-2</v>
      </c>
      <c r="AF544" s="1">
        <f>(Table2[[#This Row],[Current Week High]]/Table2[[#This Row],[Close Price]])-1</f>
        <v>1.3738288240867425E-2</v>
      </c>
      <c r="AG544" s="1">
        <f>(Table2[[#This Row],[Close Price]]/Table2[[#This Row],[Current Month Low]])-1</f>
        <v>8.5848193872885226E-2</v>
      </c>
      <c r="AH544" s="1">
        <f>(Table2[[#This Row],[Current Month High]]/Table2[[#This Row],[Close Price]])-1</f>
        <v>1.3738288240867425E-2</v>
      </c>
      <c r="AI544">
        <v>17.3807769238867</v>
      </c>
      <c r="AJ544">
        <v>33.553602811950697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0.01</v>
      </c>
      <c r="AM544" t="s">
        <v>3225</v>
      </c>
      <c r="AN544">
        <v>8</v>
      </c>
      <c r="AO544" t="s">
        <v>3225</v>
      </c>
      <c r="AP544">
        <v>4.3000711467622001E-2</v>
      </c>
      <c r="AQ544">
        <f>(Table2[[#This Row],[Sharpe Ratio]]-AVERAGE(Table2[Sharpe Ratio]))/_xlfn.STDEV.P(Table2[Sharpe Ratio])</f>
        <v>-0.25997416938327705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-0.80221339683597037</v>
      </c>
      <c r="AS544">
        <f>_xlfn.RANK.AVG(Table2[[#This Row],[1Y Return vs Nifty Z-Score]],Table2[1Y Return vs Nifty Z-Score])</f>
        <v>683</v>
      </c>
      <c r="AT544">
        <f>_xlfn.RANK.AVG(Table2[[#This Row],[6M Return vs Nifty Z-Score]],Table2[6M Return vs Nifty Z-Score])</f>
        <v>423</v>
      </c>
      <c r="AU544">
        <f>_xlfn.RANK.AVG(Table2[[#This Row],[Sharpe Ratio Z-Score]],Table2[Sharpe Ratio Z-Score])</f>
        <v>402</v>
      </c>
      <c r="AV544">
        <f>(Table2[[#This Row],[Rank 1Y]]+Table2[[#This Row],[Rank 6M]]+Table2[[#This Row],[Rank Sharpe]])/3</f>
        <v>502.66666666666669</v>
      </c>
    </row>
    <row r="545" spans="1:48" x14ac:dyDescent="0.3">
      <c r="A545" t="s">
        <v>649</v>
      </c>
      <c r="B545" t="s">
        <v>650</v>
      </c>
      <c r="C545" t="s">
        <v>3184</v>
      </c>
      <c r="D545" t="s">
        <v>278</v>
      </c>
      <c r="E545">
        <v>30219.636896459899</v>
      </c>
      <c r="F545">
        <v>1125.3</v>
      </c>
      <c r="G545">
        <v>35.729295303367699</v>
      </c>
      <c r="H545">
        <f>(Table2[[#This Row],[1Y Return vs Nifty]]-AVERAGE(Table2[1Y Return vs Nifty]))/_xlfn.STDEV.P(Table2[1Y Return vs Nifty])</f>
        <v>0.13050103664840795</v>
      </c>
      <c r="I545">
        <v>-2.74649029840656</v>
      </c>
      <c r="J545">
        <f>(Table2[[#This Row],[1M Return vs Nifty]]-AVERAGE(Table2[1M Return vs Nifty]))/_xlfn.STDEV.P(Table2[1M Return vs Nifty])</f>
        <v>-0.37218848086759271</v>
      </c>
      <c r="K545">
        <v>-20.466358575300799</v>
      </c>
      <c r="L545">
        <f>(Table2[[#This Row],[6M Return vs Nifty]]-AVERAGE(Table2[6M Return vs Nifty]))/_xlfn.STDEV.P(Table2[6M Return vs Nifty])</f>
        <v>-1.0965027039700344</v>
      </c>
      <c r="M545">
        <v>0.24627515960882301</v>
      </c>
      <c r="N545">
        <f>(Table2[[#This Row],[1W Return vs Nifty]]-AVERAGE(Table2[1W Return vs Nifty]))/_xlfn.STDEV.P(Table2[1W Return vs Nifty])</f>
        <v>3.4534848255479471E-2</v>
      </c>
      <c r="O545">
        <v>1124.75</v>
      </c>
      <c r="P545">
        <v>1156.27240964577</v>
      </c>
      <c r="Q545">
        <v>1136.11989849324</v>
      </c>
      <c r="R545">
        <v>51.5223724288564</v>
      </c>
      <c r="S545" s="1">
        <f>(Table2[[#This Row],[Close Price]]-Table2[[#This Row],[20D EMA]])/Table2[[#This Row],[20D EMA]]</f>
        <v>4.8899755501218456E-4</v>
      </c>
      <c r="T545" s="1">
        <f>(Table2[[#This Row],[Close Price]]-Table2[[#This Row],[50D EMA]])/Table2[[#This Row],[50D EMA]]</f>
        <v>-2.6786429726588946E-2</v>
      </c>
      <c r="U545" s="1">
        <f>(Table2[[#This Row],[Close Price]]-Table2[[#This Row],[200D EMA]])/Table2[[#This Row],[200D EMA]]</f>
        <v>-9.5235533745952321E-3</v>
      </c>
      <c r="V545">
        <v>0.95221204307570295</v>
      </c>
      <c r="W545">
        <v>1116.8</v>
      </c>
      <c r="X545">
        <v>1136.95</v>
      </c>
      <c r="Y545">
        <v>1115.05</v>
      </c>
      <c r="Z545">
        <v>1138.8</v>
      </c>
      <c r="AA545">
        <v>1088.75</v>
      </c>
      <c r="AB545">
        <v>1199</v>
      </c>
      <c r="AC545" s="1">
        <f>(Table2[[#This Row],[Close Price]]/Table2[[#This Row],[Day Low]])-1</f>
        <v>7.6110315186246336E-3</v>
      </c>
      <c r="AD545" s="1">
        <f>(Table2[[#This Row],[Day High]]/Table2[[#This Row],[Close Price]])-1</f>
        <v>1.0352794810272847E-2</v>
      </c>
      <c r="AE545" s="1">
        <f>(Table2[[#This Row],[Close Price]]/Table2[[#This Row],[Current Week Low]])-1</f>
        <v>9.1924128962825868E-3</v>
      </c>
      <c r="AF545" s="1">
        <f>(Table2[[#This Row],[Current Week High]]/Table2[[#This Row],[Close Price]])-1</f>
        <v>1.1996800853105949E-2</v>
      </c>
      <c r="AG545" s="1">
        <f>(Table2[[#This Row],[Close Price]]/Table2[[#This Row],[Current Month Low]])-1</f>
        <v>3.357060849598148E-2</v>
      </c>
      <c r="AH545" s="1">
        <f>(Table2[[#This Row],[Current Month High]]/Table2[[#This Row],[Close Price]])-1</f>
        <v>6.5493646138807371E-2</v>
      </c>
      <c r="AI545">
        <v>34.533013418643897</v>
      </c>
      <c r="AJ545">
        <v>66.464497041420103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-0.27</v>
      </c>
      <c r="AM545" t="s">
        <v>3224</v>
      </c>
      <c r="AN545">
        <v>-0.83</v>
      </c>
      <c r="AO545" t="s">
        <v>3224</v>
      </c>
      <c r="AQ545">
        <f>(Table2[[#This Row],[Sharpe Ratio]]-AVERAGE(Table2[Sharpe Ratio]))/_xlfn.STDEV.P(Table2[Sharpe Ratio])</f>
        <v>-0.7593941903965159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264</v>
      </c>
      <c r="AT545">
        <f>_xlfn.RANK.AVG(Table2[[#This Row],[6M Return vs Nifty Z-Score]],Table2[6M Return vs Nifty Z-Score])</f>
        <v>684</v>
      </c>
      <c r="AU545">
        <f>_xlfn.RANK.AVG(Table2[[#This Row],[Sharpe Ratio Z-Score]],Table2[Sharpe Ratio Z-Score])</f>
        <v>560.5</v>
      </c>
      <c r="AV545">
        <f>(Table2[[#This Row],[Rank 1Y]]+Table2[[#This Row],[Rank 6M]]+Table2[[#This Row],[Rank Sharpe]])/3</f>
        <v>502.83333333333331</v>
      </c>
    </row>
    <row r="546" spans="1:48" x14ac:dyDescent="0.3">
      <c r="A546" t="s">
        <v>1772</v>
      </c>
      <c r="B546" t="s">
        <v>1773</v>
      </c>
      <c r="C546" t="s">
        <v>3187</v>
      </c>
      <c r="D546" t="s">
        <v>287</v>
      </c>
      <c r="E546">
        <v>4658.2942514839997</v>
      </c>
      <c r="F546">
        <v>211.69</v>
      </c>
      <c r="G546">
        <v>21.7399571579884</v>
      </c>
      <c r="H546">
        <f>(Table2[[#This Row],[1Y Return vs Nifty]]-AVERAGE(Table2[1Y Return vs Nifty]))/_xlfn.STDEV.P(Table2[1Y Return vs Nifty])</f>
        <v>-0.10126055551412856</v>
      </c>
      <c r="I546">
        <v>3.8892053957711998</v>
      </c>
      <c r="J546">
        <f>(Table2[[#This Row],[1M Return vs Nifty]]-AVERAGE(Table2[1M Return vs Nifty]))/_xlfn.STDEV.P(Table2[1M Return vs Nifty])</f>
        <v>0.25449389306782327</v>
      </c>
      <c r="K546">
        <v>-14.3227641395258</v>
      </c>
      <c r="L546">
        <f>(Table2[[#This Row],[6M Return vs Nifty]]-AVERAGE(Table2[6M Return vs Nifty]))/_xlfn.STDEV.P(Table2[6M Return vs Nifty])</f>
        <v>-0.91522304352887796</v>
      </c>
      <c r="M546">
        <v>-2.0649602007439398</v>
      </c>
      <c r="N546">
        <f>(Table2[[#This Row],[1W Return vs Nifty]]-AVERAGE(Table2[1W Return vs Nifty]))/_xlfn.STDEV.P(Table2[1W Return vs Nifty])</f>
        <v>-0.49099074669363191</v>
      </c>
      <c r="O546">
        <v>208.12</v>
      </c>
      <c r="P546">
        <v>200.43783895406401</v>
      </c>
      <c r="Q546">
        <v>188.694427183004</v>
      </c>
      <c r="R546">
        <v>54.4984525793923</v>
      </c>
      <c r="S546" s="1">
        <f>(Table2[[#This Row],[Close Price]]-Table2[[#This Row],[20D EMA]])/Table2[[#This Row],[20D EMA]]</f>
        <v>1.7153565250816804E-2</v>
      </c>
      <c r="T546" s="1">
        <f>(Table2[[#This Row],[Close Price]]-Table2[[#This Row],[50D EMA]])/Table2[[#This Row],[50D EMA]]</f>
        <v>5.6137908414162968E-2</v>
      </c>
      <c r="U546" s="1">
        <f>(Table2[[#This Row],[Close Price]]-Table2[[#This Row],[200D EMA]])/Table2[[#This Row],[200D EMA]]</f>
        <v>0.12186673003699205</v>
      </c>
      <c r="V546">
        <v>0.87199723038912802</v>
      </c>
      <c r="W546">
        <v>210.77</v>
      </c>
      <c r="X546">
        <v>213.65</v>
      </c>
      <c r="Y546">
        <v>210.77</v>
      </c>
      <c r="Z546">
        <v>218.99</v>
      </c>
      <c r="AA546">
        <v>204</v>
      </c>
      <c r="AB546">
        <v>225.48</v>
      </c>
      <c r="AC546" s="1">
        <f>(Table2[[#This Row],[Close Price]]/Table2[[#This Row],[Day Low]])-1</f>
        <v>4.3649475731839527E-3</v>
      </c>
      <c r="AD546" s="1">
        <f>(Table2[[#This Row],[Day High]]/Table2[[#This Row],[Close Price]])-1</f>
        <v>9.2588218621569851E-3</v>
      </c>
      <c r="AE546" s="1">
        <f>(Table2[[#This Row],[Close Price]]/Table2[[#This Row],[Current Week Low]])-1</f>
        <v>4.3649475731839527E-3</v>
      </c>
      <c r="AF546" s="1">
        <f>(Table2[[#This Row],[Current Week High]]/Table2[[#This Row],[Close Price]])-1</f>
        <v>3.4484387547829343E-2</v>
      </c>
      <c r="AG546" s="1">
        <f>(Table2[[#This Row],[Close Price]]/Table2[[#This Row],[Current Month Low]])-1</f>
        <v>3.769607843137246E-2</v>
      </c>
      <c r="AH546" s="1">
        <f>(Table2[[#This Row],[Current Month High]]/Table2[[#This Row],[Close Price]])-1</f>
        <v>6.5142425244461233E-2</v>
      </c>
      <c r="AI546">
        <v>12.357692852756299</v>
      </c>
      <c r="AJ546">
        <v>66.357563850687598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0.03</v>
      </c>
      <c r="AM546" t="s">
        <v>3225</v>
      </c>
      <c r="AN546">
        <v>2.4500000000000002</v>
      </c>
      <c r="AO546" t="s">
        <v>3225</v>
      </c>
      <c r="AQ546">
        <f>(Table2[[#This Row],[Sharpe Ratio]]-AVERAGE(Table2[Sharpe Ratio]))/_xlfn.STDEV.P(Table2[Sharpe Ratio])</f>
        <v>-0.7593941903965159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-2.0123746430653311</v>
      </c>
      <c r="AS546">
        <f>_xlfn.RANK.AVG(Table2[[#This Row],[1Y Return vs Nifty Z-Score]],Table2[1Y Return vs Nifty Z-Score])</f>
        <v>320</v>
      </c>
      <c r="AT546">
        <f>_xlfn.RANK.AVG(Table2[[#This Row],[6M Return vs Nifty Z-Score]],Table2[6M Return vs Nifty Z-Score])</f>
        <v>628</v>
      </c>
      <c r="AU546">
        <f>_xlfn.RANK.AVG(Table2[[#This Row],[Sharpe Ratio Z-Score]],Table2[Sharpe Ratio Z-Score])</f>
        <v>560.5</v>
      </c>
      <c r="AV546">
        <f>(Table2[[#This Row],[Rank 1Y]]+Table2[[#This Row],[Rank 6M]]+Table2[[#This Row],[Rank Sharpe]])/3</f>
        <v>502.83333333333331</v>
      </c>
    </row>
    <row r="547" spans="1:48" x14ac:dyDescent="0.3">
      <c r="A547" t="s">
        <v>1551</v>
      </c>
      <c r="B547" t="s">
        <v>1552</v>
      </c>
      <c r="C547" t="s">
        <v>3180</v>
      </c>
      <c r="D547" t="s">
        <v>552</v>
      </c>
      <c r="E547">
        <v>6525.0219782499998</v>
      </c>
      <c r="F547">
        <v>304.3</v>
      </c>
      <c r="G547">
        <v>-10.196251853606899</v>
      </c>
      <c r="H547">
        <f>(Table2[[#This Row],[1Y Return vs Nifty]]-AVERAGE(Table2[1Y Return vs Nifty]))/_xlfn.STDEV.P(Table2[1Y Return vs Nifty])</f>
        <v>-0.6303482486733385</v>
      </c>
      <c r="I547">
        <v>0.74929175004517001</v>
      </c>
      <c r="J547">
        <f>(Table2[[#This Row],[1M Return vs Nifty]]-AVERAGE(Table2[1M Return vs Nifty]))/_xlfn.STDEV.P(Table2[1M Return vs Nifty])</f>
        <v>-4.2042992911186287E-2</v>
      </c>
      <c r="K547">
        <v>-23.883803616202002</v>
      </c>
      <c r="L547">
        <f>(Table2[[#This Row],[6M Return vs Nifty]]-AVERAGE(Table2[6M Return vs Nifty]))/_xlfn.STDEV.P(Table2[6M Return vs Nifty])</f>
        <v>-1.1973415993540419</v>
      </c>
      <c r="M547">
        <v>2.8352385909398801</v>
      </c>
      <c r="N547">
        <f>(Table2[[#This Row],[1W Return vs Nifty]]-AVERAGE(Table2[1W Return vs Nifty]))/_xlfn.STDEV.P(Table2[1W Return vs Nifty])</f>
        <v>0.62320987931942262</v>
      </c>
      <c r="O547">
        <v>295.58999999999997</v>
      </c>
      <c r="P547">
        <v>298.213086636181</v>
      </c>
      <c r="Q547">
        <v>311.10396851461797</v>
      </c>
      <c r="R547">
        <v>70.518397887505799</v>
      </c>
      <c r="S547" s="1">
        <f>(Table2[[#This Row],[Close Price]]-Table2[[#This Row],[20D EMA]])/Table2[[#This Row],[20D EMA]]</f>
        <v>2.9466490747319048E-2</v>
      </c>
      <c r="T547" s="1">
        <f>(Table2[[#This Row],[Close Price]]-Table2[[#This Row],[50D EMA]])/Table2[[#This Row],[50D EMA]]</f>
        <v>2.041128856040118E-2</v>
      </c>
      <c r="U547" s="1">
        <f>(Table2[[#This Row],[Close Price]]-Table2[[#This Row],[200D EMA]])/Table2[[#This Row],[200D EMA]]</f>
        <v>-2.1870400905214627E-2</v>
      </c>
      <c r="V547">
        <v>0.69925507282523602</v>
      </c>
      <c r="W547">
        <v>299.05</v>
      </c>
      <c r="X547">
        <v>307.5</v>
      </c>
      <c r="Y547">
        <v>297</v>
      </c>
      <c r="Z547">
        <v>307.5</v>
      </c>
      <c r="AA547">
        <v>283.25</v>
      </c>
      <c r="AB547">
        <v>307.5</v>
      </c>
      <c r="AC547" s="1">
        <f>(Table2[[#This Row],[Close Price]]/Table2[[#This Row],[Day Low]])-1</f>
        <v>1.7555592710249091E-2</v>
      </c>
      <c r="AD547" s="1">
        <f>(Table2[[#This Row],[Day High]]/Table2[[#This Row],[Close Price]])-1</f>
        <v>1.0515938218862875E-2</v>
      </c>
      <c r="AE547" s="1">
        <f>(Table2[[#This Row],[Close Price]]/Table2[[#This Row],[Current Week Low]])-1</f>
        <v>2.45791245791247E-2</v>
      </c>
      <c r="AF547" s="1">
        <f>(Table2[[#This Row],[Current Week High]]/Table2[[#This Row],[Close Price]])-1</f>
        <v>1.0515938218862875E-2</v>
      </c>
      <c r="AG547" s="1">
        <f>(Table2[[#This Row],[Close Price]]/Table2[[#This Row],[Current Month Low]])-1</f>
        <v>7.431597528684919E-2</v>
      </c>
      <c r="AH547" s="1">
        <f>(Table2[[#This Row],[Current Month High]]/Table2[[#This Row],[Close Price]])-1</f>
        <v>1.0515938218862875E-2</v>
      </c>
      <c r="AI547">
        <v>33.184357541899402</v>
      </c>
      <c r="AJ547">
        <v>19.5442938518955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-0.01</v>
      </c>
      <c r="AM547" t="s">
        <v>3224</v>
      </c>
      <c r="AN547">
        <v>4.95</v>
      </c>
      <c r="AO547" t="s">
        <v>3225</v>
      </c>
      <c r="AP547">
        <v>8.9357748748608995E-2</v>
      </c>
      <c r="AQ547">
        <f>(Table2[[#This Row],[Sharpe Ratio]]-AVERAGE(Table2[Sharpe Ratio]))/_xlfn.STDEV.P(Table2[Sharpe Ratio])</f>
        <v>0.27842698126778548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545</v>
      </c>
      <c r="AT547">
        <f>_xlfn.RANK.AVG(Table2[[#This Row],[6M Return vs Nifty Z-Score]],Table2[6M Return vs Nifty Z-Score])</f>
        <v>698</v>
      </c>
      <c r="AU547">
        <f>_xlfn.RANK.AVG(Table2[[#This Row],[Sharpe Ratio Z-Score]],Table2[Sharpe Ratio Z-Score])</f>
        <v>269</v>
      </c>
      <c r="AV547">
        <f>(Table2[[#This Row],[Rank 1Y]]+Table2[[#This Row],[Rank 6M]]+Table2[[#This Row],[Rank Sharpe]])/3</f>
        <v>504</v>
      </c>
    </row>
    <row r="548" spans="1:48" x14ac:dyDescent="0.3">
      <c r="A548" t="s">
        <v>509</v>
      </c>
      <c r="B548" t="s">
        <v>510</v>
      </c>
      <c r="C548" t="s">
        <v>3178</v>
      </c>
      <c r="D548" t="s">
        <v>190</v>
      </c>
      <c r="E548">
        <v>42952.101849375002</v>
      </c>
      <c r="F548">
        <v>623.95000000000005</v>
      </c>
      <c r="G548">
        <v>11.794443402404299</v>
      </c>
      <c r="H548">
        <f>(Table2[[#This Row],[1Y Return vs Nifty]]-AVERAGE(Table2[1Y Return vs Nifty]))/_xlfn.STDEV.P(Table2[1Y Return vs Nifty])</f>
        <v>-0.26602804336200225</v>
      </c>
      <c r="I548">
        <v>0.69277049426716497</v>
      </c>
      <c r="J548">
        <f>(Table2[[#This Row],[1M Return vs Nifty]]-AVERAGE(Table2[1M Return vs Nifty]))/_xlfn.STDEV.P(Table2[1M Return vs Nifty])</f>
        <v>-4.7380922252920531E-2</v>
      </c>
      <c r="K548">
        <v>-0.45551736791582598</v>
      </c>
      <c r="L548">
        <f>(Table2[[#This Row],[6M Return vs Nifty]]-AVERAGE(Table2[6M Return vs Nifty]))/_xlfn.STDEV.P(Table2[6M Return vs Nifty])</f>
        <v>-0.50604079488097087</v>
      </c>
      <c r="M548">
        <v>-6.0217894676168404</v>
      </c>
      <c r="N548">
        <f>(Table2[[#This Row],[1W Return vs Nifty]]-AVERAGE(Table2[1W Return vs Nifty]))/_xlfn.STDEV.P(Table2[1W Return vs Nifty])</f>
        <v>-1.3906892759979157</v>
      </c>
      <c r="O548">
        <v>635.95000000000005</v>
      </c>
      <c r="P548">
        <v>627.65482586904102</v>
      </c>
      <c r="Q548">
        <v>575.23627180372898</v>
      </c>
      <c r="R548">
        <v>37.663048829508703</v>
      </c>
      <c r="S548" s="1">
        <f>(Table2[[#This Row],[Close Price]]-Table2[[#This Row],[20D EMA]])/Table2[[#This Row],[20D EMA]]</f>
        <v>-1.8869407972324868E-2</v>
      </c>
      <c r="T548" s="1">
        <f>(Table2[[#This Row],[Close Price]]-Table2[[#This Row],[50D EMA]])/Table2[[#This Row],[50D EMA]]</f>
        <v>-5.9026485838156824E-3</v>
      </c>
      <c r="U548" s="1">
        <f>(Table2[[#This Row],[Close Price]]-Table2[[#This Row],[200D EMA]])/Table2[[#This Row],[200D EMA]]</f>
        <v>8.4684729708581763E-2</v>
      </c>
      <c r="V548">
        <v>1.0470530489505601</v>
      </c>
      <c r="W548">
        <v>621.5</v>
      </c>
      <c r="X548">
        <v>641.45000000000005</v>
      </c>
      <c r="Y548">
        <v>621.5</v>
      </c>
      <c r="Z548">
        <v>641.45000000000005</v>
      </c>
      <c r="AA548">
        <v>621.5</v>
      </c>
      <c r="AB548">
        <v>689.95</v>
      </c>
      <c r="AC548" s="1">
        <f>(Table2[[#This Row],[Close Price]]/Table2[[#This Row],[Day Low]])-1</f>
        <v>3.942075623491581E-3</v>
      </c>
      <c r="AD548" s="1">
        <f>(Table2[[#This Row],[Day High]]/Table2[[#This Row],[Close Price]])-1</f>
        <v>2.8047119160189204E-2</v>
      </c>
      <c r="AE548" s="1">
        <f>(Table2[[#This Row],[Close Price]]/Table2[[#This Row],[Current Week Low]])-1</f>
        <v>3.942075623491581E-3</v>
      </c>
      <c r="AF548" s="1">
        <f>(Table2[[#This Row],[Current Week High]]/Table2[[#This Row],[Close Price]])-1</f>
        <v>2.8047119160189204E-2</v>
      </c>
      <c r="AG548" s="1">
        <f>(Table2[[#This Row],[Close Price]]/Table2[[#This Row],[Current Month Low]])-1</f>
        <v>3.942075623491581E-3</v>
      </c>
      <c r="AH548" s="1">
        <f>(Table2[[#This Row],[Current Month High]]/Table2[[#This Row],[Close Price]])-1</f>
        <v>0.10577770654699892</v>
      </c>
      <c r="AI548">
        <v>10.577770654699799</v>
      </c>
      <c r="AJ548">
        <v>57.146455106409697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-0.03</v>
      </c>
      <c r="AM548" t="s">
        <v>3224</v>
      </c>
      <c r="AN548">
        <v>2.8</v>
      </c>
      <c r="AO548" t="s">
        <v>3225</v>
      </c>
      <c r="AP548">
        <v>-3.3116885351448001E-2</v>
      </c>
      <c r="AQ548">
        <f>(Table2[[#This Row],[Sharpe Ratio]]-AVERAGE(Table2[Sharpe Ratio]))/_xlfn.STDEV.P(Table2[Sharpe Ratio])</f>
        <v>-1.1440212119881619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-3.3541602484819713</v>
      </c>
      <c r="AS548">
        <f>_xlfn.RANK.AVG(Table2[[#This Row],[1Y Return vs Nifty Z-Score]],Table2[1Y Return vs Nifty Z-Score])</f>
        <v>380</v>
      </c>
      <c r="AT548">
        <f>_xlfn.RANK.AVG(Table2[[#This Row],[6M Return vs Nifty Z-Score]],Table2[6M Return vs Nifty Z-Score])</f>
        <v>488</v>
      </c>
      <c r="AU548">
        <f>_xlfn.RANK.AVG(Table2[[#This Row],[Sharpe Ratio Z-Score]],Table2[Sharpe Ratio Z-Score])</f>
        <v>646</v>
      </c>
      <c r="AV548">
        <f>(Table2[[#This Row],[Rank 1Y]]+Table2[[#This Row],[Rank 6M]]+Table2[[#This Row],[Rank Sharpe]])/3</f>
        <v>504.66666666666669</v>
      </c>
    </row>
    <row r="549" spans="1:48" x14ac:dyDescent="0.3">
      <c r="A549" t="s">
        <v>419</v>
      </c>
      <c r="B549" t="s">
        <v>420</v>
      </c>
      <c r="C549" t="s">
        <v>3186</v>
      </c>
      <c r="D549" t="s">
        <v>406</v>
      </c>
      <c r="E549">
        <v>57348.396354559998</v>
      </c>
      <c r="F549">
        <v>135219.20000000001</v>
      </c>
      <c r="G549">
        <v>-1.83226256086975</v>
      </c>
      <c r="H549">
        <f>(Table2[[#This Row],[1Y Return vs Nifty]]-AVERAGE(Table2[1Y Return vs Nifty]))/_xlfn.STDEV.P(Table2[1Y Return vs Nifty])</f>
        <v>-0.49178190227649743</v>
      </c>
      <c r="I549">
        <v>-3.4673534222643201</v>
      </c>
      <c r="J549">
        <f>(Table2[[#This Row],[1M Return vs Nifty]]-AVERAGE(Table2[1M Return vs Nifty]))/_xlfn.STDEV.P(Table2[1M Return vs Nifty])</f>
        <v>-0.44026758433492824</v>
      </c>
      <c r="K549">
        <v>-16.7254036609555</v>
      </c>
      <c r="L549">
        <f>(Table2[[#This Row],[6M Return vs Nifty]]-AVERAGE(Table2[6M Return vs Nifty]))/_xlfn.STDEV.P(Table2[6M Return vs Nifty])</f>
        <v>-0.98611797013259594</v>
      </c>
      <c r="M549">
        <v>-0.30027358951204403</v>
      </c>
      <c r="N549">
        <f>(Table2[[#This Row],[1W Return vs Nifty]]-AVERAGE(Table2[1W Return vs Nifty]))/_xlfn.STDEV.P(Table2[1W Return vs Nifty])</f>
        <v>-8.9738672943416156E-2</v>
      </c>
      <c r="O549">
        <v>135875.39000000001</v>
      </c>
      <c r="P549">
        <v>134958.41161771599</v>
      </c>
      <c r="Q549">
        <v>129065.82239325299</v>
      </c>
      <c r="R549">
        <v>45.434583668012799</v>
      </c>
      <c r="S549" s="1">
        <f>(Table2[[#This Row],[Close Price]]-Table2[[#This Row],[20D EMA]])/Table2[[#This Row],[20D EMA]]</f>
        <v>-4.829351363775311E-3</v>
      </c>
      <c r="T549" s="1">
        <f>(Table2[[#This Row],[Close Price]]-Table2[[#This Row],[50D EMA]])/Table2[[#This Row],[50D EMA]]</f>
        <v>1.9323610818919078E-3</v>
      </c>
      <c r="U549" s="1">
        <f>(Table2[[#This Row],[Close Price]]-Table2[[#This Row],[200D EMA]])/Table2[[#This Row],[200D EMA]]</f>
        <v>4.7676274730564835E-2</v>
      </c>
      <c r="V549">
        <v>0.49616465252306602</v>
      </c>
      <c r="W549">
        <v>135052.95000000001</v>
      </c>
      <c r="X549">
        <v>137264.35</v>
      </c>
      <c r="Y549">
        <v>135052.95000000001</v>
      </c>
      <c r="Z549">
        <v>138509</v>
      </c>
      <c r="AA549">
        <v>132600</v>
      </c>
      <c r="AB549">
        <v>138509</v>
      </c>
      <c r="AC549" s="1">
        <f>(Table2[[#This Row],[Close Price]]/Table2[[#This Row],[Day Low]])-1</f>
        <v>1.2309986564529307E-3</v>
      </c>
      <c r="AD549" s="1">
        <f>(Table2[[#This Row],[Day High]]/Table2[[#This Row],[Close Price]])-1</f>
        <v>1.5124701225861292E-2</v>
      </c>
      <c r="AE549" s="1">
        <f>(Table2[[#This Row],[Close Price]]/Table2[[#This Row],[Current Week Low]])-1</f>
        <v>1.2309986564529307E-3</v>
      </c>
      <c r="AF549" s="1">
        <f>(Table2[[#This Row],[Current Week High]]/Table2[[#This Row],[Close Price]])-1</f>
        <v>2.4329385176069529E-2</v>
      </c>
      <c r="AG549" s="1">
        <f>(Table2[[#This Row],[Close Price]]/Table2[[#This Row],[Current Month Low]])-1</f>
        <v>1.9752639517345516E-2</v>
      </c>
      <c r="AH549" s="1">
        <f>(Table2[[#This Row],[Current Month High]]/Table2[[#This Row],[Close Price]])-1</f>
        <v>2.4329385176069529E-2</v>
      </c>
      <c r="AI549">
        <v>11.999627271866601</v>
      </c>
      <c r="AJ549">
        <v>27.079742493303801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0.02</v>
      </c>
      <c r="AM549" t="s">
        <v>3225</v>
      </c>
      <c r="AN549">
        <v>0.28999999999999998</v>
      </c>
      <c r="AO549" t="s">
        <v>3225</v>
      </c>
      <c r="AP549">
        <v>5.5774861596812997E-2</v>
      </c>
      <c r="AQ549">
        <f>(Table2[[#This Row],[Sharpe Ratio]]-AVERAGE(Table2[Sharpe Ratio]))/_xlfn.STDEV.P(Table2[Sharpe Ratio])</f>
        <v>-0.1116122909815558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-2.1195184206689937</v>
      </c>
      <c r="AS549">
        <f>_xlfn.RANK.AVG(Table2[[#This Row],[1Y Return vs Nifty Z-Score]],Table2[1Y Return vs Nifty Z-Score])</f>
        <v>482</v>
      </c>
      <c r="AT549">
        <f>_xlfn.RANK.AVG(Table2[[#This Row],[6M Return vs Nifty Z-Score]],Table2[6M Return vs Nifty Z-Score])</f>
        <v>657</v>
      </c>
      <c r="AU549">
        <f>_xlfn.RANK.AVG(Table2[[#This Row],[Sharpe Ratio Z-Score]],Table2[Sharpe Ratio Z-Score])</f>
        <v>375</v>
      </c>
      <c r="AV549">
        <f>(Table2[[#This Row],[Rank 1Y]]+Table2[[#This Row],[Rank 6M]]+Table2[[#This Row],[Rank Sharpe]])/3</f>
        <v>504.66666666666669</v>
      </c>
    </row>
    <row r="550" spans="1:48" x14ac:dyDescent="0.3">
      <c r="A550" t="s">
        <v>128</v>
      </c>
      <c r="B550" t="s">
        <v>129</v>
      </c>
      <c r="C550" t="s">
        <v>3180</v>
      </c>
      <c r="D550" t="s">
        <v>51</v>
      </c>
      <c r="E550">
        <v>223413.23847102001</v>
      </c>
      <c r="F550">
        <v>351.65</v>
      </c>
      <c r="G550">
        <v>24.911231358906502</v>
      </c>
      <c r="H550">
        <f>(Table2[[#This Row],[1Y Return vs Nifty]]-AVERAGE(Table2[1Y Return vs Nifty]))/_xlfn.STDEV.P(Table2[1Y Return vs Nifty])</f>
        <v>-4.8722004343891824E-2</v>
      </c>
      <c r="I550">
        <v>1.99378768374801</v>
      </c>
      <c r="J550">
        <f>(Table2[[#This Row],[1M Return vs Nifty]]-AVERAGE(Table2[1M Return vs Nifty]))/_xlfn.STDEV.P(Table2[1M Return vs Nifty])</f>
        <v>7.5488567008019272E-2</v>
      </c>
      <c r="K550">
        <v>-15.6716478422039</v>
      </c>
      <c r="L550">
        <f>(Table2[[#This Row],[6M Return vs Nifty]]-AVERAGE(Table2[6M Return vs Nifty]))/_xlfn.STDEV.P(Table2[6M Return vs Nifty])</f>
        <v>-0.95502469094430498</v>
      </c>
      <c r="M550">
        <v>-0.37655942282669702</v>
      </c>
      <c r="N550">
        <f>(Table2[[#This Row],[1W Return vs Nifty]]-AVERAGE(Table2[1W Return vs Nifty]))/_xlfn.STDEV.P(Table2[1W Return vs Nifty])</f>
        <v>-0.10708444335978466</v>
      </c>
      <c r="O550">
        <v>341.55</v>
      </c>
      <c r="P550">
        <v>339.30052721843902</v>
      </c>
      <c r="Q550">
        <v>309.17705237760703</v>
      </c>
      <c r="R550">
        <v>62.0045301091412</v>
      </c>
      <c r="S550" s="1">
        <f>(Table2[[#This Row],[Close Price]]-Table2[[#This Row],[20D EMA]])/Table2[[#This Row],[20D EMA]]</f>
        <v>2.9571073049333818E-2</v>
      </c>
      <c r="T550" s="1">
        <f>(Table2[[#This Row],[Close Price]]-Table2[[#This Row],[50D EMA]])/Table2[[#This Row],[50D EMA]]</f>
        <v>3.6396857036448009E-2</v>
      </c>
      <c r="U550" s="1">
        <f>(Table2[[#This Row],[Close Price]]-Table2[[#This Row],[200D EMA]])/Table2[[#This Row],[200D EMA]]</f>
        <v>0.13737419157007646</v>
      </c>
      <c r="V550">
        <v>1.42209342359277</v>
      </c>
      <c r="W550">
        <v>344</v>
      </c>
      <c r="X550">
        <v>355.5</v>
      </c>
      <c r="Y550">
        <v>344</v>
      </c>
      <c r="Z550">
        <v>355.5</v>
      </c>
      <c r="AA550">
        <v>323.14999999999998</v>
      </c>
      <c r="AB550">
        <v>359.75</v>
      </c>
      <c r="AC550" s="1">
        <f>(Table2[[#This Row],[Close Price]]/Table2[[#This Row],[Day Low]])-1</f>
        <v>2.2238372093023262E-2</v>
      </c>
      <c r="AD550" s="1">
        <f>(Table2[[#This Row],[Day High]]/Table2[[#This Row],[Close Price]])-1</f>
        <v>1.094838617943994E-2</v>
      </c>
      <c r="AE550" s="1">
        <f>(Table2[[#This Row],[Close Price]]/Table2[[#This Row],[Current Week Low]])-1</f>
        <v>2.2238372093023262E-2</v>
      </c>
      <c r="AF550" s="1">
        <f>(Table2[[#This Row],[Current Week High]]/Table2[[#This Row],[Close Price]])-1</f>
        <v>1.094838617943994E-2</v>
      </c>
      <c r="AG550" s="1">
        <f>(Table2[[#This Row],[Close Price]]/Table2[[#This Row],[Current Month Low]])-1</f>
        <v>8.8194336995203404E-2</v>
      </c>
      <c r="AH550" s="1">
        <f>(Table2[[#This Row],[Current Month High]]/Table2[[#This Row],[Close Price]])-1</f>
        <v>2.3034267026873279E-2</v>
      </c>
      <c r="AI550">
        <v>12.242286364282601</v>
      </c>
      <c r="AJ550">
        <v>72.166462668298607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-0.04</v>
      </c>
      <c r="AM550" t="s">
        <v>3224</v>
      </c>
      <c r="AN550">
        <v>9.31</v>
      </c>
      <c r="AO550" t="s">
        <v>3225</v>
      </c>
      <c r="AQ550">
        <f>(Table2[[#This Row],[Sharpe Ratio]]-AVERAGE(Table2[Sharpe Ratio]))/_xlfn.STDEV.P(Table2[Sharpe Ratio])</f>
        <v>-0.7593941903965159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-1.794736762036478</v>
      </c>
      <c r="AS550">
        <f>_xlfn.RANK.AVG(Table2[[#This Row],[1Y Return vs Nifty Z-Score]],Table2[1Y Return vs Nifty Z-Score])</f>
        <v>306</v>
      </c>
      <c r="AT550">
        <f>_xlfn.RANK.AVG(Table2[[#This Row],[6M Return vs Nifty Z-Score]],Table2[6M Return vs Nifty Z-Score])</f>
        <v>648</v>
      </c>
      <c r="AU550">
        <f>_xlfn.RANK.AVG(Table2[[#This Row],[Sharpe Ratio Z-Score]],Table2[Sharpe Ratio Z-Score])</f>
        <v>560.5</v>
      </c>
      <c r="AV550">
        <f>(Table2[[#This Row],[Rank 1Y]]+Table2[[#This Row],[Rank 6M]]+Table2[[#This Row],[Rank Sharpe]])/3</f>
        <v>504.83333333333331</v>
      </c>
    </row>
    <row r="551" spans="1:48" x14ac:dyDescent="0.3">
      <c r="A551" t="s">
        <v>73</v>
      </c>
      <c r="B551" t="s">
        <v>74</v>
      </c>
      <c r="C551" t="s">
        <v>3188</v>
      </c>
      <c r="D551" t="s">
        <v>75</v>
      </c>
      <c r="E551">
        <v>339173.13351992</v>
      </c>
      <c r="F551">
        <v>2975.2</v>
      </c>
      <c r="G551">
        <v>-6.9905927608317304</v>
      </c>
      <c r="H551">
        <f>(Table2[[#This Row],[1Y Return vs Nifty]]-AVERAGE(Table2[1Y Return vs Nifty]))/_xlfn.STDEV.P(Table2[1Y Return vs Nifty])</f>
        <v>-0.57724004244148874</v>
      </c>
      <c r="I551">
        <v>-8.1439260192051393</v>
      </c>
      <c r="J551">
        <f>(Table2[[#This Row],[1M Return vs Nifty]]-AVERAGE(Table2[1M Return vs Nifty]))/_xlfn.STDEV.P(Table2[1M Return vs Nifty])</f>
        <v>-0.88192822581124553</v>
      </c>
      <c r="K551">
        <v>-19.804570897025702</v>
      </c>
      <c r="L551">
        <f>(Table2[[#This Row],[6M Return vs Nifty]]-AVERAGE(Table2[6M Return vs Nifty]))/_xlfn.STDEV.P(Table2[6M Return vs Nifty])</f>
        <v>-1.0769752682227696</v>
      </c>
      <c r="M551">
        <v>-1.0056384610098299</v>
      </c>
      <c r="N551">
        <f>(Table2[[#This Row],[1W Return vs Nifty]]-AVERAGE(Table2[1W Return vs Nifty]))/_xlfn.STDEV.P(Table2[1W Return vs Nifty])</f>
        <v>-0.25012359094393494</v>
      </c>
      <c r="O551">
        <v>3012.73</v>
      </c>
      <c r="P551">
        <v>3058.9263593072201</v>
      </c>
      <c r="Q551">
        <v>3000.4819278846198</v>
      </c>
      <c r="R551">
        <v>42.680338931253203</v>
      </c>
      <c r="S551" s="1">
        <f>(Table2[[#This Row],[Close Price]]-Table2[[#This Row],[20D EMA]])/Table2[[#This Row],[20D EMA]]</f>
        <v>-1.2457140201744E-2</v>
      </c>
      <c r="T551" s="1">
        <f>(Table2[[#This Row],[Close Price]]-Table2[[#This Row],[50D EMA]])/Table2[[#This Row],[50D EMA]]</f>
        <v>-2.7371158855286223E-2</v>
      </c>
      <c r="U551" s="1">
        <f>(Table2[[#This Row],[Close Price]]-Table2[[#This Row],[200D EMA]])/Table2[[#This Row],[200D EMA]]</f>
        <v>-8.4259557272001687E-3</v>
      </c>
      <c r="V551">
        <v>0.59361192377146799</v>
      </c>
      <c r="W551">
        <v>2952.5</v>
      </c>
      <c r="X551">
        <v>2995.9</v>
      </c>
      <c r="Y551">
        <v>2952.5</v>
      </c>
      <c r="Z551">
        <v>3026.4</v>
      </c>
      <c r="AA551">
        <v>2917.15</v>
      </c>
      <c r="AB551">
        <v>3059.15</v>
      </c>
      <c r="AC551" s="1">
        <f>(Table2[[#This Row],[Close Price]]/Table2[[#This Row],[Day Low]])-1</f>
        <v>7.6883996613039685E-3</v>
      </c>
      <c r="AD551" s="1">
        <f>(Table2[[#This Row],[Day High]]/Table2[[#This Row],[Close Price]])-1</f>
        <v>6.9575154611456469E-3</v>
      </c>
      <c r="AE551" s="1">
        <f>(Table2[[#This Row],[Close Price]]/Table2[[#This Row],[Current Week Low]])-1</f>
        <v>7.6883996613039685E-3</v>
      </c>
      <c r="AF551" s="1">
        <f>(Table2[[#This Row],[Current Week High]]/Table2[[#This Row],[Close Price]])-1</f>
        <v>1.7208927130949236E-2</v>
      </c>
      <c r="AG551" s="1">
        <f>(Table2[[#This Row],[Close Price]]/Table2[[#This Row],[Current Month Low]])-1</f>
        <v>1.9899559501568298E-2</v>
      </c>
      <c r="AH551" s="1">
        <f>(Table2[[#This Row],[Current Month High]]/Table2[[#This Row],[Close Price]])-1</f>
        <v>2.8216590481312309E-2</v>
      </c>
      <c r="AI551">
        <v>25.836918526485601</v>
      </c>
      <c r="AJ551">
        <v>38.898225957049398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-0.13</v>
      </c>
      <c r="AM551" t="s">
        <v>3224</v>
      </c>
      <c r="AN551">
        <v>-1.46</v>
      </c>
      <c r="AO551" t="s">
        <v>3224</v>
      </c>
      <c r="AP551">
        <v>7.4096417573237996E-2</v>
      </c>
      <c r="AQ551">
        <f>(Table2[[#This Row],[Sharpe Ratio]]-AVERAGE(Table2[Sharpe Ratio]))/_xlfn.STDEV.P(Table2[Sharpe Ratio])</f>
        <v>0.10117841778685943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516</v>
      </c>
      <c r="AT551">
        <f>_xlfn.RANK.AVG(Table2[[#This Row],[6M Return vs Nifty Z-Score]],Table2[6M Return vs Nifty Z-Score])</f>
        <v>678</v>
      </c>
      <c r="AU551">
        <f>_xlfn.RANK.AVG(Table2[[#This Row],[Sharpe Ratio Z-Score]],Table2[Sharpe Ratio Z-Score])</f>
        <v>324</v>
      </c>
      <c r="AV551">
        <f>(Table2[[#This Row],[Rank 1Y]]+Table2[[#This Row],[Rank 6M]]+Table2[[#This Row],[Rank Sharpe]])/3</f>
        <v>506</v>
      </c>
    </row>
    <row r="552" spans="1:48" x14ac:dyDescent="0.3">
      <c r="A552" t="s">
        <v>1902</v>
      </c>
      <c r="B552" t="s">
        <v>1903</v>
      </c>
      <c r="C552" t="s">
        <v>3192</v>
      </c>
      <c r="D552" t="s">
        <v>543</v>
      </c>
      <c r="E552">
        <v>3862.8812883599999</v>
      </c>
      <c r="F552">
        <v>346.8</v>
      </c>
      <c r="G552">
        <v>-12.344675273801</v>
      </c>
      <c r="H552">
        <f>(Table2[[#This Row],[1Y Return vs Nifty]]-AVERAGE(Table2[1Y Return vs Nifty]))/_xlfn.STDEV.P(Table2[1Y Return vs Nifty])</f>
        <v>-0.66594121435398657</v>
      </c>
      <c r="I552">
        <v>-1.59991093819921</v>
      </c>
      <c r="J552">
        <f>(Table2[[#This Row],[1M Return vs Nifty]]-AVERAGE(Table2[1M Return vs Nifty]))/_xlfn.STDEV.P(Table2[1M Return vs Nifty])</f>
        <v>-0.26390426946372297</v>
      </c>
      <c r="K552">
        <v>8.1979640930001203</v>
      </c>
      <c r="L552">
        <f>(Table2[[#This Row],[6M Return vs Nifty]]-AVERAGE(Table2[6M Return vs Nifty]))/_xlfn.STDEV.P(Table2[6M Return vs Nifty])</f>
        <v>-0.25070164493091407</v>
      </c>
      <c r="M552">
        <v>-1.3861098414812201</v>
      </c>
      <c r="N552">
        <f>(Table2[[#This Row],[1W Return vs Nifty]]-AVERAGE(Table2[1W Return vs Nifty]))/_xlfn.STDEV.P(Table2[1W Return vs Nifty])</f>
        <v>-0.33663466290712052</v>
      </c>
      <c r="O552">
        <v>339.06</v>
      </c>
      <c r="P552">
        <v>348.48981744443103</v>
      </c>
      <c r="Q552">
        <v>333.03564274431898</v>
      </c>
      <c r="R552">
        <v>61.923005213640401</v>
      </c>
      <c r="S552" s="1">
        <f>(Table2[[#This Row],[Close Price]]-Table2[[#This Row],[20D EMA]])/Table2[[#This Row],[20D EMA]]</f>
        <v>2.2827818085294663E-2</v>
      </c>
      <c r="T552" s="1">
        <f>(Table2[[#This Row],[Close Price]]-Table2[[#This Row],[50D EMA]])/Table2[[#This Row],[50D EMA]]</f>
        <v>-4.8489722219802502E-3</v>
      </c>
      <c r="U552" s="1">
        <f>(Table2[[#This Row],[Close Price]]-Table2[[#This Row],[200D EMA]])/Table2[[#This Row],[200D EMA]]</f>
        <v>4.1329982407463592E-2</v>
      </c>
      <c r="V552">
        <v>0.15352839222558501</v>
      </c>
      <c r="W552">
        <v>320.25</v>
      </c>
      <c r="X552">
        <v>346.9</v>
      </c>
      <c r="Y552">
        <v>320.25</v>
      </c>
      <c r="Z552">
        <v>346.9</v>
      </c>
      <c r="AA552">
        <v>320.25</v>
      </c>
      <c r="AB552">
        <v>348</v>
      </c>
      <c r="AC552" s="1">
        <f>(Table2[[#This Row],[Close Price]]/Table2[[#This Row],[Day Low]])-1</f>
        <v>8.290398126463705E-2</v>
      </c>
      <c r="AD552" s="1">
        <f>(Table2[[#This Row],[Day High]]/Table2[[#This Row],[Close Price]])-1</f>
        <v>2.8835063437138153E-4</v>
      </c>
      <c r="AE552" s="1">
        <f>(Table2[[#This Row],[Close Price]]/Table2[[#This Row],[Current Week Low]])-1</f>
        <v>8.290398126463705E-2</v>
      </c>
      <c r="AF552" s="1">
        <f>(Table2[[#This Row],[Current Week High]]/Table2[[#This Row],[Close Price]])-1</f>
        <v>2.8835063437138153E-4</v>
      </c>
      <c r="AG552" s="1">
        <f>(Table2[[#This Row],[Close Price]]/Table2[[#This Row],[Current Month Low]])-1</f>
        <v>8.290398126463705E-2</v>
      </c>
      <c r="AH552" s="1">
        <f>(Table2[[#This Row],[Current Month High]]/Table2[[#This Row],[Close Price]])-1</f>
        <v>3.4602076124568004E-3</v>
      </c>
      <c r="AI552">
        <v>30.305651672433601</v>
      </c>
      <c r="AJ552">
        <v>47.386315342116397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-0.15</v>
      </c>
      <c r="AM552" t="s">
        <v>3224</v>
      </c>
      <c r="AN552">
        <v>2.12</v>
      </c>
      <c r="AO552" t="s">
        <v>3225</v>
      </c>
      <c r="AQ552">
        <f>(Table2[[#This Row],[Sharpe Ratio]]-AVERAGE(Table2[Sharpe Ratio]))/_xlfn.STDEV.P(Table2[Sharpe Ratio])</f>
        <v>-0.7593941903965159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561</v>
      </c>
      <c r="AT552">
        <f>_xlfn.RANK.AVG(Table2[[#This Row],[6M Return vs Nifty Z-Score]],Table2[6M Return vs Nifty Z-Score])</f>
        <v>397</v>
      </c>
      <c r="AU552">
        <f>_xlfn.RANK.AVG(Table2[[#This Row],[Sharpe Ratio Z-Score]],Table2[Sharpe Ratio Z-Score])</f>
        <v>560.5</v>
      </c>
      <c r="AV552">
        <f>(Table2[[#This Row],[Rank 1Y]]+Table2[[#This Row],[Rank 6M]]+Table2[[#This Row],[Rank Sharpe]])/3</f>
        <v>506.16666666666669</v>
      </c>
    </row>
    <row r="553" spans="1:48" x14ac:dyDescent="0.3">
      <c r="A553" t="s">
        <v>1026</v>
      </c>
      <c r="B553" t="s">
        <v>1027</v>
      </c>
      <c r="C553" t="s">
        <v>3179</v>
      </c>
      <c r="D553" t="s">
        <v>265</v>
      </c>
      <c r="E553">
        <v>13667.739476119999</v>
      </c>
      <c r="F553">
        <v>991.3</v>
      </c>
      <c r="G553">
        <v>11.227187839076599</v>
      </c>
      <c r="H553">
        <f>(Table2[[#This Row],[1Y Return vs Nifty]]-AVERAGE(Table2[1Y Return vs Nifty]))/_xlfn.STDEV.P(Table2[1Y Return vs Nifty])</f>
        <v>-0.27542577548868674</v>
      </c>
      <c r="I553">
        <v>1.8530419825485998E-2</v>
      </c>
      <c r="J553">
        <f>(Table2[[#This Row],[1M Return vs Nifty]]-AVERAGE(Table2[1M Return vs Nifty]))/_xlfn.STDEV.P(Table2[1M Return vs Nifty])</f>
        <v>-0.11105689383555951</v>
      </c>
      <c r="K553">
        <v>-25.2366969481895</v>
      </c>
      <c r="L553">
        <f>(Table2[[#This Row],[6M Return vs Nifty]]-AVERAGE(Table2[6M Return vs Nifty]))/_xlfn.STDEV.P(Table2[6M Return vs Nifty])</f>
        <v>-1.2372615593057701</v>
      </c>
      <c r="M553">
        <v>-1.0832080578160199</v>
      </c>
      <c r="N553">
        <f>(Table2[[#This Row],[1W Return vs Nifty]]-AVERAGE(Table2[1W Return vs Nifty]))/_xlfn.STDEV.P(Table2[1W Return vs Nifty])</f>
        <v>-0.26776126178041515</v>
      </c>
      <c r="O553">
        <v>987.45</v>
      </c>
      <c r="P553">
        <v>990.12929386024996</v>
      </c>
      <c r="Q553">
        <v>936.32513407896897</v>
      </c>
      <c r="R553">
        <v>52.0654220341032</v>
      </c>
      <c r="S553" s="1">
        <f>(Table2[[#This Row],[Close Price]]-Table2[[#This Row],[20D EMA]])/Table2[[#This Row],[20D EMA]]</f>
        <v>3.8989315914728937E-3</v>
      </c>
      <c r="T553" s="1">
        <f>(Table2[[#This Row],[Close Price]]-Table2[[#This Row],[50D EMA]])/Table2[[#This Row],[50D EMA]]</f>
        <v>1.1823770360189271E-3</v>
      </c>
      <c r="U553" s="1">
        <f>(Table2[[#This Row],[Close Price]]-Table2[[#This Row],[200D EMA]])/Table2[[#This Row],[200D EMA]]</f>
        <v>5.8713436091948852E-2</v>
      </c>
      <c r="V553">
        <v>0.63016065137334898</v>
      </c>
      <c r="W553">
        <v>980</v>
      </c>
      <c r="X553">
        <v>1001</v>
      </c>
      <c r="Y553">
        <v>975.9</v>
      </c>
      <c r="Z553">
        <v>1001</v>
      </c>
      <c r="AA553">
        <v>975</v>
      </c>
      <c r="AB553">
        <v>1040.5</v>
      </c>
      <c r="AC553" s="1">
        <f>(Table2[[#This Row],[Close Price]]/Table2[[#This Row],[Day Low]])-1</f>
        <v>1.1530612244897931E-2</v>
      </c>
      <c r="AD553" s="1">
        <f>(Table2[[#This Row],[Day High]]/Table2[[#This Row],[Close Price]])-1</f>
        <v>9.7851306365379642E-3</v>
      </c>
      <c r="AE553" s="1">
        <f>(Table2[[#This Row],[Close Price]]/Table2[[#This Row],[Current Week Low]])-1</f>
        <v>1.5780305359155644E-2</v>
      </c>
      <c r="AF553" s="1">
        <f>(Table2[[#This Row],[Current Week High]]/Table2[[#This Row],[Close Price]])-1</f>
        <v>9.7851306365379642E-3</v>
      </c>
      <c r="AG553" s="1">
        <f>(Table2[[#This Row],[Close Price]]/Table2[[#This Row],[Current Month Low]])-1</f>
        <v>1.6717948717948738E-2</v>
      </c>
      <c r="AH553" s="1">
        <f>(Table2[[#This Row],[Current Month High]]/Table2[[#This Row],[Close Price]])-1</f>
        <v>4.9631796630686953E-2</v>
      </c>
      <c r="AI553">
        <v>20.952284878442399</v>
      </c>
      <c r="AJ553">
        <v>58.607999999999898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-0.23</v>
      </c>
      <c r="AM553" t="s">
        <v>3224</v>
      </c>
      <c r="AN553">
        <v>-0.17</v>
      </c>
      <c r="AO553" t="s">
        <v>3224</v>
      </c>
      <c r="AP553">
        <v>3.166016337225E-2</v>
      </c>
      <c r="AQ553">
        <f>(Table2[[#This Row],[Sharpe Ratio]]-AVERAGE(Table2[Sharpe Ratio]))/_xlfn.STDEV.P(Table2[Sharpe Ratio])</f>
        <v>-0.39168586844102155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384</v>
      </c>
      <c r="AT553">
        <f>_xlfn.RANK.AVG(Table2[[#This Row],[6M Return vs Nifty Z-Score]],Table2[6M Return vs Nifty Z-Score])</f>
        <v>706</v>
      </c>
      <c r="AU553">
        <f>_xlfn.RANK.AVG(Table2[[#This Row],[Sharpe Ratio Z-Score]],Table2[Sharpe Ratio Z-Score])</f>
        <v>440</v>
      </c>
      <c r="AV553">
        <f>(Table2[[#This Row],[Rank 1Y]]+Table2[[#This Row],[Rank 6M]]+Table2[[#This Row],[Rank Sharpe]])/3</f>
        <v>510</v>
      </c>
    </row>
    <row r="554" spans="1:48" x14ac:dyDescent="0.3">
      <c r="A554" t="s">
        <v>1174</v>
      </c>
      <c r="B554" t="s">
        <v>1175</v>
      </c>
      <c r="C554" t="s">
        <v>3187</v>
      </c>
      <c r="D554" t="s">
        <v>498</v>
      </c>
      <c r="E554">
        <v>10650.1623435</v>
      </c>
      <c r="F554">
        <v>333</v>
      </c>
      <c r="G554">
        <v>-11.323113919131901</v>
      </c>
      <c r="H554">
        <f>(Table2[[#This Row],[1Y Return vs Nifty]]-AVERAGE(Table2[1Y Return vs Nifty]))/_xlfn.STDEV.P(Table2[1Y Return vs Nifty])</f>
        <v>-0.64901699080678243</v>
      </c>
      <c r="I554">
        <v>-82.778843503134397</v>
      </c>
      <c r="J554">
        <f>(Table2[[#This Row],[1M Return vs Nifty]]-AVERAGE(Table2[1M Return vs Nifty]))/_xlfn.STDEV.P(Table2[1M Return vs Nifty])</f>
        <v>-7.9305316312298109</v>
      </c>
      <c r="K554">
        <v>-1.6907407787545401</v>
      </c>
      <c r="L554">
        <f>(Table2[[#This Row],[6M Return vs Nifty]]-AVERAGE(Table2[6M Return vs Nifty]))/_xlfn.STDEV.P(Table2[6M Return vs Nifty])</f>
        <v>-0.54248865660535295</v>
      </c>
      <c r="M554">
        <v>-2.7706698345537601</v>
      </c>
      <c r="N554">
        <f>(Table2[[#This Row],[1W Return vs Nifty]]-AVERAGE(Table2[1W Return vs Nifty]))/_xlfn.STDEV.P(Table2[1W Return vs Nifty])</f>
        <v>-0.65145405628604824</v>
      </c>
      <c r="O554">
        <v>328.56</v>
      </c>
      <c r="P554">
        <v>321.74553885366498</v>
      </c>
      <c r="Q554">
        <v>301.74916918720101</v>
      </c>
      <c r="R554">
        <v>55.4588873752786</v>
      </c>
      <c r="S554" s="1">
        <f>(Table2[[#This Row],[Close Price]]-Table2[[#This Row],[20D EMA]])/Table2[[#This Row],[20D EMA]]</f>
        <v>1.3513513513513507E-2</v>
      </c>
      <c r="T554" s="1">
        <f>(Table2[[#This Row],[Close Price]]-Table2[[#This Row],[50D EMA]])/Table2[[#This Row],[50D EMA]]</f>
        <v>3.4979385219863844E-2</v>
      </c>
      <c r="U554" s="1">
        <f>(Table2[[#This Row],[Close Price]]-Table2[[#This Row],[200D EMA]])/Table2[[#This Row],[200D EMA]]</f>
        <v>0.10356559024496075</v>
      </c>
      <c r="V554">
        <v>1.07022805077719</v>
      </c>
      <c r="W554">
        <v>326.3</v>
      </c>
      <c r="X554">
        <v>334.95</v>
      </c>
      <c r="Y554">
        <v>323</v>
      </c>
      <c r="Z554">
        <v>334.95</v>
      </c>
      <c r="AA554">
        <v>317.05</v>
      </c>
      <c r="AB554">
        <v>364.4</v>
      </c>
      <c r="AC554" s="1">
        <f>(Table2[[#This Row],[Close Price]]/Table2[[#This Row],[Day Low]])-1</f>
        <v>2.0533251608948699E-2</v>
      </c>
      <c r="AD554" s="1">
        <f>(Table2[[#This Row],[Day High]]/Table2[[#This Row],[Close Price]])-1</f>
        <v>5.8558558558559071E-3</v>
      </c>
      <c r="AE554" s="1">
        <f>(Table2[[#This Row],[Close Price]]/Table2[[#This Row],[Current Week Low]])-1</f>
        <v>3.0959752321981338E-2</v>
      </c>
      <c r="AF554" s="1">
        <f>(Table2[[#This Row],[Current Week High]]/Table2[[#This Row],[Close Price]])-1</f>
        <v>5.8558558558559071E-3</v>
      </c>
      <c r="AG554" s="1">
        <f>(Table2[[#This Row],[Close Price]]/Table2[[#This Row],[Current Month Low]])-1</f>
        <v>5.0307522472796018E-2</v>
      </c>
      <c r="AH554" s="1">
        <f>(Table2[[#This Row],[Current Month High]]/Table2[[#This Row],[Close Price]])-1</f>
        <v>9.4294294294294145E-2</v>
      </c>
      <c r="AI554">
        <v>9.4294294294294101</v>
      </c>
      <c r="AJ554">
        <v>37.262984336356098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-7.0000000000000007E-2</v>
      </c>
      <c r="AM554" t="s">
        <v>3224</v>
      </c>
      <c r="AN554">
        <v>-0.16</v>
      </c>
      <c r="AO554" t="s">
        <v>3224</v>
      </c>
      <c r="AP554">
        <v>1.7794299001709001E-2</v>
      </c>
      <c r="AQ554">
        <f>(Table2[[#This Row],[Sharpe Ratio]]-AVERAGE(Table2[Sharpe Ratio]))/_xlfn.STDEV.P(Table2[Sharpe Ratio])</f>
        <v>-0.55272716378136733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-10.326218498709363</v>
      </c>
      <c r="AS554">
        <f>_xlfn.RANK.AVG(Table2[[#This Row],[1Y Return vs Nifty Z-Score]],Table2[1Y Return vs Nifty Z-Score])</f>
        <v>552</v>
      </c>
      <c r="AT554">
        <f>_xlfn.RANK.AVG(Table2[[#This Row],[6M Return vs Nifty Z-Score]],Table2[6M Return vs Nifty Z-Score])</f>
        <v>496</v>
      </c>
      <c r="AU554">
        <f>_xlfn.RANK.AVG(Table2[[#This Row],[Sharpe Ratio Z-Score]],Table2[Sharpe Ratio Z-Score])</f>
        <v>482</v>
      </c>
      <c r="AV554">
        <f>(Table2[[#This Row],[Rank 1Y]]+Table2[[#This Row],[Rank 6M]]+Table2[[#This Row],[Rank Sharpe]])/3</f>
        <v>510</v>
      </c>
    </row>
    <row r="555" spans="1:48" x14ac:dyDescent="0.3">
      <c r="A555" t="s">
        <v>344</v>
      </c>
      <c r="B555" t="s">
        <v>345</v>
      </c>
      <c r="C555" t="s">
        <v>3187</v>
      </c>
      <c r="D555" t="s">
        <v>124</v>
      </c>
      <c r="E555">
        <v>74648</v>
      </c>
      <c r="F555">
        <v>933.1</v>
      </c>
      <c r="G555">
        <v>9.4773174287506201</v>
      </c>
      <c r="H555">
        <f>(Table2[[#This Row],[1Y Return vs Nifty]]-AVERAGE(Table2[1Y Return vs Nifty]))/_xlfn.STDEV.P(Table2[1Y Return vs Nifty])</f>
        <v>-0.3044159069845942</v>
      </c>
      <c r="I555">
        <v>-2.6313145100558502</v>
      </c>
      <c r="J555">
        <f>(Table2[[#This Row],[1M Return vs Nifty]]-AVERAGE(Table2[1M Return vs Nifty]))/_xlfn.STDEV.P(Table2[1M Return vs Nifty])</f>
        <v>-0.36131115318560808</v>
      </c>
      <c r="K555">
        <v>-13.8710389704326</v>
      </c>
      <c r="L555">
        <f>(Table2[[#This Row],[6M Return vs Nifty]]-AVERAGE(Table2[6M Return vs Nifty]))/_xlfn.STDEV.P(Table2[6M Return vs Nifty])</f>
        <v>-0.90189394341948736</v>
      </c>
      <c r="M555">
        <v>-0.88904239280086195</v>
      </c>
      <c r="N555">
        <f>(Table2[[#This Row],[1W Return vs Nifty]]-AVERAGE(Table2[1W Return vs Nifty]))/_xlfn.STDEV.P(Table2[1W Return vs Nifty])</f>
        <v>-0.22361213340683117</v>
      </c>
      <c r="O555">
        <v>935.32</v>
      </c>
      <c r="P555">
        <v>952.22237140122104</v>
      </c>
      <c r="Q555">
        <v>926.36450848462005</v>
      </c>
      <c r="R555">
        <v>49.267575683430699</v>
      </c>
      <c r="S555" s="1">
        <f>(Table2[[#This Row],[Close Price]]-Table2[[#This Row],[20D EMA]])/Table2[[#This Row],[20D EMA]]</f>
        <v>-2.3735192233674328E-3</v>
      </c>
      <c r="T555" s="1">
        <f>(Table2[[#This Row],[Close Price]]-Table2[[#This Row],[50D EMA]])/Table2[[#This Row],[50D EMA]]</f>
        <v>-2.0081833798004482E-2</v>
      </c>
      <c r="U555" s="1">
        <f>(Table2[[#This Row],[Close Price]]-Table2[[#This Row],[200D EMA]])/Table2[[#This Row],[200D EMA]]</f>
        <v>7.2708868417229551E-3</v>
      </c>
      <c r="V555">
        <v>0.752251330915501</v>
      </c>
      <c r="W555">
        <v>928.5</v>
      </c>
      <c r="X555">
        <v>939.55</v>
      </c>
      <c r="Y555">
        <v>927.7</v>
      </c>
      <c r="Z555">
        <v>941.95</v>
      </c>
      <c r="AA555">
        <v>918.95</v>
      </c>
      <c r="AB555">
        <v>957.1</v>
      </c>
      <c r="AC555" s="1">
        <f>(Table2[[#This Row],[Close Price]]/Table2[[#This Row],[Day Low]])-1</f>
        <v>4.9542272482498984E-3</v>
      </c>
      <c r="AD555" s="1">
        <f>(Table2[[#This Row],[Day High]]/Table2[[#This Row],[Close Price]])-1</f>
        <v>6.9124423963133896E-3</v>
      </c>
      <c r="AE555" s="1">
        <f>(Table2[[#This Row],[Close Price]]/Table2[[#This Row],[Current Week Low]])-1</f>
        <v>5.8208472566563252E-3</v>
      </c>
      <c r="AF555" s="1">
        <f>(Table2[[#This Row],[Current Week High]]/Table2[[#This Row],[Close Price]])-1</f>
        <v>9.4845139856392091E-3</v>
      </c>
      <c r="AG555" s="1">
        <f>(Table2[[#This Row],[Close Price]]/Table2[[#This Row],[Current Month Low]])-1</f>
        <v>1.5398008596767987E-2</v>
      </c>
      <c r="AH555" s="1">
        <f>(Table2[[#This Row],[Current Month High]]/Table2[[#This Row],[Close Price]])-1</f>
        <v>2.5720715893259083E-2</v>
      </c>
      <c r="AI555">
        <v>22.055513878469601</v>
      </c>
      <c r="AJ555">
        <v>46.817716938085098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-0.12</v>
      </c>
      <c r="AM555" t="s">
        <v>3224</v>
      </c>
      <c r="AN555">
        <v>0.03</v>
      </c>
      <c r="AO555" t="s">
        <v>3225</v>
      </c>
      <c r="AP555">
        <v>7.7334293005040002E-3</v>
      </c>
      <c r="AQ555">
        <f>(Table2[[#This Row],[Sharpe Ratio]]-AVERAGE(Table2[Sharpe Ratio]))/_xlfn.STDEV.P(Table2[Sharpe Ratio])</f>
        <v>-0.66957638757550397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392</v>
      </c>
      <c r="AT555">
        <f>_xlfn.RANK.AVG(Table2[[#This Row],[6M Return vs Nifty Z-Score]],Table2[6M Return vs Nifty Z-Score])</f>
        <v>624</v>
      </c>
      <c r="AU555">
        <f>_xlfn.RANK.AVG(Table2[[#This Row],[Sharpe Ratio Z-Score]],Table2[Sharpe Ratio Z-Score])</f>
        <v>516</v>
      </c>
      <c r="AV555">
        <f>(Table2[[#This Row],[Rank 1Y]]+Table2[[#This Row],[Rank 6M]]+Table2[[#This Row],[Rank Sharpe]])/3</f>
        <v>510.66666666666669</v>
      </c>
    </row>
    <row r="556" spans="1:48" x14ac:dyDescent="0.3">
      <c r="A556" t="s">
        <v>1454</v>
      </c>
      <c r="B556" t="s">
        <v>1455</v>
      </c>
      <c r="C556" t="s">
        <v>3192</v>
      </c>
      <c r="D556" t="s">
        <v>158</v>
      </c>
      <c r="E556">
        <v>7428.9677000000001</v>
      </c>
      <c r="F556">
        <v>396.55</v>
      </c>
      <c r="G556">
        <v>-31.8906119318994</v>
      </c>
      <c r="H556">
        <f>(Table2[[#This Row],[1Y Return vs Nifty]]-AVERAGE(Table2[1Y Return vs Nifty]))/_xlfn.STDEV.P(Table2[1Y Return vs Nifty])</f>
        <v>-0.98975906428459515</v>
      </c>
      <c r="I556">
        <v>-8.7547857766898591</v>
      </c>
      <c r="J556">
        <f>(Table2[[#This Row],[1M Return vs Nifty]]-AVERAGE(Table2[1M Return vs Nifty]))/_xlfn.STDEV.P(Table2[1M Return vs Nifty])</f>
        <v>-0.93961849079702897</v>
      </c>
      <c r="K556">
        <v>-7.0397592736601098</v>
      </c>
      <c r="L556">
        <f>(Table2[[#This Row],[6M Return vs Nifty]]-AVERAGE(Table2[6M Return vs Nifty]))/_xlfn.STDEV.P(Table2[6M Return vs Nifty])</f>
        <v>-0.70032268464656555</v>
      </c>
      <c r="M556">
        <v>-0.20302919328723701</v>
      </c>
      <c r="N556">
        <f>(Table2[[#This Row],[1W Return vs Nifty]]-AVERAGE(Table2[1W Return vs Nifty]))/_xlfn.STDEV.P(Table2[1W Return vs Nifty])</f>
        <v>-6.7627372615392117E-2</v>
      </c>
      <c r="O556">
        <v>408.38</v>
      </c>
      <c r="P556">
        <v>428.53882580468098</v>
      </c>
      <c r="Q556">
        <v>421.61795761951601</v>
      </c>
      <c r="R556">
        <v>40.723375552491198</v>
      </c>
      <c r="S556" s="1">
        <f>(Table2[[#This Row],[Close Price]]-Table2[[#This Row],[20D EMA]])/Table2[[#This Row],[20D EMA]]</f>
        <v>-2.896811792937946E-2</v>
      </c>
      <c r="T556" s="1">
        <f>(Table2[[#This Row],[Close Price]]-Table2[[#This Row],[50D EMA]])/Table2[[#This Row],[50D EMA]]</f>
        <v>-7.4646272119252052E-2</v>
      </c>
      <c r="U556" s="1">
        <f>(Table2[[#This Row],[Close Price]]-Table2[[#This Row],[200D EMA]])/Table2[[#This Row],[200D EMA]]</f>
        <v>-5.9456570021474905E-2</v>
      </c>
      <c r="V556">
        <v>0.28021105107843802</v>
      </c>
      <c r="W556">
        <v>395</v>
      </c>
      <c r="X556">
        <v>401.95</v>
      </c>
      <c r="Y556">
        <v>395</v>
      </c>
      <c r="Z556">
        <v>408.45</v>
      </c>
      <c r="AA556">
        <v>388.8</v>
      </c>
      <c r="AB556">
        <v>418.3</v>
      </c>
      <c r="AC556" s="1">
        <f>(Table2[[#This Row],[Close Price]]/Table2[[#This Row],[Day Low]])-1</f>
        <v>3.9240506329114577E-3</v>
      </c>
      <c r="AD556" s="1">
        <f>(Table2[[#This Row],[Day High]]/Table2[[#This Row],[Close Price]])-1</f>
        <v>1.3617450510654328E-2</v>
      </c>
      <c r="AE556" s="1">
        <f>(Table2[[#This Row],[Close Price]]/Table2[[#This Row],[Current Week Low]])-1</f>
        <v>3.9240506329114577E-3</v>
      </c>
      <c r="AF556" s="1">
        <f>(Table2[[#This Row],[Current Week High]]/Table2[[#This Row],[Close Price]])-1</f>
        <v>3.0008826125330845E-2</v>
      </c>
      <c r="AG556" s="1">
        <f>(Table2[[#This Row],[Close Price]]/Table2[[#This Row],[Current Month Low]])-1</f>
        <v>1.9933127572016485E-2</v>
      </c>
      <c r="AH556" s="1">
        <f>(Table2[[#This Row],[Current Month High]]/Table2[[#This Row],[Close Price]])-1</f>
        <v>5.4848064556802356E-2</v>
      </c>
      <c r="AI556">
        <v>38.065817677468097</v>
      </c>
      <c r="AJ556">
        <v>14.9420289855072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</v>
      </c>
      <c r="AM556" t="s">
        <v>3224</v>
      </c>
      <c r="AN556">
        <v>-4.3899999999999997</v>
      </c>
      <c r="AO556" t="s">
        <v>3224</v>
      </c>
      <c r="AP556">
        <v>7.8405663594392994E-2</v>
      </c>
      <c r="AQ556">
        <f>(Table2[[#This Row],[Sharpe Ratio]]-AVERAGE(Table2[Sharpe Ratio]))/_xlfn.STDEV.P(Table2[Sharpe Ratio])</f>
        <v>0.15122697896140924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671</v>
      </c>
      <c r="AT556">
        <f>_xlfn.RANK.AVG(Table2[[#This Row],[6M Return vs Nifty Z-Score]],Table2[6M Return vs Nifty Z-Score])</f>
        <v>557</v>
      </c>
      <c r="AU556">
        <f>_xlfn.RANK.AVG(Table2[[#This Row],[Sharpe Ratio Z-Score]],Table2[Sharpe Ratio Z-Score])</f>
        <v>308</v>
      </c>
      <c r="AV556">
        <f>(Table2[[#This Row],[Rank 1Y]]+Table2[[#This Row],[Rank 6M]]+Table2[[#This Row],[Rank Sharpe]])/3</f>
        <v>512</v>
      </c>
    </row>
    <row r="557" spans="1:48" x14ac:dyDescent="0.3">
      <c r="A557" t="s">
        <v>1546</v>
      </c>
      <c r="B557" t="s">
        <v>1547</v>
      </c>
      <c r="C557" t="s">
        <v>3192</v>
      </c>
      <c r="D557" t="s">
        <v>1548</v>
      </c>
      <c r="E557">
        <v>6547.7757971999999</v>
      </c>
      <c r="F557">
        <v>501.6</v>
      </c>
      <c r="G557">
        <v>-7.8029830590174702</v>
      </c>
      <c r="H557">
        <f>(Table2[[#This Row],[1Y Return vs Nifty]]-AVERAGE(Table2[1Y Return vs Nifty]))/_xlfn.STDEV.P(Table2[1Y Return vs Nifty])</f>
        <v>-0.59069892570017346</v>
      </c>
      <c r="I557">
        <v>-5.0750248002757896</v>
      </c>
      <c r="J557">
        <f>(Table2[[#This Row],[1M Return vs Nifty]]-AVERAGE(Table2[1M Return vs Nifty]))/_xlfn.STDEV.P(Table2[1M Return vs Nifty])</f>
        <v>-0.59209783124698023</v>
      </c>
      <c r="K557">
        <v>-13.9805711725722</v>
      </c>
      <c r="L557">
        <f>(Table2[[#This Row],[6M Return vs Nifty]]-AVERAGE(Table2[6M Return vs Nifty]))/_xlfn.STDEV.P(Table2[6M Return vs Nifty])</f>
        <v>-0.90512592115154833</v>
      </c>
      <c r="M557">
        <v>0.13070436631881899</v>
      </c>
      <c r="N557">
        <f>(Table2[[#This Row],[1W Return vs Nifty]]-AVERAGE(Table2[1W Return vs Nifty]))/_xlfn.STDEV.P(Table2[1W Return vs Nifty])</f>
        <v>8.2565163537037436E-3</v>
      </c>
      <c r="O557">
        <v>507.52</v>
      </c>
      <c r="P557">
        <v>509.836859311296</v>
      </c>
      <c r="Q557">
        <v>504.77890276819602</v>
      </c>
      <c r="R557">
        <v>42.740538333010797</v>
      </c>
      <c r="S557" s="1">
        <f>(Table2[[#This Row],[Close Price]]-Table2[[#This Row],[20D EMA]])/Table2[[#This Row],[20D EMA]]</f>
        <v>-1.1664564943253387E-2</v>
      </c>
      <c r="T557" s="1">
        <f>(Table2[[#This Row],[Close Price]]-Table2[[#This Row],[50D EMA]])/Table2[[#This Row],[50D EMA]]</f>
        <v>-1.6155872532289225E-2</v>
      </c>
      <c r="U557" s="1">
        <f>(Table2[[#This Row],[Close Price]]-Table2[[#This Row],[200D EMA]])/Table2[[#This Row],[200D EMA]]</f>
        <v>-6.2976141648610233E-3</v>
      </c>
      <c r="V557">
        <v>0.35769468781492503</v>
      </c>
      <c r="W557">
        <v>500.1</v>
      </c>
      <c r="X557">
        <v>508</v>
      </c>
      <c r="Y557">
        <v>500.1</v>
      </c>
      <c r="Z557">
        <v>520</v>
      </c>
      <c r="AA557">
        <v>486.25</v>
      </c>
      <c r="AB557">
        <v>524.4</v>
      </c>
      <c r="AC557" s="1">
        <f>(Table2[[#This Row],[Close Price]]/Table2[[#This Row],[Day Low]])-1</f>
        <v>2.9994001199760145E-3</v>
      </c>
      <c r="AD557" s="1">
        <f>(Table2[[#This Row],[Day High]]/Table2[[#This Row],[Close Price]])-1</f>
        <v>1.2759170653907415E-2</v>
      </c>
      <c r="AE557" s="1">
        <f>(Table2[[#This Row],[Close Price]]/Table2[[#This Row],[Current Week Low]])-1</f>
        <v>2.9994001199760145E-3</v>
      </c>
      <c r="AF557" s="1">
        <f>(Table2[[#This Row],[Current Week High]]/Table2[[#This Row],[Close Price]])-1</f>
        <v>3.6682615629983983E-2</v>
      </c>
      <c r="AG557" s="1">
        <f>(Table2[[#This Row],[Close Price]]/Table2[[#This Row],[Current Month Low]])-1</f>
        <v>3.1568123393316272E-2</v>
      </c>
      <c r="AH557" s="1">
        <f>(Table2[[#This Row],[Current Month High]]/Table2[[#This Row],[Close Price]])-1</f>
        <v>4.5454545454545414E-2</v>
      </c>
      <c r="AI557">
        <v>33.4429824561403</v>
      </c>
      <c r="AJ557">
        <v>28.270042194092799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-0.03</v>
      </c>
      <c r="AM557" t="s">
        <v>3224</v>
      </c>
      <c r="AN557">
        <v>-2.3199999999999998</v>
      </c>
      <c r="AO557" t="s">
        <v>3224</v>
      </c>
      <c r="AP557">
        <v>4.6657624050042E-2</v>
      </c>
      <c r="AQ557">
        <f>(Table2[[#This Row],[Sharpe Ratio]]-AVERAGE(Table2[Sharpe Ratio]))/_xlfn.STDEV.P(Table2[Sharpe Ratio])</f>
        <v>-0.21750195679835416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523</v>
      </c>
      <c r="AT557">
        <f>_xlfn.RANK.AVG(Table2[[#This Row],[6M Return vs Nifty Z-Score]],Table2[6M Return vs Nifty Z-Score])</f>
        <v>625</v>
      </c>
      <c r="AU557">
        <f>_xlfn.RANK.AVG(Table2[[#This Row],[Sharpe Ratio Z-Score]],Table2[Sharpe Ratio Z-Score])</f>
        <v>390</v>
      </c>
      <c r="AV557">
        <f>(Table2[[#This Row],[Rank 1Y]]+Table2[[#This Row],[Rank 6M]]+Table2[[#This Row],[Rank Sharpe]])/3</f>
        <v>512.66666666666663</v>
      </c>
    </row>
    <row r="558" spans="1:48" x14ac:dyDescent="0.3">
      <c r="A558" t="s">
        <v>1549</v>
      </c>
      <c r="B558" t="s">
        <v>1550</v>
      </c>
      <c r="C558" t="s">
        <v>3180</v>
      </c>
      <c r="D558" t="s">
        <v>24</v>
      </c>
      <c r="E558">
        <v>6545.8987204499999</v>
      </c>
      <c r="F558">
        <v>25.02</v>
      </c>
      <c r="G558">
        <v>-19.278760562829898</v>
      </c>
      <c r="H558">
        <f>(Table2[[#This Row],[1Y Return vs Nifty]]-AVERAGE(Table2[1Y Return vs Nifty]))/_xlfn.STDEV.P(Table2[1Y Return vs Nifty])</f>
        <v>-0.78081831790780776</v>
      </c>
      <c r="I558">
        <v>-4.3647971561713499</v>
      </c>
      <c r="J558">
        <f>(Table2[[#This Row],[1M Return vs Nifty]]-AVERAGE(Table2[1M Return vs Nifty]))/_xlfn.STDEV.P(Table2[1M Return vs Nifty])</f>
        <v>-0.52502315414380119</v>
      </c>
      <c r="K558">
        <v>-29.288998294319299</v>
      </c>
      <c r="L558">
        <f>(Table2[[#This Row],[6M Return vs Nifty]]-AVERAGE(Table2[6M Return vs Nifty]))/_xlfn.STDEV.P(Table2[6M Return vs Nifty])</f>
        <v>-1.3568332236972178</v>
      </c>
      <c r="M558">
        <v>-0.21751946370099201</v>
      </c>
      <c r="N558">
        <f>(Table2[[#This Row],[1W Return vs Nifty]]-AVERAGE(Table2[1W Return vs Nifty]))/_xlfn.STDEV.P(Table2[1W Return vs Nifty])</f>
        <v>-7.0922150858573646E-2</v>
      </c>
      <c r="O558">
        <v>25.28</v>
      </c>
      <c r="P558">
        <v>25.813518620061402</v>
      </c>
      <c r="Q558">
        <v>25.997338412836701</v>
      </c>
      <c r="R558">
        <v>43.497605097547201</v>
      </c>
      <c r="S558" s="1">
        <f>(Table2[[#This Row],[Close Price]]-Table2[[#This Row],[20D EMA]])/Table2[[#This Row],[20D EMA]]</f>
        <v>-1.028481012658234E-2</v>
      </c>
      <c r="T558" s="1">
        <f>(Table2[[#This Row],[Close Price]]-Table2[[#This Row],[50D EMA]])/Table2[[#This Row],[50D EMA]]</f>
        <v>-3.0740428367820646E-2</v>
      </c>
      <c r="U558" s="1">
        <f>(Table2[[#This Row],[Close Price]]-Table2[[#This Row],[200D EMA]])/Table2[[#This Row],[200D EMA]]</f>
        <v>-3.7593787383793147E-2</v>
      </c>
      <c r="V558">
        <v>0.49046214422328799</v>
      </c>
      <c r="W558">
        <v>24.91</v>
      </c>
      <c r="X558">
        <v>25.18</v>
      </c>
      <c r="Y558">
        <v>24.91</v>
      </c>
      <c r="Z558">
        <v>25.44</v>
      </c>
      <c r="AA558">
        <v>24.53</v>
      </c>
      <c r="AB558">
        <v>25.7</v>
      </c>
      <c r="AC558" s="1">
        <f>(Table2[[#This Row],[Close Price]]/Table2[[#This Row],[Day Low]])-1</f>
        <v>4.4158972300281096E-3</v>
      </c>
      <c r="AD558" s="1">
        <f>(Table2[[#This Row],[Day High]]/Table2[[#This Row],[Close Price]])-1</f>
        <v>6.3948840927259276E-3</v>
      </c>
      <c r="AE558" s="1">
        <f>(Table2[[#This Row],[Close Price]]/Table2[[#This Row],[Current Week Low]])-1</f>
        <v>4.4158972300281096E-3</v>
      </c>
      <c r="AF558" s="1">
        <f>(Table2[[#This Row],[Current Week High]]/Table2[[#This Row],[Close Price]])-1</f>
        <v>1.6786570743405393E-2</v>
      </c>
      <c r="AG558" s="1">
        <f>(Table2[[#This Row],[Close Price]]/Table2[[#This Row],[Current Month Low]])-1</f>
        <v>1.9975540154912208E-2</v>
      </c>
      <c r="AH558" s="1">
        <f>(Table2[[#This Row],[Current Month High]]/Table2[[#This Row],[Close Price]])-1</f>
        <v>2.7178257394084637E-2</v>
      </c>
      <c r="AI558">
        <v>47.408973091068901</v>
      </c>
      <c r="AJ558">
        <v>18.165500595765401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-7.0000000000000007E-2</v>
      </c>
      <c r="AM558" t="s">
        <v>3224</v>
      </c>
      <c r="AN558">
        <v>-2.38</v>
      </c>
      <c r="AO558" t="s">
        <v>3224</v>
      </c>
      <c r="AP558">
        <v>0.10396550783844299</v>
      </c>
      <c r="AQ558">
        <f>(Table2[[#This Row],[Sharpe Ratio]]-AVERAGE(Table2[Sharpe Ratio]))/_xlfn.STDEV.P(Table2[Sharpe Ratio])</f>
        <v>0.44808481023404356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594</v>
      </c>
      <c r="AT558">
        <f>_xlfn.RANK.AVG(Table2[[#This Row],[6M Return vs Nifty Z-Score]],Table2[6M Return vs Nifty Z-Score])</f>
        <v>720</v>
      </c>
      <c r="AU558">
        <f>_xlfn.RANK.AVG(Table2[[#This Row],[Sharpe Ratio Z-Score]],Table2[Sharpe Ratio Z-Score])</f>
        <v>225</v>
      </c>
      <c r="AV558">
        <f>(Table2[[#This Row],[Rank 1Y]]+Table2[[#This Row],[Rank 6M]]+Table2[[#This Row],[Rank Sharpe]])/3</f>
        <v>513</v>
      </c>
    </row>
    <row r="559" spans="1:48" x14ac:dyDescent="0.3">
      <c r="A559" t="s">
        <v>874</v>
      </c>
      <c r="B559" t="s">
        <v>875</v>
      </c>
      <c r="C559" t="s">
        <v>3179</v>
      </c>
      <c r="D559" t="s">
        <v>21</v>
      </c>
      <c r="E559">
        <v>18493.155088740001</v>
      </c>
      <c r="F559">
        <v>666.15</v>
      </c>
      <c r="G559">
        <v>-2.3608478785523102</v>
      </c>
      <c r="H559">
        <f>(Table2[[#This Row],[1Y Return vs Nifty]]-AVERAGE(Table2[1Y Return vs Nifty]))/_xlfn.STDEV.P(Table2[1Y Return vs Nifty])</f>
        <v>-0.50053898381579198</v>
      </c>
      <c r="I559">
        <v>4.9941572649543504</v>
      </c>
      <c r="J559">
        <f>(Table2[[#This Row],[1M Return vs Nifty]]-AVERAGE(Table2[1M Return vs Nifty]))/_xlfn.STDEV.P(Table2[1M Return vs Nifty])</f>
        <v>0.35884675859654835</v>
      </c>
      <c r="K559">
        <v>-26.054234646721799</v>
      </c>
      <c r="L559">
        <f>(Table2[[#This Row],[6M Return vs Nifty]]-AVERAGE(Table2[6M Return vs Nifty]))/_xlfn.STDEV.P(Table2[6M Return vs Nifty])</f>
        <v>-1.2613847266041802</v>
      </c>
      <c r="M559">
        <v>0.90875511091799499</v>
      </c>
      <c r="N559">
        <f>(Table2[[#This Row],[1W Return vs Nifty]]-AVERAGE(Table2[1W Return vs Nifty]))/_xlfn.STDEV.P(Table2[1W Return vs Nifty])</f>
        <v>0.18516865064783855</v>
      </c>
      <c r="O559">
        <v>663.3</v>
      </c>
      <c r="P559">
        <v>650.86689293283405</v>
      </c>
      <c r="Q559">
        <v>639.32146601846603</v>
      </c>
      <c r="R559">
        <v>48.693401310954698</v>
      </c>
      <c r="S559" s="1">
        <f>(Table2[[#This Row],[Close Price]]-Table2[[#This Row],[20D EMA]])/Table2[[#This Row],[20D EMA]]</f>
        <v>4.296698326549107E-3</v>
      </c>
      <c r="T559" s="1">
        <f>(Table2[[#This Row],[Close Price]]-Table2[[#This Row],[50D EMA]])/Table2[[#This Row],[50D EMA]]</f>
        <v>2.3481156029153051E-2</v>
      </c>
      <c r="U559" s="1">
        <f>(Table2[[#This Row],[Close Price]]-Table2[[#This Row],[200D EMA]])/Table2[[#This Row],[200D EMA]]</f>
        <v>4.1964075050717975E-2</v>
      </c>
      <c r="V559">
        <v>0.579278746487774</v>
      </c>
      <c r="W559">
        <v>661.05</v>
      </c>
      <c r="X559">
        <v>686.85</v>
      </c>
      <c r="Y559">
        <v>661.05</v>
      </c>
      <c r="Z559">
        <v>686.85</v>
      </c>
      <c r="AA559">
        <v>650.1</v>
      </c>
      <c r="AB559">
        <v>697.2</v>
      </c>
      <c r="AC559" s="1">
        <f>(Table2[[#This Row],[Close Price]]/Table2[[#This Row],[Day Low]])-1</f>
        <v>7.7149988654414692E-3</v>
      </c>
      <c r="AD559" s="1">
        <f>(Table2[[#This Row],[Day High]]/Table2[[#This Row],[Close Price]])-1</f>
        <v>3.1074082413870885E-2</v>
      </c>
      <c r="AE559" s="1">
        <f>(Table2[[#This Row],[Close Price]]/Table2[[#This Row],[Current Week Low]])-1</f>
        <v>7.7149988654414692E-3</v>
      </c>
      <c r="AF559" s="1">
        <f>(Table2[[#This Row],[Current Week High]]/Table2[[#This Row],[Close Price]])-1</f>
        <v>3.1074082413870885E-2</v>
      </c>
      <c r="AG559" s="1">
        <f>(Table2[[#This Row],[Close Price]]/Table2[[#This Row],[Current Month Low]])-1</f>
        <v>2.4688509460083052E-2</v>
      </c>
      <c r="AH559" s="1">
        <f>(Table2[[#This Row],[Current Month High]]/Table2[[#This Row],[Close Price]])-1</f>
        <v>4.6611123620806216E-2</v>
      </c>
      <c r="AI559">
        <v>30.601215942355299</v>
      </c>
      <c r="AJ559">
        <v>41.854770017035698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-0.06</v>
      </c>
      <c r="AM559" t="s">
        <v>3224</v>
      </c>
      <c r="AN559">
        <v>0.06</v>
      </c>
      <c r="AO559" t="s">
        <v>3225</v>
      </c>
      <c r="AP559">
        <v>6.8893732687124995E-2</v>
      </c>
      <c r="AQ559">
        <f>(Table2[[#This Row],[Sharpe Ratio]]-AVERAGE(Table2[Sharpe Ratio]))/_xlfn.STDEV.P(Table2[Sharpe Ratio])</f>
        <v>4.0753254889165015E-2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-1.1771550462864202</v>
      </c>
      <c r="AS559">
        <f>_xlfn.RANK.AVG(Table2[[#This Row],[1Y Return vs Nifty Z-Score]],Table2[1Y Return vs Nifty Z-Score])</f>
        <v>490</v>
      </c>
      <c r="AT559">
        <f>_xlfn.RANK.AVG(Table2[[#This Row],[6M Return vs Nifty Z-Score]],Table2[6M Return vs Nifty Z-Score])</f>
        <v>711</v>
      </c>
      <c r="AU559">
        <f>_xlfn.RANK.AVG(Table2[[#This Row],[Sharpe Ratio Z-Score]],Table2[Sharpe Ratio Z-Score])</f>
        <v>339</v>
      </c>
      <c r="AV559">
        <f>(Table2[[#This Row],[Rank 1Y]]+Table2[[#This Row],[Rank 6M]]+Table2[[#This Row],[Rank Sharpe]])/3</f>
        <v>513.33333333333337</v>
      </c>
    </row>
    <row r="560" spans="1:48" x14ac:dyDescent="0.3">
      <c r="A560" t="s">
        <v>1830</v>
      </c>
      <c r="B560" t="s">
        <v>1831</v>
      </c>
      <c r="C560" t="s">
        <v>3190</v>
      </c>
      <c r="D560" t="s">
        <v>1548</v>
      </c>
      <c r="E560">
        <v>4254.0749999999998</v>
      </c>
      <c r="F560">
        <v>383.25</v>
      </c>
      <c r="G560">
        <v>-35.236383739976802</v>
      </c>
      <c r="H560">
        <f>(Table2[[#This Row],[1Y Return vs Nifty]]-AVERAGE(Table2[1Y Return vs Nifty]))/_xlfn.STDEV.P(Table2[1Y Return vs Nifty])</f>
        <v>-1.045188520145498</v>
      </c>
      <c r="I560">
        <v>16.927743738742599</v>
      </c>
      <c r="J560">
        <f>(Table2[[#This Row],[1M Return vs Nifty]]-AVERAGE(Table2[1M Return vs Nifty]))/_xlfn.STDEV.P(Table2[1M Return vs Nifty])</f>
        <v>1.4858677441307366</v>
      </c>
      <c r="K560">
        <v>11.592748600943001</v>
      </c>
      <c r="L560">
        <f>(Table2[[#This Row],[6M Return vs Nifty]]-AVERAGE(Table2[6M Return vs Nifty]))/_xlfn.STDEV.P(Table2[6M Return vs Nifty])</f>
        <v>-0.15053139617764447</v>
      </c>
      <c r="M560">
        <v>2.7904736840555899</v>
      </c>
      <c r="N560">
        <f>(Table2[[#This Row],[1W Return vs Nifty]]-AVERAGE(Table2[1W Return vs Nifty]))/_xlfn.STDEV.P(Table2[1W Return vs Nifty])</f>
        <v>0.61303129485902497</v>
      </c>
      <c r="O560">
        <v>348.47</v>
      </c>
      <c r="P560">
        <v>334.29976596763299</v>
      </c>
      <c r="Q560">
        <v>342.30860029135499</v>
      </c>
      <c r="R560">
        <v>85.740875202158904</v>
      </c>
      <c r="S560" s="1">
        <f>(Table2[[#This Row],[Close Price]]-Table2[[#This Row],[20D EMA]])/Table2[[#This Row],[20D EMA]]</f>
        <v>9.9807730938100761E-2</v>
      </c>
      <c r="T560" s="1">
        <f>(Table2[[#This Row],[Close Price]]-Table2[[#This Row],[50D EMA]])/Table2[[#This Row],[50D EMA]]</f>
        <v>0.14642616901235397</v>
      </c>
      <c r="U560" s="1">
        <f>(Table2[[#This Row],[Close Price]]-Table2[[#This Row],[200D EMA]])/Table2[[#This Row],[200D EMA]]</f>
        <v>0.11960377178311574</v>
      </c>
      <c r="V560">
        <v>2.5957017754698501</v>
      </c>
      <c r="W560">
        <v>372</v>
      </c>
      <c r="X560">
        <v>384.5</v>
      </c>
      <c r="Y560">
        <v>371.05</v>
      </c>
      <c r="Z560">
        <v>384.5</v>
      </c>
      <c r="AA560">
        <v>322.05</v>
      </c>
      <c r="AB560">
        <v>384.5</v>
      </c>
      <c r="AC560" s="1">
        <f>(Table2[[#This Row],[Close Price]]/Table2[[#This Row],[Day Low]])-1</f>
        <v>3.0241935483870996E-2</v>
      </c>
      <c r="AD560" s="1">
        <f>(Table2[[#This Row],[Day High]]/Table2[[#This Row],[Close Price]])-1</f>
        <v>3.2615786040444128E-3</v>
      </c>
      <c r="AE560" s="1">
        <f>(Table2[[#This Row],[Close Price]]/Table2[[#This Row],[Current Week Low]])-1</f>
        <v>3.287966581323265E-2</v>
      </c>
      <c r="AF560" s="1">
        <f>(Table2[[#This Row],[Current Week High]]/Table2[[#This Row],[Close Price]])-1</f>
        <v>3.2615786040444128E-3</v>
      </c>
      <c r="AG560" s="1">
        <f>(Table2[[#This Row],[Close Price]]/Table2[[#This Row],[Current Month Low]])-1</f>
        <v>0.19003260363297625</v>
      </c>
      <c r="AH560" s="1">
        <f>(Table2[[#This Row],[Current Month High]]/Table2[[#This Row],[Close Price]])-1</f>
        <v>3.2615786040444128E-3</v>
      </c>
      <c r="AI560">
        <v>21.7742987606001</v>
      </c>
      <c r="AJ560">
        <v>31.9731404958677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0.16</v>
      </c>
      <c r="AM560" t="s">
        <v>3225</v>
      </c>
      <c r="AN560">
        <v>15.54</v>
      </c>
      <c r="AO560" t="s">
        <v>3225</v>
      </c>
      <c r="AP560">
        <v>1.2727348120813E-2</v>
      </c>
      <c r="AQ560">
        <f>(Table2[[#This Row],[Sharpe Ratio]]-AVERAGE(Table2[Sharpe Ratio]))/_xlfn.STDEV.P(Table2[Sharpe Ratio])</f>
        <v>-0.61157588114074246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681</v>
      </c>
      <c r="AT560">
        <f>_xlfn.RANK.AVG(Table2[[#This Row],[6M Return vs Nifty Z-Score]],Table2[6M Return vs Nifty Z-Score])</f>
        <v>359</v>
      </c>
      <c r="AU560">
        <f>_xlfn.RANK.AVG(Table2[[#This Row],[Sharpe Ratio Z-Score]],Table2[Sharpe Ratio Z-Score])</f>
        <v>500</v>
      </c>
      <c r="AV560">
        <f>(Table2[[#This Row],[Rank 1Y]]+Table2[[#This Row],[Rank 6M]]+Table2[[#This Row],[Rank Sharpe]])/3</f>
        <v>513.33333333333337</v>
      </c>
    </row>
    <row r="561" spans="1:48" x14ac:dyDescent="0.3">
      <c r="A561" t="s">
        <v>1120</v>
      </c>
      <c r="B561" t="s">
        <v>1121</v>
      </c>
      <c r="C561" t="s">
        <v>3183</v>
      </c>
      <c r="D561" t="s">
        <v>46</v>
      </c>
      <c r="E561">
        <v>11690.489749050001</v>
      </c>
      <c r="F561">
        <v>455.7</v>
      </c>
      <c r="G561">
        <v>-2.2353554574915702</v>
      </c>
      <c r="H561">
        <f>(Table2[[#This Row],[1Y Return vs Nifty]]-AVERAGE(Table2[1Y Return vs Nifty]))/_xlfn.STDEV.P(Table2[1Y Return vs Nifty])</f>
        <v>-0.4984599488387888</v>
      </c>
      <c r="I561">
        <v>-5.1006983208431098</v>
      </c>
      <c r="J561">
        <f>(Table2[[#This Row],[1M Return vs Nifty]]-AVERAGE(Table2[1M Return vs Nifty]))/_xlfn.STDEV.P(Table2[1M Return vs Nifty])</f>
        <v>-0.59452246666697472</v>
      </c>
      <c r="K561">
        <v>-4.55393940793188</v>
      </c>
      <c r="L561">
        <f>(Table2[[#This Row],[6M Return vs Nifty]]-AVERAGE(Table2[6M Return vs Nifty]))/_xlfn.STDEV.P(Table2[6M Return vs Nifty])</f>
        <v>-0.62697334723701525</v>
      </c>
      <c r="M561">
        <v>-0.70997977000229995</v>
      </c>
      <c r="N561">
        <f>(Table2[[#This Row],[1W Return vs Nifty]]-AVERAGE(Table2[1W Return vs Nifty]))/_xlfn.STDEV.P(Table2[1W Return vs Nifty])</f>
        <v>-0.18289711450672233</v>
      </c>
      <c r="O561">
        <v>458.03</v>
      </c>
      <c r="P561">
        <v>468.61734522765602</v>
      </c>
      <c r="Q561">
        <v>441.62904550479402</v>
      </c>
      <c r="R561">
        <v>50.0697513551982</v>
      </c>
      <c r="S561" s="1">
        <f>(Table2[[#This Row],[Close Price]]-Table2[[#This Row],[20D EMA]])/Table2[[#This Row],[20D EMA]]</f>
        <v>-5.0870030347356819E-3</v>
      </c>
      <c r="T561" s="1">
        <f>(Table2[[#This Row],[Close Price]]-Table2[[#This Row],[50D EMA]])/Table2[[#This Row],[50D EMA]]</f>
        <v>-2.7564803904944524E-2</v>
      </c>
      <c r="U561" s="1">
        <f>(Table2[[#This Row],[Close Price]]-Table2[[#This Row],[200D EMA]])/Table2[[#This Row],[200D EMA]]</f>
        <v>3.1861478855229018E-2</v>
      </c>
      <c r="V561">
        <v>0.59731656743538997</v>
      </c>
      <c r="W561">
        <v>448.05</v>
      </c>
      <c r="X561">
        <v>457.6</v>
      </c>
      <c r="Y561">
        <v>448.05</v>
      </c>
      <c r="Z561">
        <v>460</v>
      </c>
      <c r="AA561">
        <v>440.55</v>
      </c>
      <c r="AB561">
        <v>463.95</v>
      </c>
      <c r="AC561" s="1">
        <f>(Table2[[#This Row],[Close Price]]/Table2[[#This Row],[Day Low]])-1</f>
        <v>1.7073987278205527E-2</v>
      </c>
      <c r="AD561" s="1">
        <f>(Table2[[#This Row],[Day High]]/Table2[[#This Row],[Close Price]])-1</f>
        <v>4.1694096993636354E-3</v>
      </c>
      <c r="AE561" s="1">
        <f>(Table2[[#This Row],[Close Price]]/Table2[[#This Row],[Current Week Low]])-1</f>
        <v>1.7073987278205527E-2</v>
      </c>
      <c r="AF561" s="1">
        <f>(Table2[[#This Row],[Current Week High]]/Table2[[#This Row],[Close Price]])-1</f>
        <v>9.436032477507128E-3</v>
      </c>
      <c r="AG561" s="1">
        <f>(Table2[[#This Row],[Close Price]]/Table2[[#This Row],[Current Month Low]])-1</f>
        <v>3.4388832141641013E-2</v>
      </c>
      <c r="AH561" s="1">
        <f>(Table2[[#This Row],[Current Month High]]/Table2[[#This Row],[Close Price]])-1</f>
        <v>1.8104015799868423E-2</v>
      </c>
      <c r="AI561">
        <v>26.135615536537099</v>
      </c>
      <c r="AJ561">
        <v>46.952595936794502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-0.08</v>
      </c>
      <c r="AM561" t="s">
        <v>3224</v>
      </c>
      <c r="AN561">
        <v>1.35</v>
      </c>
      <c r="AO561" t="s">
        <v>3225</v>
      </c>
      <c r="AP561">
        <v>4.5200323903670002E-3</v>
      </c>
      <c r="AQ561">
        <f>(Table2[[#This Row],[Sharpe Ratio]]-AVERAGE(Table2[Sharpe Ratio]))/_xlfn.STDEV.P(Table2[Sharpe Ratio])</f>
        <v>-0.706897508496791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488</v>
      </c>
      <c r="AT561">
        <f>_xlfn.RANK.AVG(Table2[[#This Row],[6M Return vs Nifty Z-Score]],Table2[6M Return vs Nifty Z-Score])</f>
        <v>538</v>
      </c>
      <c r="AU561">
        <f>_xlfn.RANK.AVG(Table2[[#This Row],[Sharpe Ratio Z-Score]],Table2[Sharpe Ratio Z-Score])</f>
        <v>521</v>
      </c>
      <c r="AV561">
        <f>(Table2[[#This Row],[Rank 1Y]]+Table2[[#This Row],[Rank 6M]]+Table2[[#This Row],[Rank Sharpe]])/3</f>
        <v>515.66666666666663</v>
      </c>
    </row>
    <row r="562" spans="1:48" x14ac:dyDescent="0.3">
      <c r="A562" t="s">
        <v>895</v>
      </c>
      <c r="B562" t="s">
        <v>896</v>
      </c>
      <c r="C562" t="s">
        <v>3180</v>
      </c>
      <c r="D562" t="s">
        <v>411</v>
      </c>
      <c r="E562">
        <v>17671.82809562</v>
      </c>
      <c r="F562">
        <v>110.45</v>
      </c>
      <c r="G562">
        <v>-38.118868933376902</v>
      </c>
      <c r="H562">
        <f>(Table2[[#This Row],[1Y Return vs Nifty]]-AVERAGE(Table2[1Y Return vs Nifty]))/_xlfn.STDEV.P(Table2[1Y Return vs Nifty])</f>
        <v>-1.0929426991398776</v>
      </c>
      <c r="I562">
        <v>-1.1764743084704801</v>
      </c>
      <c r="J562">
        <f>(Table2[[#This Row],[1M Return vs Nifty]]-AVERAGE(Table2[1M Return vs Nifty]))/_xlfn.STDEV.P(Table2[1M Return vs Nifty])</f>
        <v>-0.22391445007486183</v>
      </c>
      <c r="K562">
        <v>-14.456584282041399</v>
      </c>
      <c r="L562">
        <f>(Table2[[#This Row],[6M Return vs Nifty]]-AVERAGE(Table2[6M Return vs Nifty]))/_xlfn.STDEV.P(Table2[6M Return vs Nifty])</f>
        <v>-0.91917168796643256</v>
      </c>
      <c r="M562">
        <v>-1.3358418182889999</v>
      </c>
      <c r="N562">
        <f>(Table2[[#This Row],[1W Return vs Nifty]]-AVERAGE(Table2[1W Return vs Nifty]))/_xlfn.STDEV.P(Table2[1W Return vs Nifty])</f>
        <v>-0.32520478724487939</v>
      </c>
      <c r="O562">
        <v>111.01</v>
      </c>
      <c r="P562">
        <v>112.081111633685</v>
      </c>
      <c r="Q562">
        <v>113.994063805986</v>
      </c>
      <c r="R562">
        <v>46.730963993545501</v>
      </c>
      <c r="S562" s="1">
        <f>(Table2[[#This Row],[Close Price]]-Table2[[#This Row],[20D EMA]])/Table2[[#This Row],[20D EMA]]</f>
        <v>-5.0445905774254771E-3</v>
      </c>
      <c r="T562" s="1">
        <f>(Table2[[#This Row],[Close Price]]-Table2[[#This Row],[50D EMA]])/Table2[[#This Row],[50D EMA]]</f>
        <v>-1.455295731733962E-2</v>
      </c>
      <c r="U562" s="1">
        <f>(Table2[[#This Row],[Close Price]]-Table2[[#This Row],[200D EMA]])/Table2[[#This Row],[200D EMA]]</f>
        <v>-3.1089897909226876E-2</v>
      </c>
      <c r="V562">
        <v>1.2446315901927301</v>
      </c>
      <c r="W562">
        <v>110.15</v>
      </c>
      <c r="X562">
        <v>111.9</v>
      </c>
      <c r="Y562">
        <v>110.15</v>
      </c>
      <c r="Z562">
        <v>112.35</v>
      </c>
      <c r="AA562">
        <v>107.89</v>
      </c>
      <c r="AB562">
        <v>114.7</v>
      </c>
      <c r="AC562" s="1">
        <f>(Table2[[#This Row],[Close Price]]/Table2[[#This Row],[Day Low]])-1</f>
        <v>2.7235587834770758E-3</v>
      </c>
      <c r="AD562" s="1">
        <f>(Table2[[#This Row],[Day High]]/Table2[[#This Row],[Close Price]])-1</f>
        <v>1.3128112267994485E-2</v>
      </c>
      <c r="AE562" s="1">
        <f>(Table2[[#This Row],[Close Price]]/Table2[[#This Row],[Current Week Low]])-1</f>
        <v>2.7235587834770758E-3</v>
      </c>
      <c r="AF562" s="1">
        <f>(Table2[[#This Row],[Current Week High]]/Table2[[#This Row],[Close Price]])-1</f>
        <v>1.7202354006337739E-2</v>
      </c>
      <c r="AG562" s="1">
        <f>(Table2[[#This Row],[Close Price]]/Table2[[#This Row],[Current Month Low]])-1</f>
        <v>2.3727870979701526E-2</v>
      </c>
      <c r="AH562" s="1">
        <f>(Table2[[#This Row],[Current Month High]]/Table2[[#This Row],[Close Price]])-1</f>
        <v>3.847894975101851E-2</v>
      </c>
      <c r="AI562">
        <v>24.038026256224502</v>
      </c>
      <c r="AJ562">
        <v>5.6937799043062096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-0.12</v>
      </c>
      <c r="AM562" t="s">
        <v>3224</v>
      </c>
      <c r="AN562">
        <v>-1.33</v>
      </c>
      <c r="AO562" t="s">
        <v>3224</v>
      </c>
      <c r="AP562">
        <v>0.102209829069215</v>
      </c>
      <c r="AQ562">
        <f>(Table2[[#This Row],[Sharpe Ratio]]-AVERAGE(Table2[Sharpe Ratio]))/_xlfn.STDEV.P(Table2[Sharpe Ratio])</f>
        <v>0.42769395859707571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690</v>
      </c>
      <c r="AT562">
        <f>_xlfn.RANK.AVG(Table2[[#This Row],[6M Return vs Nifty Z-Score]],Table2[6M Return vs Nifty Z-Score])</f>
        <v>629</v>
      </c>
      <c r="AU562">
        <f>_xlfn.RANK.AVG(Table2[[#This Row],[Sharpe Ratio Z-Score]],Table2[Sharpe Ratio Z-Score])</f>
        <v>231</v>
      </c>
      <c r="AV562">
        <f>(Table2[[#This Row],[Rank 1Y]]+Table2[[#This Row],[Rank 6M]]+Table2[[#This Row],[Rank Sharpe]])/3</f>
        <v>516.66666666666663</v>
      </c>
    </row>
    <row r="563" spans="1:48" x14ac:dyDescent="0.3">
      <c r="A563" t="s">
        <v>1861</v>
      </c>
      <c r="B563" t="s">
        <v>1862</v>
      </c>
      <c r="C563" t="s">
        <v>3197</v>
      </c>
      <c r="D563" t="s">
        <v>637</v>
      </c>
      <c r="E563">
        <v>4044.1746368399999</v>
      </c>
      <c r="F563">
        <v>612.29999999999995</v>
      </c>
      <c r="G563">
        <v>-35.507235595856699</v>
      </c>
      <c r="H563">
        <f>(Table2[[#This Row],[1Y Return vs Nifty]]-AVERAGE(Table2[1Y Return vs Nifty]))/_xlfn.STDEV.P(Table2[1Y Return vs Nifty])</f>
        <v>-1.0496757272389685</v>
      </c>
      <c r="I563">
        <v>-0.29805024571789301</v>
      </c>
      <c r="J563">
        <f>(Table2[[#This Row],[1M Return vs Nifty]]-AVERAGE(Table2[1M Return vs Nifty]))/_xlfn.STDEV.P(Table2[1M Return vs Nifty])</f>
        <v>-0.14095511885495776</v>
      </c>
      <c r="K563">
        <v>-15.0968760857223</v>
      </c>
      <c r="L563">
        <f>(Table2[[#This Row],[6M Return vs Nifty]]-AVERAGE(Table2[6M Return vs Nifty]))/_xlfn.STDEV.P(Table2[6M Return vs Nifty])</f>
        <v>-0.93806484277473612</v>
      </c>
      <c r="M563">
        <v>-0.18489862192136999</v>
      </c>
      <c r="N563">
        <f>(Table2[[#This Row],[1W Return vs Nifty]]-AVERAGE(Table2[1W Return vs Nifty]))/_xlfn.STDEV.P(Table2[1W Return vs Nifty])</f>
        <v>-6.350486762638903E-2</v>
      </c>
      <c r="O563">
        <v>610.70000000000005</v>
      </c>
      <c r="P563">
        <v>620.02094967496998</v>
      </c>
      <c r="Q563">
        <v>633.72544606073404</v>
      </c>
      <c r="R563">
        <v>53.637694035336501</v>
      </c>
      <c r="S563" s="1">
        <f>(Table2[[#This Row],[Close Price]]-Table2[[#This Row],[20D EMA]])/Table2[[#This Row],[20D EMA]]</f>
        <v>2.6199443261829196E-3</v>
      </c>
      <c r="T563" s="1">
        <f>(Table2[[#This Row],[Close Price]]-Table2[[#This Row],[50D EMA]])/Table2[[#This Row],[50D EMA]]</f>
        <v>-1.2452723862020369E-2</v>
      </c>
      <c r="U563" s="1">
        <f>(Table2[[#This Row],[Close Price]]-Table2[[#This Row],[200D EMA]])/Table2[[#This Row],[200D EMA]]</f>
        <v>-3.3808719839033809E-2</v>
      </c>
      <c r="V563">
        <v>0.58403001851109904</v>
      </c>
      <c r="W563">
        <v>610</v>
      </c>
      <c r="X563">
        <v>621.70000000000005</v>
      </c>
      <c r="Y563">
        <v>610</v>
      </c>
      <c r="Z563">
        <v>624.45000000000005</v>
      </c>
      <c r="AA563">
        <v>589.75</v>
      </c>
      <c r="AB563">
        <v>625.54999999999995</v>
      </c>
      <c r="AC563" s="1">
        <f>(Table2[[#This Row],[Close Price]]/Table2[[#This Row],[Day Low]])-1</f>
        <v>3.7704918032785972E-3</v>
      </c>
      <c r="AD563" s="1">
        <f>(Table2[[#This Row],[Day High]]/Table2[[#This Row],[Close Price]])-1</f>
        <v>1.5351951657684326E-2</v>
      </c>
      <c r="AE563" s="1">
        <f>(Table2[[#This Row],[Close Price]]/Table2[[#This Row],[Current Week Low]])-1</f>
        <v>3.7704918032785972E-3</v>
      </c>
      <c r="AF563" s="1">
        <f>(Table2[[#This Row],[Current Week High]]/Table2[[#This Row],[Close Price]])-1</f>
        <v>1.984321411073009E-2</v>
      </c>
      <c r="AG563" s="1">
        <f>(Table2[[#This Row],[Close Price]]/Table2[[#This Row],[Current Month Low]])-1</f>
        <v>3.8236540907163885E-2</v>
      </c>
      <c r="AH563" s="1">
        <f>(Table2[[#This Row],[Current Month High]]/Table2[[#This Row],[Close Price]])-1</f>
        <v>2.1639719091948395E-2</v>
      </c>
      <c r="AI563">
        <v>33.104687244814599</v>
      </c>
      <c r="AJ563">
        <v>11.0043509789702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-0.19</v>
      </c>
      <c r="AM563" t="s">
        <v>3224</v>
      </c>
      <c r="AN563">
        <v>0.42</v>
      </c>
      <c r="AO563" t="s">
        <v>3225</v>
      </c>
      <c r="AP563">
        <v>0.102138293708117</v>
      </c>
      <c r="AQ563">
        <f>(Table2[[#This Row],[Sharpe Ratio]]-AVERAGE(Table2[Sharpe Ratio]))/_xlfn.STDEV.P(Table2[Sharpe Ratio])</f>
        <v>0.42686313067996901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682</v>
      </c>
      <c r="AT563">
        <f>_xlfn.RANK.AVG(Table2[[#This Row],[6M Return vs Nifty Z-Score]],Table2[6M Return vs Nifty Z-Score])</f>
        <v>637</v>
      </c>
      <c r="AU563">
        <f>_xlfn.RANK.AVG(Table2[[#This Row],[Sharpe Ratio Z-Score]],Table2[Sharpe Ratio Z-Score])</f>
        <v>232</v>
      </c>
      <c r="AV563">
        <f>(Table2[[#This Row],[Rank 1Y]]+Table2[[#This Row],[Rank 6M]]+Table2[[#This Row],[Rank Sharpe]])/3</f>
        <v>517</v>
      </c>
    </row>
    <row r="564" spans="1:48" x14ac:dyDescent="0.3">
      <c r="A564" t="s">
        <v>544</v>
      </c>
      <c r="B564" t="s">
        <v>545</v>
      </c>
      <c r="C564" t="s">
        <v>3180</v>
      </c>
      <c r="D564" t="s">
        <v>40</v>
      </c>
      <c r="E564">
        <v>39693.375386565</v>
      </c>
      <c r="F564">
        <v>1150.1500000000001</v>
      </c>
      <c r="G564">
        <v>-3.4801209282986298</v>
      </c>
      <c r="H564">
        <f>(Table2[[#This Row],[1Y Return vs Nifty]]-AVERAGE(Table2[1Y Return vs Nifty]))/_xlfn.STDEV.P(Table2[1Y Return vs Nifty])</f>
        <v>-0.51908199860162774</v>
      </c>
      <c r="I564">
        <v>6.4781784780778997</v>
      </c>
      <c r="J564">
        <f>(Table2[[#This Row],[1M Return vs Nifty]]-AVERAGE(Table2[1M Return vs Nifty]))/_xlfn.STDEV.P(Table2[1M Return vs Nifty])</f>
        <v>0.49899934841871035</v>
      </c>
      <c r="K564">
        <v>4.9866709508746903</v>
      </c>
      <c r="L564">
        <f>(Table2[[#This Row],[6M Return vs Nifty]]-AVERAGE(Table2[6M Return vs Nifty]))/_xlfn.STDEV.P(Table2[6M Return vs Nifty])</f>
        <v>-0.34545759545258575</v>
      </c>
      <c r="M564">
        <v>-0.54539811499794799</v>
      </c>
      <c r="N564">
        <f>(Table2[[#This Row],[1W Return vs Nifty]]-AVERAGE(Table2[1W Return vs Nifty]))/_xlfn.STDEV.P(Table2[1W Return vs Nifty])</f>
        <v>-0.14547475863264545</v>
      </c>
      <c r="O564">
        <v>1112.31</v>
      </c>
      <c r="P564">
        <v>1077.16339582872</v>
      </c>
      <c r="Q564">
        <v>997.007452532309</v>
      </c>
      <c r="R564">
        <v>67.121246812255094</v>
      </c>
      <c r="S564" s="1">
        <f>(Table2[[#This Row],[Close Price]]-Table2[[#This Row],[20D EMA]])/Table2[[#This Row],[20D EMA]]</f>
        <v>3.4019293182656049E-2</v>
      </c>
      <c r="T564" s="1">
        <f>(Table2[[#This Row],[Close Price]]-Table2[[#This Row],[50D EMA]])/Table2[[#This Row],[50D EMA]]</f>
        <v>6.775815484811154E-2</v>
      </c>
      <c r="U564" s="1">
        <f>(Table2[[#This Row],[Close Price]]-Table2[[#This Row],[200D EMA]])/Table2[[#This Row],[200D EMA]]</f>
        <v>0.15360220937037414</v>
      </c>
      <c r="V564">
        <v>2.35668267784679</v>
      </c>
      <c r="W564">
        <v>1131</v>
      </c>
      <c r="X564">
        <v>1152.3499999999999</v>
      </c>
      <c r="Y564">
        <v>1124.6500000000001</v>
      </c>
      <c r="Z564">
        <v>1152.3499999999999</v>
      </c>
      <c r="AA564">
        <v>1076</v>
      </c>
      <c r="AB564">
        <v>1160</v>
      </c>
      <c r="AC564" s="1">
        <f>(Table2[[#This Row],[Close Price]]/Table2[[#This Row],[Day Low]])-1</f>
        <v>1.6931918656056588E-2</v>
      </c>
      <c r="AD564" s="1">
        <f>(Table2[[#This Row],[Day High]]/Table2[[#This Row],[Close Price]])-1</f>
        <v>1.9127939833933905E-3</v>
      </c>
      <c r="AE564" s="1">
        <f>(Table2[[#This Row],[Close Price]]/Table2[[#This Row],[Current Week Low]])-1</f>
        <v>2.267372071311069E-2</v>
      </c>
      <c r="AF564" s="1">
        <f>(Table2[[#This Row],[Current Week High]]/Table2[[#This Row],[Close Price]])-1</f>
        <v>1.9127939833933905E-3</v>
      </c>
      <c r="AG564" s="1">
        <f>(Table2[[#This Row],[Close Price]]/Table2[[#This Row],[Current Month Low]])-1</f>
        <v>6.8912639405204645E-2</v>
      </c>
      <c r="AH564" s="1">
        <f>(Table2[[#This Row],[Current Month High]]/Table2[[#This Row],[Close Price]])-1</f>
        <v>8.5641003347389777E-3</v>
      </c>
      <c r="AI564">
        <v>0.85641003347389699</v>
      </c>
      <c r="AJ564">
        <v>34.6385718466491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0.16</v>
      </c>
      <c r="AM564" t="s">
        <v>3225</v>
      </c>
      <c r="AN564">
        <v>7.01</v>
      </c>
      <c r="AO564" t="s">
        <v>3225</v>
      </c>
      <c r="AP564">
        <v>-2.3217779926091E-2</v>
      </c>
      <c r="AQ564">
        <f>(Table2[[#This Row],[Sharpe Ratio]]-AVERAGE(Table2[Sharpe Ratio]))/_xlfn.STDEV.P(Table2[Sharpe Ratio])</f>
        <v>-1.0290507552024277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-1.5400657594705764</v>
      </c>
      <c r="AS564">
        <f>_xlfn.RANK.AVG(Table2[[#This Row],[1Y Return vs Nifty Z-Score]],Table2[1Y Return vs Nifty Z-Score])</f>
        <v>495</v>
      </c>
      <c r="AT564">
        <f>_xlfn.RANK.AVG(Table2[[#This Row],[6M Return vs Nifty Z-Score]],Table2[6M Return vs Nifty Z-Score])</f>
        <v>429</v>
      </c>
      <c r="AU564">
        <f>_xlfn.RANK.AVG(Table2[[#This Row],[Sharpe Ratio Z-Score]],Table2[Sharpe Ratio Z-Score])</f>
        <v>628</v>
      </c>
      <c r="AV564">
        <f>(Table2[[#This Row],[Rank 1Y]]+Table2[[#This Row],[Rank 6M]]+Table2[[#This Row],[Rank Sharpe]])/3</f>
        <v>517.33333333333337</v>
      </c>
    </row>
    <row r="565" spans="1:48" x14ac:dyDescent="0.3">
      <c r="A565" t="s">
        <v>2145</v>
      </c>
      <c r="B565" t="s">
        <v>2146</v>
      </c>
      <c r="C565" t="s">
        <v>3184</v>
      </c>
      <c r="D565" t="s">
        <v>295</v>
      </c>
      <c r="E565">
        <v>2889.7783359499999</v>
      </c>
      <c r="F565">
        <v>492.25</v>
      </c>
      <c r="G565">
        <v>-27.746114191934499</v>
      </c>
      <c r="H565">
        <f>(Table2[[#This Row],[1Y Return vs Nifty]]-AVERAGE(Table2[1Y Return vs Nifty]))/_xlfn.STDEV.P(Table2[1Y Return vs Nifty])</f>
        <v>-0.92109710294330294</v>
      </c>
      <c r="I565">
        <v>26.552331440233601</v>
      </c>
      <c r="J565">
        <f>(Table2[[#This Row],[1M Return vs Nifty]]-AVERAGE(Table2[1M Return vs Nifty]))/_xlfn.STDEV.P(Table2[1M Return vs Nifty])</f>
        <v>2.3948243549970476</v>
      </c>
      <c r="K565">
        <v>20.564298079811699</v>
      </c>
      <c r="L565">
        <f>(Table2[[#This Row],[6M Return vs Nifty]]-AVERAGE(Table2[6M Return vs Nifty]))/_xlfn.STDEV.P(Table2[6M Return vs Nifty])</f>
        <v>0.11419301884718831</v>
      </c>
      <c r="M565">
        <v>4.1143780062475503</v>
      </c>
      <c r="N565">
        <f>(Table2[[#This Row],[1W Return vs Nifty]]-AVERAGE(Table2[1W Return vs Nifty]))/_xlfn.STDEV.P(Table2[1W Return vs Nifty])</f>
        <v>0.91405888318280293</v>
      </c>
      <c r="O565">
        <v>468.13</v>
      </c>
      <c r="P565">
        <v>441.962332408615</v>
      </c>
      <c r="Q565">
        <v>417.89166633183402</v>
      </c>
      <c r="R565">
        <v>58.135026978839498</v>
      </c>
      <c r="S565" s="1">
        <f>(Table2[[#This Row],[Close Price]]-Table2[[#This Row],[20D EMA]])/Table2[[#This Row],[20D EMA]]</f>
        <v>5.1524149274774111E-2</v>
      </c>
      <c r="T565" s="1">
        <f>(Table2[[#This Row],[Close Price]]-Table2[[#This Row],[50D EMA]])/Table2[[#This Row],[50D EMA]]</f>
        <v>0.11378270025259005</v>
      </c>
      <c r="U565" s="1">
        <f>(Table2[[#This Row],[Close Price]]-Table2[[#This Row],[200D EMA]])/Table2[[#This Row],[200D EMA]]</f>
        <v>0.17793686655890495</v>
      </c>
      <c r="V565">
        <v>2.7470613880844699</v>
      </c>
      <c r="W565">
        <v>490.3</v>
      </c>
      <c r="X565">
        <v>511.8</v>
      </c>
      <c r="Y565">
        <v>490.3</v>
      </c>
      <c r="Z565">
        <v>537.70000000000005</v>
      </c>
      <c r="AA565">
        <v>428.55</v>
      </c>
      <c r="AB565">
        <v>537.70000000000005</v>
      </c>
      <c r="AC565" s="1">
        <f>(Table2[[#This Row],[Close Price]]/Table2[[#This Row],[Day Low]])-1</f>
        <v>3.977156842749352E-3</v>
      </c>
      <c r="AD565" s="1">
        <f>(Table2[[#This Row],[Day High]]/Table2[[#This Row],[Close Price]])-1</f>
        <v>3.9715591670898887E-2</v>
      </c>
      <c r="AE565" s="1">
        <f>(Table2[[#This Row],[Close Price]]/Table2[[#This Row],[Current Week Low]])-1</f>
        <v>3.977156842749352E-3</v>
      </c>
      <c r="AF565" s="1">
        <f>(Table2[[#This Row],[Current Week High]]/Table2[[#This Row],[Close Price]])-1</f>
        <v>9.2331132554596351E-2</v>
      </c>
      <c r="AG565" s="1">
        <f>(Table2[[#This Row],[Close Price]]/Table2[[#This Row],[Current Month Low]])-1</f>
        <v>0.14864076537160198</v>
      </c>
      <c r="AH565" s="1">
        <f>(Table2[[#This Row],[Current Month High]]/Table2[[#This Row],[Close Price]])-1</f>
        <v>9.2331132554596351E-2</v>
      </c>
      <c r="AI565">
        <v>9.2331132554596298</v>
      </c>
      <c r="AJ565">
        <v>48.783436602690003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0.03</v>
      </c>
      <c r="AM565" t="s">
        <v>3225</v>
      </c>
      <c r="AN565">
        <v>11.6</v>
      </c>
      <c r="AO565" t="s">
        <v>3225</v>
      </c>
      <c r="AP565">
        <v>-2.5357185534525001E-2</v>
      </c>
      <c r="AQ565">
        <f>(Table2[[#This Row],[Sharpe Ratio]]-AVERAGE(Table2[Sharpe Ratio]))/_xlfn.STDEV.P(Table2[Sharpe Ratio])</f>
        <v>-1.0538982974279665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1.4480808566557695</v>
      </c>
      <c r="AS565">
        <f>_xlfn.RANK.AVG(Table2[[#This Row],[1Y Return vs Nifty Z-Score]],Table2[1Y Return vs Nifty Z-Score])</f>
        <v>646</v>
      </c>
      <c r="AT565">
        <f>_xlfn.RANK.AVG(Table2[[#This Row],[6M Return vs Nifty Z-Score]],Table2[6M Return vs Nifty Z-Score])</f>
        <v>270</v>
      </c>
      <c r="AU565">
        <f>_xlfn.RANK.AVG(Table2[[#This Row],[Sharpe Ratio Z-Score]],Table2[Sharpe Ratio Z-Score])</f>
        <v>636</v>
      </c>
      <c r="AV565">
        <f>(Table2[[#This Row],[Rank 1Y]]+Table2[[#This Row],[Rank 6M]]+Table2[[#This Row],[Rank Sharpe]])/3</f>
        <v>517.33333333333337</v>
      </c>
    </row>
    <row r="566" spans="1:48" x14ac:dyDescent="0.3">
      <c r="A566" t="s">
        <v>633</v>
      </c>
      <c r="B566" t="s">
        <v>634</v>
      </c>
      <c r="C566" t="s">
        <v>3186</v>
      </c>
      <c r="D566" t="s">
        <v>543</v>
      </c>
      <c r="E566">
        <v>30810.701178108</v>
      </c>
      <c r="F566">
        <v>69.69</v>
      </c>
      <c r="G566">
        <v>-18.749104469318901</v>
      </c>
      <c r="H566">
        <f>(Table2[[#This Row],[1Y Return vs Nifty]]-AVERAGE(Table2[1Y Return vs Nifty]))/_xlfn.STDEV.P(Table2[1Y Return vs Nifty])</f>
        <v>-0.77204349680798012</v>
      </c>
      <c r="I566">
        <v>-5.0822618336956298</v>
      </c>
      <c r="J566">
        <f>(Table2[[#This Row],[1M Return vs Nifty]]-AVERAGE(Table2[1M Return vs Nifty]))/_xlfn.STDEV.P(Table2[1M Return vs Nifty])</f>
        <v>-0.59278130461478018</v>
      </c>
      <c r="K566">
        <v>-3.46455767469801</v>
      </c>
      <c r="L566">
        <f>(Table2[[#This Row],[6M Return vs Nifty]]-AVERAGE(Table2[6M Return vs Nifty]))/_xlfn.STDEV.P(Table2[6M Return vs Nifty])</f>
        <v>-0.59482885059813151</v>
      </c>
      <c r="M566">
        <v>-1.8209356476541301</v>
      </c>
      <c r="N566">
        <f>(Table2[[#This Row],[1W Return vs Nifty]]-AVERAGE(Table2[1W Return vs Nifty]))/_xlfn.STDEV.P(Table2[1W Return vs Nifty])</f>
        <v>-0.43550477125184911</v>
      </c>
      <c r="O566">
        <v>70.23</v>
      </c>
      <c r="P566">
        <v>70.965168379267993</v>
      </c>
      <c r="Q566">
        <v>68.361614702889597</v>
      </c>
      <c r="R566">
        <v>45.1800409721479</v>
      </c>
      <c r="S566" s="1">
        <f>(Table2[[#This Row],[Close Price]]-Table2[[#This Row],[20D EMA]])/Table2[[#This Row],[20D EMA]]</f>
        <v>-7.6890217855618143E-3</v>
      </c>
      <c r="T566" s="1">
        <f>(Table2[[#This Row],[Close Price]]-Table2[[#This Row],[50D EMA]])/Table2[[#This Row],[50D EMA]]</f>
        <v>-1.7968933328713521E-2</v>
      </c>
      <c r="U566" s="1">
        <f>(Table2[[#This Row],[Close Price]]-Table2[[#This Row],[200D EMA]])/Table2[[#This Row],[200D EMA]]</f>
        <v>1.9431742548559949E-2</v>
      </c>
      <c r="V566">
        <v>0.41935993056063098</v>
      </c>
      <c r="W566">
        <v>69.599999999999994</v>
      </c>
      <c r="X566">
        <v>70.31</v>
      </c>
      <c r="Y566">
        <v>69.430000000000007</v>
      </c>
      <c r="Z566">
        <v>70.31</v>
      </c>
      <c r="AA566">
        <v>68.56</v>
      </c>
      <c r="AB566">
        <v>70.95</v>
      </c>
      <c r="AC566" s="1">
        <f>(Table2[[#This Row],[Close Price]]/Table2[[#This Row],[Day Low]])-1</f>
        <v>1.293103448275934E-3</v>
      </c>
      <c r="AD566" s="1">
        <f>(Table2[[#This Row],[Day High]]/Table2[[#This Row],[Close Price]])-1</f>
        <v>8.8965418280959607E-3</v>
      </c>
      <c r="AE566" s="1">
        <f>(Table2[[#This Row],[Close Price]]/Table2[[#This Row],[Current Week Low]])-1</f>
        <v>3.7447789140139243E-3</v>
      </c>
      <c r="AF566" s="1">
        <f>(Table2[[#This Row],[Current Week High]]/Table2[[#This Row],[Close Price]])-1</f>
        <v>8.8965418280959607E-3</v>
      </c>
      <c r="AG566" s="1">
        <f>(Table2[[#This Row],[Close Price]]/Table2[[#This Row],[Current Month Low]])-1</f>
        <v>1.648191365227536E-2</v>
      </c>
      <c r="AH566" s="1">
        <f>(Table2[[#This Row],[Current Month High]]/Table2[[#This Row],[Close Price]])-1</f>
        <v>1.8080068876452859E-2</v>
      </c>
      <c r="AI566">
        <v>14.794088104462601</v>
      </c>
      <c r="AJ566">
        <v>20.466724286948999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-0.03</v>
      </c>
      <c r="AM566" t="s">
        <v>3224</v>
      </c>
      <c r="AN566">
        <v>-1.05</v>
      </c>
      <c r="AO566" t="s">
        <v>3224</v>
      </c>
      <c r="AP566">
        <v>3.2000915398820003E-2</v>
      </c>
      <c r="AQ566">
        <f>(Table2[[#This Row],[Sharpe Ratio]]-AVERAGE(Table2[Sharpe Ratio]))/_xlfn.STDEV.P(Table2[Sharpe Ratio])</f>
        <v>-0.38772829707855622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589</v>
      </c>
      <c r="AT566">
        <f>_xlfn.RANK.AVG(Table2[[#This Row],[6M Return vs Nifty Z-Score]],Table2[6M Return vs Nifty Z-Score])</f>
        <v>526</v>
      </c>
      <c r="AU566">
        <f>_xlfn.RANK.AVG(Table2[[#This Row],[Sharpe Ratio Z-Score]],Table2[Sharpe Ratio Z-Score])</f>
        <v>438</v>
      </c>
      <c r="AV566">
        <f>(Table2[[#This Row],[Rank 1Y]]+Table2[[#This Row],[Rank 6M]]+Table2[[#This Row],[Rank Sharpe]])/3</f>
        <v>517.66666666666663</v>
      </c>
    </row>
    <row r="567" spans="1:48" x14ac:dyDescent="0.3">
      <c r="A567" t="s">
        <v>889</v>
      </c>
      <c r="B567" t="s">
        <v>890</v>
      </c>
      <c r="C567" t="s">
        <v>3179</v>
      </c>
      <c r="D567" t="s">
        <v>21</v>
      </c>
      <c r="E567">
        <v>17914.1344291799</v>
      </c>
      <c r="F567">
        <v>648.45000000000005</v>
      </c>
      <c r="G567">
        <v>6.7117252102720597</v>
      </c>
      <c r="H567">
        <f>(Table2[[#This Row],[1Y Return vs Nifty]]-AVERAGE(Table2[1Y Return vs Nifty]))/_xlfn.STDEV.P(Table2[1Y Return vs Nifty])</f>
        <v>-0.35023351816576515</v>
      </c>
      <c r="I567">
        <v>-0.57050949409363005</v>
      </c>
      <c r="J567">
        <f>(Table2[[#This Row],[1M Return vs Nifty]]-AVERAGE(Table2[1M Return vs Nifty]))/_xlfn.STDEV.P(Table2[1M Return vs Nifty])</f>
        <v>-0.16668646888093622</v>
      </c>
      <c r="K567">
        <v>-26.2394412977551</v>
      </c>
      <c r="L567">
        <f>(Table2[[#This Row],[6M Return vs Nifty]]-AVERAGE(Table2[6M Return vs Nifty]))/_xlfn.STDEV.P(Table2[6M Return vs Nifty])</f>
        <v>-1.2668496379295848</v>
      </c>
      <c r="M567">
        <v>-1.3493939778544199</v>
      </c>
      <c r="N567">
        <f>(Table2[[#This Row],[1W Return vs Nifty]]-AVERAGE(Table2[1W Return vs Nifty]))/_xlfn.STDEV.P(Table2[1W Return vs Nifty])</f>
        <v>-0.32828625910215298</v>
      </c>
      <c r="O567">
        <v>643.04999999999995</v>
      </c>
      <c r="P567">
        <v>648.84271144135903</v>
      </c>
      <c r="Q567">
        <v>646.93847190109204</v>
      </c>
      <c r="R567">
        <v>52.284596499347899</v>
      </c>
      <c r="S567" s="1">
        <f>(Table2[[#This Row],[Close Price]]-Table2[[#This Row],[20D EMA]])/Table2[[#This Row],[20D EMA]]</f>
        <v>8.3974807557734097E-3</v>
      </c>
      <c r="T567" s="1">
        <f>(Table2[[#This Row],[Close Price]]-Table2[[#This Row],[50D EMA]])/Table2[[#This Row],[50D EMA]]</f>
        <v>-6.0524906026393087E-4</v>
      </c>
      <c r="U567" s="1">
        <f>(Table2[[#This Row],[Close Price]]-Table2[[#This Row],[200D EMA]])/Table2[[#This Row],[200D EMA]]</f>
        <v>2.3364325427520623E-3</v>
      </c>
      <c r="V567">
        <v>0.781934292463901</v>
      </c>
      <c r="W567">
        <v>624</v>
      </c>
      <c r="X567">
        <v>650.5</v>
      </c>
      <c r="Y567">
        <v>624</v>
      </c>
      <c r="Z567">
        <v>665.6</v>
      </c>
      <c r="AA567">
        <v>620.4</v>
      </c>
      <c r="AB567">
        <v>678.95</v>
      </c>
      <c r="AC567" s="1">
        <f>(Table2[[#This Row],[Close Price]]/Table2[[#This Row],[Day Low]])-1</f>
        <v>3.9182692307692335E-2</v>
      </c>
      <c r="AD567" s="1">
        <f>(Table2[[#This Row],[Day High]]/Table2[[#This Row],[Close Price]])-1</f>
        <v>3.1613848407741063E-3</v>
      </c>
      <c r="AE567" s="1">
        <f>(Table2[[#This Row],[Close Price]]/Table2[[#This Row],[Current Week Low]])-1</f>
        <v>3.9182692307692335E-2</v>
      </c>
      <c r="AF567" s="1">
        <f>(Table2[[#This Row],[Current Week High]]/Table2[[#This Row],[Close Price]])-1</f>
        <v>2.6447682936232564E-2</v>
      </c>
      <c r="AG567" s="1">
        <f>(Table2[[#This Row],[Close Price]]/Table2[[#This Row],[Current Month Low]])-1</f>
        <v>4.5212765957446832E-2</v>
      </c>
      <c r="AH567" s="1">
        <f>(Table2[[#This Row],[Current Month High]]/Table2[[#This Row],[Close Price]])-1</f>
        <v>4.7035237874932578E-2</v>
      </c>
      <c r="AI567">
        <v>32.909245122985503</v>
      </c>
      <c r="AJ567">
        <v>37.2671464860288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-0.22</v>
      </c>
      <c r="AM567" t="s">
        <v>3224</v>
      </c>
      <c r="AN567">
        <v>-3.3</v>
      </c>
      <c r="AO567" t="s">
        <v>3224</v>
      </c>
      <c r="AP567">
        <v>3.3108646272749002E-2</v>
      </c>
      <c r="AQ567">
        <f>(Table2[[#This Row],[Sharpe Ratio]]-AVERAGE(Table2[Sharpe Ratio]))/_xlfn.STDEV.P(Table2[Sharpe Ratio])</f>
        <v>-0.37486285933455071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409</v>
      </c>
      <c r="AT567">
        <f>_xlfn.RANK.AVG(Table2[[#This Row],[6M Return vs Nifty Z-Score]],Table2[6M Return vs Nifty Z-Score])</f>
        <v>713</v>
      </c>
      <c r="AU567">
        <f>_xlfn.RANK.AVG(Table2[[#This Row],[Sharpe Ratio Z-Score]],Table2[Sharpe Ratio Z-Score])</f>
        <v>434</v>
      </c>
      <c r="AV567">
        <f>(Table2[[#This Row],[Rank 1Y]]+Table2[[#This Row],[Rank 6M]]+Table2[[#This Row],[Rank Sharpe]])/3</f>
        <v>518.66666666666663</v>
      </c>
    </row>
    <row r="568" spans="1:48" x14ac:dyDescent="0.3">
      <c r="A568" t="s">
        <v>1363</v>
      </c>
      <c r="B568" t="s">
        <v>1364</v>
      </c>
      <c r="C568" t="s">
        <v>3187</v>
      </c>
      <c r="D568" t="s">
        <v>287</v>
      </c>
      <c r="E568">
        <v>8366.3349712349991</v>
      </c>
      <c r="F568">
        <v>415.05</v>
      </c>
      <c r="G568">
        <v>-23.653015064806301</v>
      </c>
      <c r="H568">
        <f>(Table2[[#This Row],[1Y Return vs Nifty]]-AVERAGE(Table2[1Y Return vs Nifty]))/_xlfn.STDEV.P(Table2[1Y Return vs Nifty])</f>
        <v>-0.85328666325530012</v>
      </c>
      <c r="I568">
        <v>0.81654585962586501</v>
      </c>
      <c r="J568">
        <f>(Table2[[#This Row],[1M Return vs Nifty]]-AVERAGE(Table2[1M Return vs Nifty]))/_xlfn.STDEV.P(Table2[1M Return vs Nifty])</f>
        <v>-3.5691441093353107E-2</v>
      </c>
      <c r="K568">
        <v>-5.7308469332119598</v>
      </c>
      <c r="L568">
        <f>(Table2[[#This Row],[6M Return vs Nifty]]-AVERAGE(Table2[6M Return vs Nifty]))/_xlfn.STDEV.P(Table2[6M Return vs Nifty])</f>
        <v>-0.6617004762465496</v>
      </c>
      <c r="M568">
        <v>-3.7734123726921598</v>
      </c>
      <c r="N568">
        <f>(Table2[[#This Row],[1W Return vs Nifty]]-AVERAGE(Table2[1W Return vs Nifty]))/_xlfn.STDEV.P(Table2[1W Return vs Nifty])</f>
        <v>-0.87945630909665506</v>
      </c>
      <c r="O568">
        <v>421.79</v>
      </c>
      <c r="P568">
        <v>425.38686456820898</v>
      </c>
      <c r="Q568">
        <v>410.78362345081803</v>
      </c>
      <c r="R568">
        <v>37.637182126033402</v>
      </c>
      <c r="S568" s="1">
        <f>(Table2[[#This Row],[Close Price]]-Table2[[#This Row],[20D EMA]])/Table2[[#This Row],[20D EMA]]</f>
        <v>-1.597951587282773E-2</v>
      </c>
      <c r="T568" s="1">
        <f>(Table2[[#This Row],[Close Price]]-Table2[[#This Row],[50D EMA]])/Table2[[#This Row],[50D EMA]]</f>
        <v>-2.4299914805083252E-2</v>
      </c>
      <c r="U568" s="1">
        <f>(Table2[[#This Row],[Close Price]]-Table2[[#This Row],[200D EMA]])/Table2[[#This Row],[200D EMA]]</f>
        <v>1.0385946044640181E-2</v>
      </c>
      <c r="V568">
        <v>0.73840153869632097</v>
      </c>
      <c r="W568">
        <v>413.2</v>
      </c>
      <c r="X568">
        <v>421.2</v>
      </c>
      <c r="Y568">
        <v>413.2</v>
      </c>
      <c r="Z568">
        <v>425.95</v>
      </c>
      <c r="AA568">
        <v>406.85</v>
      </c>
      <c r="AB568">
        <v>443.15</v>
      </c>
      <c r="AC568" s="1">
        <f>(Table2[[#This Row],[Close Price]]/Table2[[#This Row],[Day Low]])-1</f>
        <v>4.4772507260406602E-3</v>
      </c>
      <c r="AD568" s="1">
        <f>(Table2[[#This Row],[Day High]]/Table2[[#This Row],[Close Price]])-1</f>
        <v>1.4817491868449606E-2</v>
      </c>
      <c r="AE568" s="1">
        <f>(Table2[[#This Row],[Close Price]]/Table2[[#This Row],[Current Week Low]])-1</f>
        <v>4.4772507260406602E-3</v>
      </c>
      <c r="AF568" s="1">
        <f>(Table2[[#This Row],[Current Week High]]/Table2[[#This Row],[Close Price]])-1</f>
        <v>2.6261896157089515E-2</v>
      </c>
      <c r="AG568" s="1">
        <f>(Table2[[#This Row],[Close Price]]/Table2[[#This Row],[Current Month Low]])-1</f>
        <v>2.0154848224161137E-2</v>
      </c>
      <c r="AH568" s="1">
        <f>(Table2[[#This Row],[Current Month High]]/Table2[[#This Row],[Close Price]])-1</f>
        <v>6.7702686423322334E-2</v>
      </c>
      <c r="AI568">
        <v>21.672087700277</v>
      </c>
      <c r="AJ568">
        <v>19.352983465133001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-0.15</v>
      </c>
      <c r="AM568" t="s">
        <v>3224</v>
      </c>
      <c r="AN568">
        <v>1.82</v>
      </c>
      <c r="AO568" t="s">
        <v>3225</v>
      </c>
      <c r="AP568">
        <v>5.3909189326497998E-2</v>
      </c>
      <c r="AQ568">
        <f>(Table2[[#This Row],[Sharpe Ratio]]-AVERAGE(Table2[Sharpe Ratio]))/_xlfn.STDEV.P(Table2[Sharpe Ratio])</f>
        <v>-0.13328063210065824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627</v>
      </c>
      <c r="AT568">
        <f>_xlfn.RANK.AVG(Table2[[#This Row],[6M Return vs Nifty Z-Score]],Table2[6M Return vs Nifty Z-Score])</f>
        <v>551</v>
      </c>
      <c r="AU568">
        <f>_xlfn.RANK.AVG(Table2[[#This Row],[Sharpe Ratio Z-Score]],Table2[Sharpe Ratio Z-Score])</f>
        <v>380</v>
      </c>
      <c r="AV568">
        <f>(Table2[[#This Row],[Rank 1Y]]+Table2[[#This Row],[Rank 6M]]+Table2[[#This Row],[Rank Sharpe]])/3</f>
        <v>519.33333333333337</v>
      </c>
    </row>
    <row r="569" spans="1:48" x14ac:dyDescent="0.3">
      <c r="A569" t="s">
        <v>1486</v>
      </c>
      <c r="B569" t="s">
        <v>1487</v>
      </c>
      <c r="C569" t="s">
        <v>3187</v>
      </c>
      <c r="D569" t="s">
        <v>1488</v>
      </c>
      <c r="E569">
        <v>7160.9281102249997</v>
      </c>
      <c r="F569">
        <v>525.65</v>
      </c>
      <c r="G569">
        <v>9.7549415856679603E-2</v>
      </c>
      <c r="H569">
        <f>(Table2[[#This Row],[1Y Return vs Nifty]]-AVERAGE(Table2[1Y Return vs Nifty]))/_xlfn.STDEV.P(Table2[1Y Return vs Nifty])</f>
        <v>-0.45981067592879643</v>
      </c>
      <c r="I569">
        <v>5.8028226047903297</v>
      </c>
      <c r="J569">
        <f>(Table2[[#This Row],[1M Return vs Nifty]]-AVERAGE(Table2[1M Return vs Nifty]))/_xlfn.STDEV.P(Table2[1M Return vs Nifty])</f>
        <v>0.43521799957017432</v>
      </c>
      <c r="K569">
        <v>-3.81339250446293</v>
      </c>
      <c r="L569">
        <f>(Table2[[#This Row],[6M Return vs Nifty]]-AVERAGE(Table2[6M Return vs Nifty]))/_xlfn.STDEV.P(Table2[6M Return vs Nifty])</f>
        <v>-0.60512195509109701</v>
      </c>
      <c r="M569">
        <v>-1.01040286112307</v>
      </c>
      <c r="N569">
        <f>(Table2[[#This Row],[1W Return vs Nifty]]-AVERAGE(Table2[1W Return vs Nifty]))/_xlfn.STDEV.P(Table2[1W Return vs Nifty])</f>
        <v>-0.25120691384866239</v>
      </c>
      <c r="O569">
        <v>499.6</v>
      </c>
      <c r="P569">
        <v>484.62410255855502</v>
      </c>
      <c r="Q569">
        <v>457.66303700906298</v>
      </c>
      <c r="R569">
        <v>68.650661455645505</v>
      </c>
      <c r="S569" s="1">
        <f>(Table2[[#This Row],[Close Price]]-Table2[[#This Row],[20D EMA]])/Table2[[#This Row],[20D EMA]]</f>
        <v>5.2141713370696466E-2</v>
      </c>
      <c r="T569" s="1">
        <f>(Table2[[#This Row],[Close Price]]-Table2[[#This Row],[50D EMA]])/Table2[[#This Row],[50D EMA]]</f>
        <v>8.4655090873215433E-2</v>
      </c>
      <c r="U569" s="1">
        <f>(Table2[[#This Row],[Close Price]]-Table2[[#This Row],[200D EMA]])/Table2[[#This Row],[200D EMA]]</f>
        <v>0.14855244468779477</v>
      </c>
      <c r="V569">
        <v>0.87737684350262501</v>
      </c>
      <c r="W569">
        <v>507.1</v>
      </c>
      <c r="X569">
        <v>529</v>
      </c>
      <c r="Y569">
        <v>503.6</v>
      </c>
      <c r="Z569">
        <v>529</v>
      </c>
      <c r="AA569">
        <v>487.25</v>
      </c>
      <c r="AB569">
        <v>532.79999999999995</v>
      </c>
      <c r="AC569" s="1">
        <f>(Table2[[#This Row],[Close Price]]/Table2[[#This Row],[Day Low]])-1</f>
        <v>3.6580556103332551E-2</v>
      </c>
      <c r="AD569" s="1">
        <f>(Table2[[#This Row],[Day High]]/Table2[[#This Row],[Close Price]])-1</f>
        <v>6.3730619233330899E-3</v>
      </c>
      <c r="AE569" s="1">
        <f>(Table2[[#This Row],[Close Price]]/Table2[[#This Row],[Current Week Low]])-1</f>
        <v>4.3784749801429657E-2</v>
      </c>
      <c r="AF569" s="1">
        <f>(Table2[[#This Row],[Current Week High]]/Table2[[#This Row],[Close Price]])-1</f>
        <v>6.3730619233330899E-3</v>
      </c>
      <c r="AG569" s="1">
        <f>(Table2[[#This Row],[Close Price]]/Table2[[#This Row],[Current Month Low]])-1</f>
        <v>7.8809645972293341E-2</v>
      </c>
      <c r="AH569" s="1">
        <f>(Table2[[#This Row],[Current Month High]]/Table2[[#This Row],[Close Price]])-1</f>
        <v>1.3602206791591298E-2</v>
      </c>
      <c r="AI569">
        <v>9.7498335394273692</v>
      </c>
      <c r="AJ569">
        <v>53.564125036517602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-0.02</v>
      </c>
      <c r="AM569" t="s">
        <v>3224</v>
      </c>
      <c r="AN569">
        <v>6.33</v>
      </c>
      <c r="AO569" t="s">
        <v>3225</v>
      </c>
      <c r="AQ569">
        <f>(Table2[[#This Row],[Sharpe Ratio]]-AVERAGE(Table2[Sharpe Ratio]))/_xlfn.STDEV.P(Table2[Sharpe Ratio])</f>
        <v>-0.7593941903965159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-1.6403157356948972</v>
      </c>
      <c r="AS569">
        <f>_xlfn.RANK.AVG(Table2[[#This Row],[1Y Return vs Nifty Z-Score]],Table2[1Y Return vs Nifty Z-Score])</f>
        <v>465</v>
      </c>
      <c r="AT569">
        <f>_xlfn.RANK.AVG(Table2[[#This Row],[6M Return vs Nifty Z-Score]],Table2[6M Return vs Nifty Z-Score])</f>
        <v>533</v>
      </c>
      <c r="AU569">
        <f>_xlfn.RANK.AVG(Table2[[#This Row],[Sharpe Ratio Z-Score]],Table2[Sharpe Ratio Z-Score])</f>
        <v>560.5</v>
      </c>
      <c r="AV569">
        <f>(Table2[[#This Row],[Rank 1Y]]+Table2[[#This Row],[Rank 6M]]+Table2[[#This Row],[Rank Sharpe]])/3</f>
        <v>519.5</v>
      </c>
    </row>
    <row r="570" spans="1:48" x14ac:dyDescent="0.3">
      <c r="A570" t="s">
        <v>145</v>
      </c>
      <c r="B570" t="s">
        <v>146</v>
      </c>
      <c r="C570" t="s">
        <v>3179</v>
      </c>
      <c r="D570" t="s">
        <v>21</v>
      </c>
      <c r="E570">
        <v>191143.621976825</v>
      </c>
      <c r="F570">
        <v>6455.75</v>
      </c>
      <c r="G570">
        <v>-8.7975177802523898</v>
      </c>
      <c r="H570">
        <f>(Table2[[#This Row],[1Y Return vs Nifty]]-AVERAGE(Table2[1Y Return vs Nifty]))/_xlfn.STDEV.P(Table2[1Y Return vs Nifty])</f>
        <v>-0.60717539857251324</v>
      </c>
      <c r="I570">
        <v>11.2317509292088</v>
      </c>
      <c r="J570">
        <f>(Table2[[#This Row],[1M Return vs Nifty]]-AVERAGE(Table2[1M Return vs Nifty]))/_xlfn.STDEV.P(Table2[1M Return vs Nifty])</f>
        <v>0.94793194051489393</v>
      </c>
      <c r="K570">
        <v>9.5146939358526001</v>
      </c>
      <c r="L570">
        <f>(Table2[[#This Row],[6M Return vs Nifty]]-AVERAGE(Table2[6M Return vs Nifty]))/_xlfn.STDEV.P(Table2[6M Return vs Nifty])</f>
        <v>-0.21184876469925792</v>
      </c>
      <c r="M570">
        <v>2.1435203531912501</v>
      </c>
      <c r="N570">
        <f>(Table2[[#This Row],[1W Return vs Nifty]]-AVERAGE(Table2[1W Return vs Nifty]))/_xlfn.STDEV.P(Table2[1W Return vs Nifty])</f>
        <v>0.46592791458930688</v>
      </c>
      <c r="O570">
        <v>6135.64</v>
      </c>
      <c r="P570">
        <v>5819.4877699933304</v>
      </c>
      <c r="Q570">
        <v>5400.8446100157298</v>
      </c>
      <c r="R570">
        <v>82.055407367906497</v>
      </c>
      <c r="S570" s="1">
        <f>(Table2[[#This Row],[Close Price]]-Table2[[#This Row],[20D EMA]])/Table2[[#This Row],[20D EMA]]</f>
        <v>5.2172226532195443E-2</v>
      </c>
      <c r="T570" s="1">
        <f>(Table2[[#This Row],[Close Price]]-Table2[[#This Row],[50D EMA]])/Table2[[#This Row],[50D EMA]]</f>
        <v>0.10933302983939407</v>
      </c>
      <c r="U570" s="1">
        <f>(Table2[[#This Row],[Close Price]]-Table2[[#This Row],[200D EMA]])/Table2[[#This Row],[200D EMA]]</f>
        <v>0.19532229978029267</v>
      </c>
      <c r="V570">
        <v>0.94171412081127004</v>
      </c>
      <c r="W570">
        <v>6396.55</v>
      </c>
      <c r="X570">
        <v>6514.45</v>
      </c>
      <c r="Y570">
        <v>6391.1</v>
      </c>
      <c r="Z570">
        <v>6514.45</v>
      </c>
      <c r="AA570">
        <v>5989.75</v>
      </c>
      <c r="AB570">
        <v>6514.45</v>
      </c>
      <c r="AC570" s="1">
        <f>(Table2[[#This Row],[Close Price]]/Table2[[#This Row],[Day Low]])-1</f>
        <v>9.2549890175173122E-3</v>
      </c>
      <c r="AD570" s="1">
        <f>(Table2[[#This Row],[Day High]]/Table2[[#This Row],[Close Price]])-1</f>
        <v>9.0926693257948887E-3</v>
      </c>
      <c r="AE570" s="1">
        <f>(Table2[[#This Row],[Close Price]]/Table2[[#This Row],[Current Week Low]])-1</f>
        <v>1.0115629547339244E-2</v>
      </c>
      <c r="AF570" s="1">
        <f>(Table2[[#This Row],[Current Week High]]/Table2[[#This Row],[Close Price]])-1</f>
        <v>9.0926693257948887E-3</v>
      </c>
      <c r="AG570" s="1">
        <f>(Table2[[#This Row],[Close Price]]/Table2[[#This Row],[Current Month Low]])-1</f>
        <v>7.7799574272715999E-2</v>
      </c>
      <c r="AH570" s="1">
        <f>(Table2[[#This Row],[Current Month High]]/Table2[[#This Row],[Close Price]])-1</f>
        <v>9.0926693257948887E-3</v>
      </c>
      <c r="AI570">
        <v>0.90926693257948799</v>
      </c>
      <c r="AJ570">
        <v>43.030430592327498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</v>
      </c>
      <c r="AM570" t="s">
        <v>3226</v>
      </c>
      <c r="AN570">
        <v>4.87</v>
      </c>
      <c r="AO570" t="s">
        <v>3225</v>
      </c>
      <c r="AP570">
        <v>-3.0353363067349998E-2</v>
      </c>
      <c r="AQ570">
        <f>(Table2[[#This Row],[Sharpe Ratio]]-AVERAGE(Table2[Sharpe Ratio]))/_xlfn.STDEV.P(Table2[Sharpe Ratio])</f>
        <v>-1.1119250370624518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-0.51708934523002226</v>
      </c>
      <c r="AS570">
        <f>_xlfn.RANK.AVG(Table2[[#This Row],[1Y Return vs Nifty Z-Score]],Table2[1Y Return vs Nifty Z-Score])</f>
        <v>532</v>
      </c>
      <c r="AT570">
        <f>_xlfn.RANK.AVG(Table2[[#This Row],[6M Return vs Nifty Z-Score]],Table2[6M Return vs Nifty Z-Score])</f>
        <v>385</v>
      </c>
      <c r="AU570">
        <f>_xlfn.RANK.AVG(Table2[[#This Row],[Sharpe Ratio Z-Score]],Table2[Sharpe Ratio Z-Score])</f>
        <v>643</v>
      </c>
      <c r="AV570">
        <f>(Table2[[#This Row],[Rank 1Y]]+Table2[[#This Row],[Rank 6M]]+Table2[[#This Row],[Rank Sharpe]])/3</f>
        <v>520</v>
      </c>
    </row>
    <row r="571" spans="1:48" x14ac:dyDescent="0.3">
      <c r="A571" t="s">
        <v>458</v>
      </c>
      <c r="B571" t="s">
        <v>459</v>
      </c>
      <c r="C571" t="s">
        <v>626</v>
      </c>
      <c r="D571" t="s">
        <v>460</v>
      </c>
      <c r="E571">
        <v>48386.6207994</v>
      </c>
      <c r="F571">
        <v>43381</v>
      </c>
      <c r="G571">
        <v>-18.305387841954101</v>
      </c>
      <c r="H571">
        <f>(Table2[[#This Row],[1Y Return vs Nifty]]-AVERAGE(Table2[1Y Return vs Nifty]))/_xlfn.STDEV.P(Table2[1Y Return vs Nifty])</f>
        <v>-0.76469243623896932</v>
      </c>
      <c r="I571">
        <v>1.4896901318801401</v>
      </c>
      <c r="J571">
        <f>(Table2[[#This Row],[1M Return vs Nifty]]-AVERAGE(Table2[1M Return vs Nifty]))/_xlfn.STDEV.P(Table2[1M Return vs Nifty])</f>
        <v>2.7881041729732239E-2</v>
      </c>
      <c r="K571">
        <v>9.1786674937945403</v>
      </c>
      <c r="L571">
        <f>(Table2[[#This Row],[6M Return vs Nifty]]-AVERAGE(Table2[6M Return vs Nifty]))/_xlfn.STDEV.P(Table2[6M Return vs Nifty])</f>
        <v>-0.22176393080475801</v>
      </c>
      <c r="M571">
        <v>4.8885749764440103</v>
      </c>
      <c r="N571">
        <f>(Table2[[#This Row],[1W Return vs Nifty]]-AVERAGE(Table2[1W Return vs Nifty]))/_xlfn.STDEV.P(Table2[1W Return vs Nifty])</f>
        <v>1.0900947514243633</v>
      </c>
      <c r="O571">
        <v>41896.35</v>
      </c>
      <c r="P571">
        <v>41037.245666917101</v>
      </c>
      <c r="Q571">
        <v>38911.056940776201</v>
      </c>
      <c r="R571">
        <v>69.441761738438501</v>
      </c>
      <c r="S571" s="1">
        <f>(Table2[[#This Row],[Close Price]]-Table2[[#This Row],[20D EMA]])/Table2[[#This Row],[20D EMA]]</f>
        <v>3.5436261154014645E-2</v>
      </c>
      <c r="T571" s="1">
        <f>(Table2[[#This Row],[Close Price]]-Table2[[#This Row],[50D EMA]])/Table2[[#This Row],[50D EMA]]</f>
        <v>5.711285674740979E-2</v>
      </c>
      <c r="U571" s="1">
        <f>(Table2[[#This Row],[Close Price]]-Table2[[#This Row],[200D EMA]])/Table2[[#This Row],[200D EMA]]</f>
        <v>0.11487590959112692</v>
      </c>
      <c r="V571">
        <v>1.0653966652250799</v>
      </c>
      <c r="W571">
        <v>42952.3</v>
      </c>
      <c r="X571">
        <v>43546.55</v>
      </c>
      <c r="Y571">
        <v>42799</v>
      </c>
      <c r="Z571">
        <v>43943.5</v>
      </c>
      <c r="AA571">
        <v>40040</v>
      </c>
      <c r="AB571">
        <v>43943.5</v>
      </c>
      <c r="AC571" s="1">
        <f>(Table2[[#This Row],[Close Price]]/Table2[[#This Row],[Day Low]])-1</f>
        <v>9.980839210007364E-3</v>
      </c>
      <c r="AD571" s="1">
        <f>(Table2[[#This Row],[Day High]]/Table2[[#This Row],[Close Price]])-1</f>
        <v>3.8161868098938179E-3</v>
      </c>
      <c r="AE571" s="1">
        <f>(Table2[[#This Row],[Close Price]]/Table2[[#This Row],[Current Week Low]])-1</f>
        <v>1.3598448561882304E-2</v>
      </c>
      <c r="AF571" s="1">
        <f>(Table2[[#This Row],[Current Week High]]/Table2[[#This Row],[Close Price]])-1</f>
        <v>1.296650607408778E-2</v>
      </c>
      <c r="AG571" s="1">
        <f>(Table2[[#This Row],[Close Price]]/Table2[[#This Row],[Current Month Low]])-1</f>
        <v>8.3441558441558428E-2</v>
      </c>
      <c r="AH571" s="1">
        <f>(Table2[[#This Row],[Current Month High]]/Table2[[#This Row],[Close Price]])-1</f>
        <v>1.296650607408778E-2</v>
      </c>
      <c r="AI571">
        <v>1.29665060740877</v>
      </c>
      <c r="AJ571">
        <v>31.1791182656209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-0.01</v>
      </c>
      <c r="AM571" t="s">
        <v>3224</v>
      </c>
      <c r="AN571">
        <v>2.02</v>
      </c>
      <c r="AO571" t="s">
        <v>3225</v>
      </c>
      <c r="AP571">
        <v>-1.2764406475269999E-3</v>
      </c>
      <c r="AQ571">
        <f>(Table2[[#This Row],[Sharpe Ratio]]-AVERAGE(Table2[Sharpe Ratio]))/_xlfn.STDEV.P(Table2[Sharpe Ratio])</f>
        <v>-0.77421906173591426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-0.64269963562554633</v>
      </c>
      <c r="AS571">
        <f>_xlfn.RANK.AVG(Table2[[#This Row],[1Y Return vs Nifty Z-Score]],Table2[1Y Return vs Nifty Z-Score])</f>
        <v>588</v>
      </c>
      <c r="AT571">
        <f>_xlfn.RANK.AVG(Table2[[#This Row],[6M Return vs Nifty Z-Score]],Table2[6M Return vs Nifty Z-Score])</f>
        <v>388</v>
      </c>
      <c r="AU571">
        <f>_xlfn.RANK.AVG(Table2[[#This Row],[Sharpe Ratio Z-Score]],Table2[Sharpe Ratio Z-Score])</f>
        <v>587</v>
      </c>
      <c r="AV571">
        <f>(Table2[[#This Row],[Rank 1Y]]+Table2[[#This Row],[Rank 6M]]+Table2[[#This Row],[Rank Sharpe]])/3</f>
        <v>521</v>
      </c>
    </row>
    <row r="572" spans="1:48" x14ac:dyDescent="0.3">
      <c r="A572" t="s">
        <v>1085</v>
      </c>
      <c r="B572" t="s">
        <v>1086</v>
      </c>
      <c r="C572" t="s">
        <v>3190</v>
      </c>
      <c r="D572" t="s">
        <v>327</v>
      </c>
      <c r="E572">
        <v>12468.331099000001</v>
      </c>
      <c r="F572">
        <v>899.5</v>
      </c>
      <c r="G572">
        <v>-11.970852611465199</v>
      </c>
      <c r="H572">
        <f>(Table2[[#This Row],[1Y Return vs Nifty]]-AVERAGE(Table2[1Y Return vs Nifty]))/_xlfn.STDEV.P(Table2[1Y Return vs Nifty])</f>
        <v>-0.65974808823829534</v>
      </c>
      <c r="I572">
        <v>-9.4757431403839405</v>
      </c>
      <c r="J572">
        <f>(Table2[[#This Row],[1M Return vs Nifty]]-AVERAGE(Table2[1M Return vs Nifty]))/_xlfn.STDEV.P(Table2[1M Return vs Nifty])</f>
        <v>-1.0077064943777916</v>
      </c>
      <c r="K572">
        <v>13.083635096386301</v>
      </c>
      <c r="L572">
        <f>(Table2[[#This Row],[6M Return vs Nifty]]-AVERAGE(Table2[6M Return vs Nifty]))/_xlfn.STDEV.P(Table2[6M Return vs Nifty])</f>
        <v>-0.1065396580387362</v>
      </c>
      <c r="M572">
        <v>-2.0881384246913401</v>
      </c>
      <c r="N572">
        <f>(Table2[[#This Row],[1W Return vs Nifty]]-AVERAGE(Table2[1W Return vs Nifty]))/_xlfn.STDEV.P(Table2[1W Return vs Nifty])</f>
        <v>-0.49626098015352593</v>
      </c>
      <c r="O572">
        <v>922.04</v>
      </c>
      <c r="P572">
        <v>907.75578529854795</v>
      </c>
      <c r="Q572">
        <v>820.39183252890098</v>
      </c>
      <c r="R572">
        <v>35.6026728949263</v>
      </c>
      <c r="S572" s="1">
        <f>(Table2[[#This Row],[Close Price]]-Table2[[#This Row],[20D EMA]])/Table2[[#This Row],[20D EMA]]</f>
        <v>-2.4445794108715418E-2</v>
      </c>
      <c r="T572" s="1">
        <f>(Table2[[#This Row],[Close Price]]-Table2[[#This Row],[50D EMA]])/Table2[[#This Row],[50D EMA]]</f>
        <v>-9.0947206641406736E-3</v>
      </c>
      <c r="U572" s="1">
        <f>(Table2[[#This Row],[Close Price]]-Table2[[#This Row],[200D EMA]])/Table2[[#This Row],[200D EMA]]</f>
        <v>9.6427297706321552E-2</v>
      </c>
      <c r="V572">
        <v>0.51685104267595205</v>
      </c>
      <c r="W572">
        <v>881.8</v>
      </c>
      <c r="X572">
        <v>912</v>
      </c>
      <c r="Y572">
        <v>881.8</v>
      </c>
      <c r="Z572">
        <v>914.8</v>
      </c>
      <c r="AA572">
        <v>881.8</v>
      </c>
      <c r="AB572">
        <v>964</v>
      </c>
      <c r="AC572" s="1">
        <f>(Table2[[#This Row],[Close Price]]/Table2[[#This Row],[Day Low]])-1</f>
        <v>2.0072578816058062E-2</v>
      </c>
      <c r="AD572" s="1">
        <f>(Table2[[#This Row],[Day High]]/Table2[[#This Row],[Close Price]])-1</f>
        <v>1.3896609227348478E-2</v>
      </c>
      <c r="AE572" s="1">
        <f>(Table2[[#This Row],[Close Price]]/Table2[[#This Row],[Current Week Low]])-1</f>
        <v>2.0072578816058062E-2</v>
      </c>
      <c r="AF572" s="1">
        <f>(Table2[[#This Row],[Current Week High]]/Table2[[#This Row],[Close Price]])-1</f>
        <v>1.7009449694274537E-2</v>
      </c>
      <c r="AG572" s="1">
        <f>(Table2[[#This Row],[Close Price]]/Table2[[#This Row],[Current Month Low]])-1</f>
        <v>2.0072578816058062E-2</v>
      </c>
      <c r="AH572" s="1">
        <f>(Table2[[#This Row],[Current Month High]]/Table2[[#This Row],[Close Price]])-1</f>
        <v>7.1706503613118366E-2</v>
      </c>
      <c r="AI572">
        <v>13.9521956642579</v>
      </c>
      <c r="AJ572">
        <v>38.994050838290903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0.02</v>
      </c>
      <c r="AM572" t="s">
        <v>3225</v>
      </c>
      <c r="AN572">
        <v>-4.1399999999999997</v>
      </c>
      <c r="AO572" t="s">
        <v>3224</v>
      </c>
      <c r="AP572">
        <v>-4.2653706194079002E-2</v>
      </c>
      <c r="AQ572">
        <f>(Table2[[#This Row],[Sharpe Ratio]]-AVERAGE(Table2[Sharpe Ratio]))/_xlfn.STDEV.P(Table2[Sharpe Ratio])</f>
        <v>-1.2547840134179138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-3.5250392342262629</v>
      </c>
      <c r="AS572">
        <f>_xlfn.RANK.AVG(Table2[[#This Row],[1Y Return vs Nifty Z-Score]],Table2[1Y Return vs Nifty Z-Score])</f>
        <v>558</v>
      </c>
      <c r="AT572">
        <f>_xlfn.RANK.AVG(Table2[[#This Row],[6M Return vs Nifty Z-Score]],Table2[6M Return vs Nifty Z-Score])</f>
        <v>349</v>
      </c>
      <c r="AU572">
        <f>_xlfn.RANK.AVG(Table2[[#This Row],[Sharpe Ratio Z-Score]],Table2[Sharpe Ratio Z-Score])</f>
        <v>660</v>
      </c>
      <c r="AV572">
        <f>(Table2[[#This Row],[Rank 1Y]]+Table2[[#This Row],[Rank 6M]]+Table2[[#This Row],[Rank Sharpe]])/3</f>
        <v>522.33333333333337</v>
      </c>
    </row>
    <row r="573" spans="1:48" x14ac:dyDescent="0.3">
      <c r="A573" t="s">
        <v>1664</v>
      </c>
      <c r="B573" t="s">
        <v>1665</v>
      </c>
      <c r="C573" t="s">
        <v>3189</v>
      </c>
      <c r="D573" t="s">
        <v>78</v>
      </c>
      <c r="E573">
        <v>5382.0615049999997</v>
      </c>
      <c r="F573">
        <v>237.5</v>
      </c>
      <c r="G573">
        <v>0.212956733321291</v>
      </c>
      <c r="H573">
        <f>(Table2[[#This Row],[1Y Return vs Nifty]]-AVERAGE(Table2[1Y Return vs Nifty]))/_xlfn.STDEV.P(Table2[1Y Return vs Nifty])</f>
        <v>-0.45789872102679552</v>
      </c>
      <c r="I573">
        <v>3.3227359110503798</v>
      </c>
      <c r="J573">
        <f>(Table2[[#This Row],[1M Return vs Nifty]]-AVERAGE(Table2[1M Return vs Nifty]))/_xlfn.STDEV.P(Table2[1M Return vs Nifty])</f>
        <v>0.20099589409263011</v>
      </c>
      <c r="K573">
        <v>5.8189592413582503</v>
      </c>
      <c r="L573">
        <f>(Table2[[#This Row],[6M Return vs Nifty]]-AVERAGE(Table2[6M Return vs Nifty]))/_xlfn.STDEV.P(Table2[6M Return vs Nifty])</f>
        <v>-0.32089918095024922</v>
      </c>
      <c r="M573">
        <v>1.7205980163404699</v>
      </c>
      <c r="N573">
        <f>(Table2[[#This Row],[1W Return vs Nifty]]-AVERAGE(Table2[1W Return vs Nifty]))/_xlfn.STDEV.P(Table2[1W Return vs Nifty])</f>
        <v>0.36976440112659675</v>
      </c>
      <c r="O573">
        <v>230.42</v>
      </c>
      <c r="P573">
        <v>226.88018070525499</v>
      </c>
      <c r="Q573">
        <v>213.97188553603101</v>
      </c>
      <c r="R573">
        <v>70.918120936332599</v>
      </c>
      <c r="S573" s="1">
        <f>(Table2[[#This Row],[Close Price]]-Table2[[#This Row],[20D EMA]])/Table2[[#This Row],[20D EMA]]</f>
        <v>3.0726499435812918E-2</v>
      </c>
      <c r="T573" s="1">
        <f>(Table2[[#This Row],[Close Price]]-Table2[[#This Row],[50D EMA]])/Table2[[#This Row],[50D EMA]]</f>
        <v>4.6808051993494547E-2</v>
      </c>
      <c r="U573" s="1">
        <f>(Table2[[#This Row],[Close Price]]-Table2[[#This Row],[200D EMA]])/Table2[[#This Row],[200D EMA]]</f>
        <v>0.10995890607323297</v>
      </c>
      <c r="V573">
        <v>1.15592063480684</v>
      </c>
      <c r="W573">
        <v>235.5</v>
      </c>
      <c r="X573">
        <v>238.95</v>
      </c>
      <c r="Y573">
        <v>232.97</v>
      </c>
      <c r="Z573">
        <v>238.95</v>
      </c>
      <c r="AA573">
        <v>224</v>
      </c>
      <c r="AB573">
        <v>239.89</v>
      </c>
      <c r="AC573" s="1">
        <f>(Table2[[#This Row],[Close Price]]/Table2[[#This Row],[Day Low]])-1</f>
        <v>8.4925690021231404E-3</v>
      </c>
      <c r="AD573" s="1">
        <f>(Table2[[#This Row],[Day High]]/Table2[[#This Row],[Close Price]])-1</f>
        <v>6.1052631578946137E-3</v>
      </c>
      <c r="AE573" s="1">
        <f>(Table2[[#This Row],[Close Price]]/Table2[[#This Row],[Current Week Low]])-1</f>
        <v>1.9444563677726734E-2</v>
      </c>
      <c r="AF573" s="1">
        <f>(Table2[[#This Row],[Current Week High]]/Table2[[#This Row],[Close Price]])-1</f>
        <v>6.1052631578946137E-3</v>
      </c>
      <c r="AG573" s="1">
        <f>(Table2[[#This Row],[Close Price]]/Table2[[#This Row],[Current Month Low]])-1</f>
        <v>6.0267857142857206E-2</v>
      </c>
      <c r="AH573" s="1">
        <f>(Table2[[#This Row],[Current Month High]]/Table2[[#This Row],[Close Price]])-1</f>
        <v>1.0063157894736774E-2</v>
      </c>
      <c r="AI573">
        <v>4</v>
      </c>
      <c r="AJ573">
        <v>34.828271359636602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0.06</v>
      </c>
      <c r="AM573" t="s">
        <v>3225</v>
      </c>
      <c r="AN573">
        <v>2.81</v>
      </c>
      <c r="AO573" t="s">
        <v>3225</v>
      </c>
      <c r="AP573">
        <v>-6.9405249196273999E-2</v>
      </c>
      <c r="AQ573">
        <f>(Table2[[#This Row],[Sharpe Ratio]]-AVERAGE(Table2[Sharpe Ratio]))/_xlfn.STDEV.P(Table2[Sharpe Ratio])</f>
        <v>-1.5654825044964296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-1.7735201112542471</v>
      </c>
      <c r="AS573">
        <f>_xlfn.RANK.AVG(Table2[[#This Row],[1Y Return vs Nifty Z-Score]],Table2[1Y Return vs Nifty Z-Score])</f>
        <v>463</v>
      </c>
      <c r="AT573">
        <f>_xlfn.RANK.AVG(Table2[[#This Row],[6M Return vs Nifty Z-Score]],Table2[6M Return vs Nifty Z-Score])</f>
        <v>417</v>
      </c>
      <c r="AU573">
        <f>_xlfn.RANK.AVG(Table2[[#This Row],[Sharpe Ratio Z-Score]],Table2[Sharpe Ratio Z-Score])</f>
        <v>694</v>
      </c>
      <c r="AV573">
        <f>(Table2[[#This Row],[Rank 1Y]]+Table2[[#This Row],[Rank 6M]]+Table2[[#This Row],[Rank Sharpe]])/3</f>
        <v>524.66666666666663</v>
      </c>
    </row>
    <row r="574" spans="1:48" x14ac:dyDescent="0.3">
      <c r="A574" t="s">
        <v>627</v>
      </c>
      <c r="B574" t="s">
        <v>628</v>
      </c>
      <c r="C574" t="s">
        <v>3180</v>
      </c>
      <c r="D574" t="s">
        <v>51</v>
      </c>
      <c r="E574">
        <v>31105.34638074</v>
      </c>
      <c r="F574">
        <v>400.2</v>
      </c>
      <c r="G574">
        <v>-20.051059667483699</v>
      </c>
      <c r="H574">
        <f>(Table2[[#This Row],[1Y Return vs Nifty]]-AVERAGE(Table2[1Y Return vs Nifty]))/_xlfn.STDEV.P(Table2[1Y Return vs Nifty])</f>
        <v>-0.79361300971239379</v>
      </c>
      <c r="I574">
        <v>4.6516723302773402</v>
      </c>
      <c r="J574">
        <f>(Table2[[#This Row],[1M Return vs Nifty]]-AVERAGE(Table2[1M Return vs Nifty]))/_xlfn.STDEV.P(Table2[1M Return vs Nifty])</f>
        <v>0.3265021060096579</v>
      </c>
      <c r="K574">
        <v>-30.547316022264901</v>
      </c>
      <c r="L574">
        <f>(Table2[[#This Row],[6M Return vs Nifty]]-AVERAGE(Table2[6M Return vs Nifty]))/_xlfn.STDEV.P(Table2[6M Return vs Nifty])</f>
        <v>-1.3939625317649453</v>
      </c>
      <c r="M574">
        <v>1.1904494435363</v>
      </c>
      <c r="N574">
        <f>(Table2[[#This Row],[1W Return vs Nifty]]-AVERAGE(Table2[1W Return vs Nifty]))/_xlfn.STDEV.P(Table2[1W Return vs Nifty])</f>
        <v>0.24921993001232212</v>
      </c>
      <c r="O574">
        <v>390.91</v>
      </c>
      <c r="P574">
        <v>394.609239300593</v>
      </c>
      <c r="Q574">
        <v>415.25479365279</v>
      </c>
      <c r="R574">
        <v>61.510814571942603</v>
      </c>
      <c r="S574" s="1">
        <f>(Table2[[#This Row],[Close Price]]-Table2[[#This Row],[20D EMA]])/Table2[[#This Row],[20D EMA]]</f>
        <v>2.3765061011485924E-2</v>
      </c>
      <c r="T574" s="1">
        <f>(Table2[[#This Row],[Close Price]]-Table2[[#This Row],[50D EMA]])/Table2[[#This Row],[50D EMA]]</f>
        <v>1.4167840340778821E-2</v>
      </c>
      <c r="U574" s="1">
        <f>(Table2[[#This Row],[Close Price]]-Table2[[#This Row],[200D EMA]])/Table2[[#This Row],[200D EMA]]</f>
        <v>-3.6254352467217713E-2</v>
      </c>
      <c r="V574">
        <v>0.55220843162703404</v>
      </c>
      <c r="W574">
        <v>389.6</v>
      </c>
      <c r="X574">
        <v>403.95</v>
      </c>
      <c r="Y574">
        <v>389.6</v>
      </c>
      <c r="Z574">
        <v>405.9</v>
      </c>
      <c r="AA574">
        <v>373.6</v>
      </c>
      <c r="AB574">
        <v>405.9</v>
      </c>
      <c r="AC574" s="1">
        <f>(Table2[[#This Row],[Close Price]]/Table2[[#This Row],[Day Low]])-1</f>
        <v>2.7207392197125202E-2</v>
      </c>
      <c r="AD574" s="1">
        <f>(Table2[[#This Row],[Day High]]/Table2[[#This Row],[Close Price]])-1</f>
        <v>9.3703148425787752E-3</v>
      </c>
      <c r="AE574" s="1">
        <f>(Table2[[#This Row],[Close Price]]/Table2[[#This Row],[Current Week Low]])-1</f>
        <v>2.7207392197125202E-2</v>
      </c>
      <c r="AF574" s="1">
        <f>(Table2[[#This Row],[Current Week High]]/Table2[[#This Row],[Close Price]])-1</f>
        <v>1.4242878560719596E-2</v>
      </c>
      <c r="AG574" s="1">
        <f>(Table2[[#This Row],[Close Price]]/Table2[[#This Row],[Current Month Low]])-1</f>
        <v>7.1199143468950732E-2</v>
      </c>
      <c r="AH574" s="1">
        <f>(Table2[[#This Row],[Current Month High]]/Table2[[#This Row],[Close Price]])-1</f>
        <v>1.4242878560719596E-2</v>
      </c>
      <c r="AI574">
        <v>29.860069965017502</v>
      </c>
      <c r="AJ574">
        <v>19.0008920606601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-0.05</v>
      </c>
      <c r="AM574" t="s">
        <v>3224</v>
      </c>
      <c r="AN574">
        <v>3.33</v>
      </c>
      <c r="AO574" t="s">
        <v>3225</v>
      </c>
      <c r="AP574">
        <v>9.3642140682653002E-2</v>
      </c>
      <c r="AQ574">
        <f>(Table2[[#This Row],[Sharpe Ratio]]-AVERAGE(Table2[Sharpe Ratio]))/_xlfn.STDEV.P(Table2[Sharpe Ratio])</f>
        <v>0.32818688143456143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600</v>
      </c>
      <c r="AT574">
        <f>_xlfn.RANK.AVG(Table2[[#This Row],[6M Return vs Nifty Z-Score]],Table2[6M Return vs Nifty Z-Score])</f>
        <v>722</v>
      </c>
      <c r="AU574">
        <f>_xlfn.RANK.AVG(Table2[[#This Row],[Sharpe Ratio Z-Score]],Table2[Sharpe Ratio Z-Score])</f>
        <v>255</v>
      </c>
      <c r="AV574">
        <f>(Table2[[#This Row],[Rank 1Y]]+Table2[[#This Row],[Rank 6M]]+Table2[[#This Row],[Rank Sharpe]])/3</f>
        <v>525.66666666666663</v>
      </c>
    </row>
    <row r="575" spans="1:48" x14ac:dyDescent="0.3">
      <c r="A575" t="s">
        <v>2219</v>
      </c>
      <c r="B575" t="s">
        <v>2220</v>
      </c>
      <c r="C575" t="s">
        <v>3179</v>
      </c>
      <c r="D575" t="s">
        <v>265</v>
      </c>
      <c r="E575">
        <v>2654.03846841</v>
      </c>
      <c r="F575">
        <v>1778.1</v>
      </c>
      <c r="G575">
        <v>-7.0052614542068596</v>
      </c>
      <c r="H575">
        <f>(Table2[[#This Row],[1Y Return vs Nifty]]-AVERAGE(Table2[1Y Return vs Nifty]))/_xlfn.STDEV.P(Table2[1Y Return vs Nifty])</f>
        <v>-0.57748305892277141</v>
      </c>
      <c r="I575">
        <v>0.73450603396138503</v>
      </c>
      <c r="J575">
        <f>(Table2[[#This Row],[1M Return vs Nifty]]-AVERAGE(Table2[1M Return vs Nifty]))/_xlfn.STDEV.P(Table2[1M Return vs Nifty])</f>
        <v>-4.3439372142960203E-2</v>
      </c>
      <c r="K575">
        <v>-9.5770791893279608</v>
      </c>
      <c r="L575">
        <f>(Table2[[#This Row],[6M Return vs Nifty]]-AVERAGE(Table2[6M Return vs Nifty]))/_xlfn.STDEV.P(Table2[6M Return vs Nifty])</f>
        <v>-0.77519163922215006</v>
      </c>
      <c r="M575">
        <v>0.81504775631120496</v>
      </c>
      <c r="N575">
        <f>(Table2[[#This Row],[1W Return vs Nifty]]-AVERAGE(Table2[1W Return vs Nifty]))/_xlfn.STDEV.P(Table2[1W Return vs Nifty])</f>
        <v>0.16386159809680614</v>
      </c>
      <c r="O575">
        <v>1784.5</v>
      </c>
      <c r="P575">
        <v>1776.00596218225</v>
      </c>
      <c r="Q575">
        <v>1700.4343678809801</v>
      </c>
      <c r="R575">
        <v>46.368355506179299</v>
      </c>
      <c r="S575" s="1">
        <f>(Table2[[#This Row],[Close Price]]-Table2[[#This Row],[20D EMA]])/Table2[[#This Row],[20D EMA]]</f>
        <v>-3.586438778369342E-3</v>
      </c>
      <c r="T575" s="1">
        <f>(Table2[[#This Row],[Close Price]]-Table2[[#This Row],[50D EMA]])/Table2[[#This Row],[50D EMA]]</f>
        <v>1.1790713895897744E-3</v>
      </c>
      <c r="U575" s="1">
        <f>(Table2[[#This Row],[Close Price]]-Table2[[#This Row],[200D EMA]])/Table2[[#This Row],[200D EMA]]</f>
        <v>4.5673995766037097E-2</v>
      </c>
      <c r="V575">
        <v>0.628445767209031</v>
      </c>
      <c r="W575">
        <v>1766.55</v>
      </c>
      <c r="X575">
        <v>1824.3</v>
      </c>
      <c r="Y575">
        <v>1766.55</v>
      </c>
      <c r="Z575">
        <v>1856.3</v>
      </c>
      <c r="AA575">
        <v>1733</v>
      </c>
      <c r="AB575">
        <v>1878</v>
      </c>
      <c r="AC575" s="1">
        <f>(Table2[[#This Row],[Close Price]]/Table2[[#This Row],[Day Low]])-1</f>
        <v>6.5381676148423828E-3</v>
      </c>
      <c r="AD575" s="1">
        <f>(Table2[[#This Row],[Day High]]/Table2[[#This Row],[Close Price]])-1</f>
        <v>2.598279061920028E-2</v>
      </c>
      <c r="AE575" s="1">
        <f>(Table2[[#This Row],[Close Price]]/Table2[[#This Row],[Current Week Low]])-1</f>
        <v>6.5381676148423828E-3</v>
      </c>
      <c r="AF575" s="1">
        <f>(Table2[[#This Row],[Current Week High]]/Table2[[#This Row],[Close Price]])-1</f>
        <v>4.3979528710421212E-2</v>
      </c>
      <c r="AG575" s="1">
        <f>(Table2[[#This Row],[Close Price]]/Table2[[#This Row],[Current Month Low]])-1</f>
        <v>2.6024235429890297E-2</v>
      </c>
      <c r="AH575" s="1">
        <f>(Table2[[#This Row],[Current Month High]]/Table2[[#This Row],[Close Price]])-1</f>
        <v>5.6183566728530421E-2</v>
      </c>
      <c r="AI575">
        <v>19.644564422698299</v>
      </c>
      <c r="AJ575">
        <v>35.732824427480899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-0.14000000000000001</v>
      </c>
      <c r="AM575" t="s">
        <v>3224</v>
      </c>
      <c r="AN575">
        <v>1.22</v>
      </c>
      <c r="AO575" t="s">
        <v>3225</v>
      </c>
      <c r="AP575">
        <v>2.0036309286295999E-2</v>
      </c>
      <c r="AQ575">
        <f>(Table2[[#This Row],[Sharpe Ratio]]-AVERAGE(Table2[Sharpe Ratio]))/_xlfn.STDEV.P(Table2[Sharpe Ratio])</f>
        <v>-0.52668794756320225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-1.7589404197542777</v>
      </c>
      <c r="AS575">
        <f>_xlfn.RANK.AVG(Table2[[#This Row],[1Y Return vs Nifty Z-Score]],Table2[1Y Return vs Nifty Z-Score])</f>
        <v>517</v>
      </c>
      <c r="AT575">
        <f>_xlfn.RANK.AVG(Table2[[#This Row],[6M Return vs Nifty Z-Score]],Table2[6M Return vs Nifty Z-Score])</f>
        <v>582</v>
      </c>
      <c r="AU575">
        <f>_xlfn.RANK.AVG(Table2[[#This Row],[Sharpe Ratio Z-Score]],Table2[Sharpe Ratio Z-Score])</f>
        <v>480</v>
      </c>
      <c r="AV575">
        <f>(Table2[[#This Row],[Rank 1Y]]+Table2[[#This Row],[Rank 6M]]+Table2[[#This Row],[Rank Sharpe]])/3</f>
        <v>526.33333333333337</v>
      </c>
    </row>
    <row r="576" spans="1:48" x14ac:dyDescent="0.3">
      <c r="A576" t="s">
        <v>584</v>
      </c>
      <c r="B576" t="s">
        <v>585</v>
      </c>
      <c r="C576" t="s">
        <v>3180</v>
      </c>
      <c r="D576" t="s">
        <v>492</v>
      </c>
      <c r="E576">
        <v>34648.096873499999</v>
      </c>
      <c r="F576">
        <v>4737.8999999999996</v>
      </c>
      <c r="G576">
        <v>-2.84530752428378</v>
      </c>
      <c r="H576">
        <f>(Table2[[#This Row],[1Y Return vs Nifty]]-AVERAGE(Table2[1Y Return vs Nifty]))/_xlfn.STDEV.P(Table2[1Y Return vs Nifty])</f>
        <v>-0.50856503463152047</v>
      </c>
      <c r="I576">
        <v>1.13011571648303</v>
      </c>
      <c r="J576">
        <f>(Table2[[#This Row],[1M Return vs Nifty]]-AVERAGE(Table2[1M Return vs Nifty]))/_xlfn.STDEV.P(Table2[1M Return vs Nifty])</f>
        <v>-6.0775601460613523E-3</v>
      </c>
      <c r="K576">
        <v>-24.713681862386899</v>
      </c>
      <c r="L576">
        <f>(Table2[[#This Row],[6M Return vs Nifty]]-AVERAGE(Table2[6M Return vs Nifty]))/_xlfn.STDEV.P(Table2[6M Return vs Nifty])</f>
        <v>-1.2218289004362664</v>
      </c>
      <c r="M576">
        <v>1.36321559686025</v>
      </c>
      <c r="N576">
        <f>(Table2[[#This Row],[1W Return vs Nifty]]-AVERAGE(Table2[1W Return vs Nifty]))/_xlfn.STDEV.P(Table2[1W Return vs Nifty])</f>
        <v>0.28850326613209337</v>
      </c>
      <c r="O576">
        <v>4596.4399999999996</v>
      </c>
      <c r="P576">
        <v>4491.5368412932003</v>
      </c>
      <c r="Q576">
        <v>4346.19091105599</v>
      </c>
      <c r="R576">
        <v>72.883316073875505</v>
      </c>
      <c r="S576" s="1">
        <f>(Table2[[#This Row],[Close Price]]-Table2[[#This Row],[20D EMA]])/Table2[[#This Row],[20D EMA]]</f>
        <v>3.0775991854565719E-2</v>
      </c>
      <c r="T576" s="1">
        <f>(Table2[[#This Row],[Close Price]]-Table2[[#This Row],[50D EMA]])/Table2[[#This Row],[50D EMA]]</f>
        <v>5.4850526092059537E-2</v>
      </c>
      <c r="U576" s="1">
        <f>(Table2[[#This Row],[Close Price]]-Table2[[#This Row],[200D EMA]])/Table2[[#This Row],[200D EMA]]</f>
        <v>9.0126986356620128E-2</v>
      </c>
      <c r="V576">
        <v>0.60036281036606998</v>
      </c>
      <c r="W576">
        <v>4690</v>
      </c>
      <c r="X576">
        <v>4766.55</v>
      </c>
      <c r="Y576">
        <v>4630.2</v>
      </c>
      <c r="Z576">
        <v>4766.55</v>
      </c>
      <c r="AA576">
        <v>4456.3500000000004</v>
      </c>
      <c r="AB576">
        <v>4766.55</v>
      </c>
      <c r="AC576" s="1">
        <f>(Table2[[#This Row],[Close Price]]/Table2[[#This Row],[Day Low]])-1</f>
        <v>1.0213219616204583E-2</v>
      </c>
      <c r="AD576" s="1">
        <f>(Table2[[#This Row],[Day High]]/Table2[[#This Row],[Close Price]])-1</f>
        <v>6.0469828404989823E-3</v>
      </c>
      <c r="AE576" s="1">
        <f>(Table2[[#This Row],[Close Price]]/Table2[[#This Row],[Current Week Low]])-1</f>
        <v>2.3260334326810961E-2</v>
      </c>
      <c r="AF576" s="1">
        <f>(Table2[[#This Row],[Current Week High]]/Table2[[#This Row],[Close Price]])-1</f>
        <v>6.0469828404989823E-3</v>
      </c>
      <c r="AG576" s="1">
        <f>(Table2[[#This Row],[Close Price]]/Table2[[#This Row],[Current Month Low]])-1</f>
        <v>6.3179507893230902E-2</v>
      </c>
      <c r="AH576" s="1">
        <f>(Table2[[#This Row],[Current Month High]]/Table2[[#This Row],[Close Price]])-1</f>
        <v>6.0469828404989823E-3</v>
      </c>
      <c r="AI576">
        <v>11.1990544333987</v>
      </c>
      <c r="AJ576">
        <v>29.426066052940602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0.09</v>
      </c>
      <c r="AM576" t="s">
        <v>3225</v>
      </c>
      <c r="AN576">
        <v>6.19</v>
      </c>
      <c r="AO576" t="s">
        <v>3225</v>
      </c>
      <c r="AP576">
        <v>4.8395576958903001E-2</v>
      </c>
      <c r="AQ576">
        <f>(Table2[[#This Row],[Sharpe Ratio]]-AVERAGE(Table2[Sharpe Ratio]))/_xlfn.STDEV.P(Table2[Sharpe Ratio])</f>
        <v>-0.19731697732616726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-1.645285206407922</v>
      </c>
      <c r="AS576">
        <f>_xlfn.RANK.AVG(Table2[[#This Row],[1Y Return vs Nifty Z-Score]],Table2[1Y Return vs Nifty Z-Score])</f>
        <v>492</v>
      </c>
      <c r="AT576">
        <f>_xlfn.RANK.AVG(Table2[[#This Row],[6M Return vs Nifty Z-Score]],Table2[6M Return vs Nifty Z-Score])</f>
        <v>702</v>
      </c>
      <c r="AU576">
        <f>_xlfn.RANK.AVG(Table2[[#This Row],[Sharpe Ratio Z-Score]],Table2[Sharpe Ratio Z-Score])</f>
        <v>388</v>
      </c>
      <c r="AV576">
        <f>(Table2[[#This Row],[Rank 1Y]]+Table2[[#This Row],[Rank 6M]]+Table2[[#This Row],[Rank Sharpe]])/3</f>
        <v>527.33333333333337</v>
      </c>
    </row>
    <row r="577" spans="1:48" x14ac:dyDescent="0.3">
      <c r="A577" t="s">
        <v>1249</v>
      </c>
      <c r="B577" t="s">
        <v>1250</v>
      </c>
      <c r="C577" t="s">
        <v>3194</v>
      </c>
      <c r="D577" t="s">
        <v>382</v>
      </c>
      <c r="E577">
        <v>9589.3489725799991</v>
      </c>
      <c r="F577">
        <v>652.6</v>
      </c>
      <c r="G577">
        <v>-20.274829326725101</v>
      </c>
      <c r="H577">
        <f>(Table2[[#This Row],[1Y Return vs Nifty]]-AVERAGE(Table2[1Y Return vs Nifty]))/_xlfn.STDEV.P(Table2[1Y Return vs Nifty])</f>
        <v>-0.79732020528980463</v>
      </c>
      <c r="I577">
        <v>-3.63629294455348</v>
      </c>
      <c r="J577">
        <f>(Table2[[#This Row],[1M Return vs Nifty]]-AVERAGE(Table2[1M Return vs Nifty]))/_xlfn.STDEV.P(Table2[1M Return vs Nifty])</f>
        <v>-0.45622241797393598</v>
      </c>
      <c r="K577">
        <v>-10.2854748512576</v>
      </c>
      <c r="L577">
        <f>(Table2[[#This Row],[6M Return vs Nifty]]-AVERAGE(Table2[6M Return vs Nifty]))/_xlfn.STDEV.P(Table2[6M Return vs Nifty])</f>
        <v>-0.7960943414423356</v>
      </c>
      <c r="M577">
        <v>-4.60872832834841</v>
      </c>
      <c r="N577">
        <f>(Table2[[#This Row],[1W Return vs Nifty]]-AVERAGE(Table2[1W Return vs Nifty]))/_xlfn.STDEV.P(Table2[1W Return vs Nifty])</f>
        <v>-1.069389330240696</v>
      </c>
      <c r="O577">
        <v>670.17</v>
      </c>
      <c r="P577">
        <v>674.48680778560902</v>
      </c>
      <c r="Q577">
        <v>671.67752479590501</v>
      </c>
      <c r="R577">
        <v>34.273511313796902</v>
      </c>
      <c r="S577" s="1">
        <f>(Table2[[#This Row],[Close Price]]-Table2[[#This Row],[20D EMA]])/Table2[[#This Row],[20D EMA]]</f>
        <v>-2.6217228464419384E-2</v>
      </c>
      <c r="T577" s="1">
        <f>(Table2[[#This Row],[Close Price]]-Table2[[#This Row],[50D EMA]])/Table2[[#This Row],[50D EMA]]</f>
        <v>-3.244957133774793E-2</v>
      </c>
      <c r="U577" s="1">
        <f>(Table2[[#This Row],[Close Price]]-Table2[[#This Row],[200D EMA]])/Table2[[#This Row],[200D EMA]]</f>
        <v>-2.8402803565151093E-2</v>
      </c>
      <c r="V577">
        <v>0.52022700676050404</v>
      </c>
      <c r="W577">
        <v>650.29999999999995</v>
      </c>
      <c r="X577">
        <v>656.1</v>
      </c>
      <c r="Y577">
        <v>650.29999999999995</v>
      </c>
      <c r="Z577">
        <v>664.7</v>
      </c>
      <c r="AA577">
        <v>649</v>
      </c>
      <c r="AB577">
        <v>707.7</v>
      </c>
      <c r="AC577" s="1">
        <f>(Table2[[#This Row],[Close Price]]/Table2[[#This Row],[Day Low]])-1</f>
        <v>3.536829155774468E-3</v>
      </c>
      <c r="AD577" s="1">
        <f>(Table2[[#This Row],[Day High]]/Table2[[#This Row],[Close Price]])-1</f>
        <v>5.3631627336807597E-3</v>
      </c>
      <c r="AE577" s="1">
        <f>(Table2[[#This Row],[Close Price]]/Table2[[#This Row],[Current Week Low]])-1</f>
        <v>3.536829155774468E-3</v>
      </c>
      <c r="AF577" s="1">
        <f>(Table2[[#This Row],[Current Week High]]/Table2[[#This Row],[Close Price]])-1</f>
        <v>1.8541219736438963E-2</v>
      </c>
      <c r="AG577" s="1">
        <f>(Table2[[#This Row],[Close Price]]/Table2[[#This Row],[Current Month Low]])-1</f>
        <v>5.546995377503805E-3</v>
      </c>
      <c r="AH577" s="1">
        <f>(Table2[[#This Row],[Current Month High]]/Table2[[#This Row],[Close Price]])-1</f>
        <v>8.443150475022998E-2</v>
      </c>
      <c r="AI577">
        <v>24.869751762181998</v>
      </c>
      <c r="AJ577">
        <v>10.563320626853001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</v>
      </c>
      <c r="AM577" t="s">
        <v>3224</v>
      </c>
      <c r="AN577">
        <v>-4.5199999999999996</v>
      </c>
      <c r="AO577" t="s">
        <v>3224</v>
      </c>
      <c r="AP577">
        <v>4.5621450154768997E-2</v>
      </c>
      <c r="AQ577">
        <f>(Table2[[#This Row],[Sharpe Ratio]]-AVERAGE(Table2[Sharpe Ratio]))/_xlfn.STDEV.P(Table2[Sharpe Ratio])</f>
        <v>-0.2295363155540287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604</v>
      </c>
      <c r="AT577">
        <f>_xlfn.RANK.AVG(Table2[[#This Row],[6M Return vs Nifty Z-Score]],Table2[6M Return vs Nifty Z-Score])</f>
        <v>588</v>
      </c>
      <c r="AU577">
        <f>_xlfn.RANK.AVG(Table2[[#This Row],[Sharpe Ratio Z-Score]],Table2[Sharpe Ratio Z-Score])</f>
        <v>396</v>
      </c>
      <c r="AV577">
        <f>(Table2[[#This Row],[Rank 1Y]]+Table2[[#This Row],[Rank 6M]]+Table2[[#This Row],[Rank Sharpe]])/3</f>
        <v>529.33333333333337</v>
      </c>
    </row>
    <row r="578" spans="1:48" x14ac:dyDescent="0.3">
      <c r="A578" t="s">
        <v>734</v>
      </c>
      <c r="B578" t="s">
        <v>735</v>
      </c>
      <c r="C578" t="s">
        <v>3190</v>
      </c>
      <c r="D578" t="s">
        <v>736</v>
      </c>
      <c r="E578">
        <v>23557.487735999999</v>
      </c>
      <c r="F578">
        <v>1479.2</v>
      </c>
      <c r="G578">
        <v>-19.269228190668699</v>
      </c>
      <c r="H578">
        <f>(Table2[[#This Row],[1Y Return vs Nifty]]-AVERAGE(Table2[1Y Return vs Nifty]))/_xlfn.STDEV.P(Table2[1Y Return vs Nifty])</f>
        <v>-0.78066039494346118</v>
      </c>
      <c r="I578">
        <v>2.96352046327226</v>
      </c>
      <c r="J578">
        <f>(Table2[[#This Row],[1M Return vs Nifty]]-AVERAGE(Table2[1M Return vs Nifty]))/_xlfn.STDEV.P(Table2[1M Return vs Nifty])</f>
        <v>0.16707119351219463</v>
      </c>
      <c r="K578">
        <v>7.9685456356531397</v>
      </c>
      <c r="L578">
        <f>(Table2[[#This Row],[6M Return vs Nifty]]-AVERAGE(Table2[6M Return vs Nifty]))/_xlfn.STDEV.P(Table2[6M Return vs Nifty])</f>
        <v>-0.2574711184828492</v>
      </c>
      <c r="M578">
        <v>1.5465408936490199</v>
      </c>
      <c r="N578">
        <f>(Table2[[#This Row],[1W Return vs Nifty]]-AVERAGE(Table2[1W Return vs Nifty]))/_xlfn.STDEV.P(Table2[1W Return vs Nifty])</f>
        <v>0.33018752612430641</v>
      </c>
      <c r="O578">
        <v>1423.84</v>
      </c>
      <c r="P578">
        <v>1402.3225679632701</v>
      </c>
      <c r="Q578">
        <v>1334.2111240638101</v>
      </c>
      <c r="R578">
        <v>73.789607060215999</v>
      </c>
      <c r="S578" s="1">
        <f>(Table2[[#This Row],[Close Price]]-Table2[[#This Row],[20D EMA]])/Table2[[#This Row],[20D EMA]]</f>
        <v>3.8880773120575439E-2</v>
      </c>
      <c r="T578" s="1">
        <f>(Table2[[#This Row],[Close Price]]-Table2[[#This Row],[50D EMA]])/Table2[[#This Row],[50D EMA]]</f>
        <v>5.4821503834446977E-2</v>
      </c>
      <c r="U578" s="1">
        <f>(Table2[[#This Row],[Close Price]]-Table2[[#This Row],[200D EMA]])/Table2[[#This Row],[200D EMA]]</f>
        <v>0.10867011473759509</v>
      </c>
      <c r="V578">
        <v>1.08790449270268</v>
      </c>
      <c r="W578">
        <v>1462.05</v>
      </c>
      <c r="X578">
        <v>1487.1</v>
      </c>
      <c r="Y578">
        <v>1442.5</v>
      </c>
      <c r="Z578">
        <v>1487.1</v>
      </c>
      <c r="AA578">
        <v>1347.65</v>
      </c>
      <c r="AB578">
        <v>1492.35</v>
      </c>
      <c r="AC578" s="1">
        <f>(Table2[[#This Row],[Close Price]]/Table2[[#This Row],[Day Low]])-1</f>
        <v>1.1730104989569501E-2</v>
      </c>
      <c r="AD578" s="1">
        <f>(Table2[[#This Row],[Day High]]/Table2[[#This Row],[Close Price]])-1</f>
        <v>5.340724716062617E-3</v>
      </c>
      <c r="AE578" s="1">
        <f>(Table2[[#This Row],[Close Price]]/Table2[[#This Row],[Current Week Low]])-1</f>
        <v>2.5441941074523466E-2</v>
      </c>
      <c r="AF578" s="1">
        <f>(Table2[[#This Row],[Current Week High]]/Table2[[#This Row],[Close Price]])-1</f>
        <v>5.340724716062617E-3</v>
      </c>
      <c r="AG578" s="1">
        <f>(Table2[[#This Row],[Close Price]]/Table2[[#This Row],[Current Month Low]])-1</f>
        <v>9.7614365747783038E-2</v>
      </c>
      <c r="AH578" s="1">
        <f>(Table2[[#This Row],[Current Month High]]/Table2[[#This Row],[Close Price]])-1</f>
        <v>8.8899405083828764E-3</v>
      </c>
      <c r="AI578">
        <v>4.4483504597079504</v>
      </c>
      <c r="AJ578">
        <v>33.219255189804997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0.02</v>
      </c>
      <c r="AM578" t="s">
        <v>3225</v>
      </c>
      <c r="AN578">
        <v>9.5</v>
      </c>
      <c r="AO578" t="s">
        <v>3225</v>
      </c>
      <c r="AP578">
        <v>-6.4331698510689999E-3</v>
      </c>
      <c r="AQ578">
        <f>(Table2[[#This Row],[Sharpe Ratio]]-AVERAGE(Table2[Sharpe Ratio]))/_xlfn.STDEV.P(Table2[Sharpe Ratio])</f>
        <v>-0.83411048490763762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-1.3749832786974467</v>
      </c>
      <c r="AS578">
        <f>_xlfn.RANK.AVG(Table2[[#This Row],[1Y Return vs Nifty Z-Score]],Table2[1Y Return vs Nifty Z-Score])</f>
        <v>593</v>
      </c>
      <c r="AT578">
        <f>_xlfn.RANK.AVG(Table2[[#This Row],[6M Return vs Nifty Z-Score]],Table2[6M Return vs Nifty Z-Score])</f>
        <v>398</v>
      </c>
      <c r="AU578">
        <f>_xlfn.RANK.AVG(Table2[[#This Row],[Sharpe Ratio Z-Score]],Table2[Sharpe Ratio Z-Score])</f>
        <v>597</v>
      </c>
      <c r="AV578">
        <f>(Table2[[#This Row],[Rank 1Y]]+Table2[[#This Row],[Rank 6M]]+Table2[[#This Row],[Rank Sharpe]])/3</f>
        <v>529.33333333333337</v>
      </c>
    </row>
    <row r="579" spans="1:48" x14ac:dyDescent="0.3">
      <c r="A579" t="s">
        <v>1012</v>
      </c>
      <c r="B579" t="s">
        <v>1013</v>
      </c>
      <c r="C579" t="s">
        <v>3180</v>
      </c>
      <c r="D579" t="s">
        <v>565</v>
      </c>
      <c r="E579">
        <v>14465.893700299999</v>
      </c>
      <c r="F579">
        <v>1827.85</v>
      </c>
      <c r="G579">
        <v>-16.0386248810849</v>
      </c>
      <c r="H579">
        <f>(Table2[[#This Row],[1Y Return vs Nifty]]-AVERAGE(Table2[1Y Return vs Nifty]))/_xlfn.STDEV.P(Table2[1Y Return vs Nifty])</f>
        <v>-0.72713893746678937</v>
      </c>
      <c r="I579">
        <v>3.5457809842769299</v>
      </c>
      <c r="J579">
        <f>(Table2[[#This Row],[1M Return vs Nifty]]-AVERAGE(Table2[1M Return vs Nifty]))/_xlfn.STDEV.P(Table2[1M Return vs Nifty])</f>
        <v>0.22206051526066475</v>
      </c>
      <c r="K579">
        <v>17.199901511535401</v>
      </c>
      <c r="L579">
        <f>(Table2[[#This Row],[6M Return vs Nifty]]-AVERAGE(Table2[6M Return vs Nifty]))/_xlfn.STDEV.P(Table2[6M Return vs Nifty])</f>
        <v>1.4919430093508917E-2</v>
      </c>
      <c r="M579">
        <v>-4.6787282840231201</v>
      </c>
      <c r="N579">
        <f>(Table2[[#This Row],[1W Return vs Nifty]]-AVERAGE(Table2[1W Return vs Nifty]))/_xlfn.STDEV.P(Table2[1W Return vs Nifty])</f>
        <v>-1.0853058262338815</v>
      </c>
      <c r="O579">
        <v>1775.08</v>
      </c>
      <c r="P579">
        <v>1743.87869647559</v>
      </c>
      <c r="Q579">
        <v>1657.1582819738701</v>
      </c>
      <c r="R579">
        <v>59.113309853816098</v>
      </c>
      <c r="S579" s="1">
        <f>(Table2[[#This Row],[Close Price]]-Table2[[#This Row],[20D EMA]])/Table2[[#This Row],[20D EMA]]</f>
        <v>2.972823760055884E-2</v>
      </c>
      <c r="T579" s="1">
        <f>(Table2[[#This Row],[Close Price]]-Table2[[#This Row],[50D EMA]])/Table2[[#This Row],[50D EMA]]</f>
        <v>4.8152032417230289E-2</v>
      </c>
      <c r="U579" s="1">
        <f>(Table2[[#This Row],[Close Price]]-Table2[[#This Row],[200D EMA]])/Table2[[#This Row],[200D EMA]]</f>
        <v>0.10300266418897291</v>
      </c>
      <c r="V579">
        <v>1.4124290521196099</v>
      </c>
      <c r="W579">
        <v>1781</v>
      </c>
      <c r="X579">
        <v>1837</v>
      </c>
      <c r="Y579">
        <v>1781</v>
      </c>
      <c r="Z579">
        <v>1870</v>
      </c>
      <c r="AA579">
        <v>1704.45</v>
      </c>
      <c r="AB579">
        <v>1925</v>
      </c>
      <c r="AC579" s="1">
        <f>(Table2[[#This Row],[Close Price]]/Table2[[#This Row],[Day Low]])-1</f>
        <v>2.6305446378439123E-2</v>
      </c>
      <c r="AD579" s="1">
        <f>(Table2[[#This Row],[Day High]]/Table2[[#This Row],[Close Price]])-1</f>
        <v>5.0058812265776353E-3</v>
      </c>
      <c r="AE579" s="1">
        <f>(Table2[[#This Row],[Close Price]]/Table2[[#This Row],[Current Week Low]])-1</f>
        <v>2.6305446378439123E-2</v>
      </c>
      <c r="AF579" s="1">
        <f>(Table2[[#This Row],[Current Week High]]/Table2[[#This Row],[Close Price]])-1</f>
        <v>2.3059879092923508E-2</v>
      </c>
      <c r="AG579" s="1">
        <f>(Table2[[#This Row],[Close Price]]/Table2[[#This Row],[Current Month Low]])-1</f>
        <v>7.2398720995042298E-2</v>
      </c>
      <c r="AH579" s="1">
        <f>(Table2[[#This Row],[Current Month High]]/Table2[[#This Row],[Close Price]])-1</f>
        <v>5.3149875536832925E-2</v>
      </c>
      <c r="AI579">
        <v>8.2665426594086</v>
      </c>
      <c r="AJ579">
        <v>39.850803366488101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-0.04</v>
      </c>
      <c r="AM579" t="s">
        <v>3224</v>
      </c>
      <c r="AN579">
        <v>6.22</v>
      </c>
      <c r="AO579" t="s">
        <v>3225</v>
      </c>
      <c r="AP579">
        <v>-7.5763101186246004E-2</v>
      </c>
      <c r="AQ579">
        <f>(Table2[[#This Row],[Sharpe Ratio]]-AVERAGE(Table2[Sharpe Ratio]))/_xlfn.STDEV.P(Table2[Sharpe Ratio])</f>
        <v>-1.6393240402771043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-3.214788858623602</v>
      </c>
      <c r="AS579">
        <f>_xlfn.RANK.AVG(Table2[[#This Row],[1Y Return vs Nifty Z-Score]],Table2[1Y Return vs Nifty Z-Score])</f>
        <v>578</v>
      </c>
      <c r="AT579">
        <f>_xlfn.RANK.AVG(Table2[[#This Row],[6M Return vs Nifty Z-Score]],Table2[6M Return vs Nifty Z-Score])</f>
        <v>307</v>
      </c>
      <c r="AU579">
        <f>_xlfn.RANK.AVG(Table2[[#This Row],[Sharpe Ratio Z-Score]],Table2[Sharpe Ratio Z-Score])</f>
        <v>703</v>
      </c>
      <c r="AV579">
        <f>(Table2[[#This Row],[Rank 1Y]]+Table2[[#This Row],[Rank 6M]]+Table2[[#This Row],[Rank Sharpe]])/3</f>
        <v>529.33333333333337</v>
      </c>
    </row>
    <row r="580" spans="1:48" x14ac:dyDescent="0.3">
      <c r="A580" t="s">
        <v>1889</v>
      </c>
      <c r="B580" t="s">
        <v>1890</v>
      </c>
      <c r="C580" t="s">
        <v>3192</v>
      </c>
      <c r="D580" t="s">
        <v>141</v>
      </c>
      <c r="E580">
        <v>3889.3520942099999</v>
      </c>
      <c r="F580">
        <v>590.70000000000005</v>
      </c>
      <c r="G580">
        <v>-23.178436576178999</v>
      </c>
      <c r="H580">
        <f>(Table2[[#This Row],[1Y Return vs Nifty]]-AVERAGE(Table2[1Y Return vs Nifty]))/_xlfn.STDEV.P(Table2[1Y Return vs Nifty])</f>
        <v>-0.8454243137297307</v>
      </c>
      <c r="I580">
        <v>3.8473343509163702</v>
      </c>
      <c r="J580">
        <f>(Table2[[#This Row],[1M Return vs Nifty]]-AVERAGE(Table2[1M Return vs Nifty]))/_xlfn.STDEV.P(Table2[1M Return vs Nifty])</f>
        <v>0.25053954570198428</v>
      </c>
      <c r="K580">
        <v>6.6290896418408796</v>
      </c>
      <c r="L580">
        <f>(Table2[[#This Row],[6M Return vs Nifty]]-AVERAGE(Table2[6M Return vs Nifty]))/_xlfn.STDEV.P(Table2[6M Return vs Nifty])</f>
        <v>-0.29699458154222808</v>
      </c>
      <c r="M580">
        <v>0.34417086398368402</v>
      </c>
      <c r="N580">
        <f>(Table2[[#This Row],[1W Return vs Nifty]]-AVERAGE(Table2[1W Return vs Nifty]))/_xlfn.STDEV.P(Table2[1W Return vs Nifty])</f>
        <v>5.6794242156717148E-2</v>
      </c>
      <c r="O580">
        <v>525.27</v>
      </c>
      <c r="P580">
        <v>517.71820700369005</v>
      </c>
      <c r="Q580">
        <v>513.36075749263705</v>
      </c>
      <c r="R580">
        <v>76.930994548709606</v>
      </c>
      <c r="S580" s="1">
        <f>(Table2[[#This Row],[Close Price]]-Table2[[#This Row],[20D EMA]])/Table2[[#This Row],[20D EMA]]</f>
        <v>0.12456450968073575</v>
      </c>
      <c r="T580" s="1">
        <f>(Table2[[#This Row],[Close Price]]-Table2[[#This Row],[50D EMA]])/Table2[[#This Row],[50D EMA]]</f>
        <v>0.14096817923150579</v>
      </c>
      <c r="U580" s="1">
        <f>(Table2[[#This Row],[Close Price]]-Table2[[#This Row],[200D EMA]])/Table2[[#This Row],[200D EMA]]</f>
        <v>0.15065281359857788</v>
      </c>
      <c r="V580">
        <v>2.2114735084653199</v>
      </c>
      <c r="W580">
        <v>523.04999999999995</v>
      </c>
      <c r="X580">
        <v>604.79999999999995</v>
      </c>
      <c r="Y580">
        <v>523.04999999999995</v>
      </c>
      <c r="Z580">
        <v>604.79999999999995</v>
      </c>
      <c r="AA580">
        <v>489.85</v>
      </c>
      <c r="AB580">
        <v>604.79999999999995</v>
      </c>
      <c r="AC580" s="1">
        <f>(Table2[[#This Row],[Close Price]]/Table2[[#This Row],[Day Low]])-1</f>
        <v>0.12933753943217674</v>
      </c>
      <c r="AD580" s="1">
        <f>(Table2[[#This Row],[Day High]]/Table2[[#This Row],[Close Price]])-1</f>
        <v>2.386998476383928E-2</v>
      </c>
      <c r="AE580" s="1">
        <f>(Table2[[#This Row],[Close Price]]/Table2[[#This Row],[Current Week Low]])-1</f>
        <v>0.12933753943217674</v>
      </c>
      <c r="AF580" s="1">
        <f>(Table2[[#This Row],[Current Week High]]/Table2[[#This Row],[Close Price]])-1</f>
        <v>2.386998476383928E-2</v>
      </c>
      <c r="AG580" s="1">
        <f>(Table2[[#This Row],[Close Price]]/Table2[[#This Row],[Current Month Low]])-1</f>
        <v>0.20587935082168007</v>
      </c>
      <c r="AH580" s="1">
        <f>(Table2[[#This Row],[Current Month High]]/Table2[[#This Row],[Close Price]])-1</f>
        <v>2.386998476383928E-2</v>
      </c>
      <c r="AI580">
        <v>2.38699847638392</v>
      </c>
      <c r="AJ580">
        <v>38.988235294117601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-0.03</v>
      </c>
      <c r="AM580" t="s">
        <v>3224</v>
      </c>
      <c r="AN580">
        <v>13.35</v>
      </c>
      <c r="AO580" t="s">
        <v>3225</v>
      </c>
      <c r="AQ580">
        <f>(Table2[[#This Row],[Sharpe Ratio]]-AVERAGE(Table2[Sharpe Ratio]))/_xlfn.STDEV.P(Table2[Sharpe Ratio])</f>
        <v>-0.7593941903965159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-1.5944792978097733</v>
      </c>
      <c r="AS580">
        <f>_xlfn.RANK.AVG(Table2[[#This Row],[1Y Return vs Nifty Z-Score]],Table2[1Y Return vs Nifty Z-Score])</f>
        <v>622</v>
      </c>
      <c r="AT580">
        <f>_xlfn.RANK.AVG(Table2[[#This Row],[6M Return vs Nifty Z-Score]],Table2[6M Return vs Nifty Z-Score])</f>
        <v>407</v>
      </c>
      <c r="AU580">
        <f>_xlfn.RANK.AVG(Table2[[#This Row],[Sharpe Ratio Z-Score]],Table2[Sharpe Ratio Z-Score])</f>
        <v>560.5</v>
      </c>
      <c r="AV580">
        <f>(Table2[[#This Row],[Rank 1Y]]+Table2[[#This Row],[Rank 6M]]+Table2[[#This Row],[Rank Sharpe]])/3</f>
        <v>529.83333333333337</v>
      </c>
    </row>
    <row r="581" spans="1:48" x14ac:dyDescent="0.3">
      <c r="A581" t="s">
        <v>767</v>
      </c>
      <c r="B581" t="s">
        <v>768</v>
      </c>
      <c r="C581" t="s">
        <v>3180</v>
      </c>
      <c r="D581" t="s">
        <v>51</v>
      </c>
      <c r="E581">
        <v>22261.839283124998</v>
      </c>
      <c r="F581">
        <v>761.15</v>
      </c>
      <c r="G581">
        <v>-17.1230593142602</v>
      </c>
      <c r="H581">
        <f>(Table2[[#This Row],[1Y Return vs Nifty]]-AVERAGE(Table2[1Y Return vs Nifty]))/_xlfn.STDEV.P(Table2[1Y Return vs Nifty])</f>
        <v>-0.74510478032631011</v>
      </c>
      <c r="I581">
        <v>2.7523930890036499</v>
      </c>
      <c r="J581">
        <f>(Table2[[#This Row],[1M Return vs Nifty]]-AVERAGE(Table2[1M Return vs Nifty]))/_xlfn.STDEV.P(Table2[1M Return vs Nifty])</f>
        <v>0.14713209289528509</v>
      </c>
      <c r="K581">
        <v>2.9860617900162501</v>
      </c>
      <c r="L581">
        <f>(Table2[[#This Row],[6M Return vs Nifty]]-AVERAGE(Table2[6M Return vs Nifty]))/_xlfn.STDEV.P(Table2[6M Return vs Nifty])</f>
        <v>-0.40448977167242367</v>
      </c>
      <c r="M581">
        <v>0.78813410818389196</v>
      </c>
      <c r="N581">
        <f>(Table2[[#This Row],[1W Return vs Nifty]]-AVERAGE(Table2[1W Return vs Nifty]))/_xlfn.STDEV.P(Table2[1W Return vs Nifty])</f>
        <v>0.1577420088991926</v>
      </c>
      <c r="O581">
        <v>747.81</v>
      </c>
      <c r="P581">
        <v>749.23978145669901</v>
      </c>
      <c r="Q581">
        <v>734.98548426822094</v>
      </c>
      <c r="R581">
        <v>63.747060357859901</v>
      </c>
      <c r="S581" s="1">
        <f>(Table2[[#This Row],[Close Price]]-Table2[[#This Row],[20D EMA]])/Table2[[#This Row],[20D EMA]]</f>
        <v>1.7838755833701116E-2</v>
      </c>
      <c r="T581" s="1">
        <f>(Table2[[#This Row],[Close Price]]-Table2[[#This Row],[50D EMA]])/Table2[[#This Row],[50D EMA]]</f>
        <v>1.5896404379576182E-2</v>
      </c>
      <c r="U581" s="1">
        <f>(Table2[[#This Row],[Close Price]]-Table2[[#This Row],[200D EMA]])/Table2[[#This Row],[200D EMA]]</f>
        <v>3.5598683636356987E-2</v>
      </c>
      <c r="V581">
        <v>1.4976125631403301</v>
      </c>
      <c r="W581">
        <v>748.1</v>
      </c>
      <c r="X581">
        <v>772</v>
      </c>
      <c r="Y581">
        <v>745.1</v>
      </c>
      <c r="Z581">
        <v>772</v>
      </c>
      <c r="AA581">
        <v>732.05</v>
      </c>
      <c r="AB581">
        <v>773.15</v>
      </c>
      <c r="AC581" s="1">
        <f>(Table2[[#This Row],[Close Price]]/Table2[[#This Row],[Day Low]])-1</f>
        <v>1.744419195294733E-2</v>
      </c>
      <c r="AD581" s="1">
        <f>(Table2[[#This Row],[Day High]]/Table2[[#This Row],[Close Price]])-1</f>
        <v>1.4254746107863037E-2</v>
      </c>
      <c r="AE581" s="1">
        <f>(Table2[[#This Row],[Close Price]]/Table2[[#This Row],[Current Week Low]])-1</f>
        <v>2.1540732787545203E-2</v>
      </c>
      <c r="AF581" s="1">
        <f>(Table2[[#This Row],[Current Week High]]/Table2[[#This Row],[Close Price]])-1</f>
        <v>1.4254746107863037E-2</v>
      </c>
      <c r="AG581" s="1">
        <f>(Table2[[#This Row],[Close Price]]/Table2[[#This Row],[Current Month Low]])-1</f>
        <v>3.9751383102247129E-2</v>
      </c>
      <c r="AH581" s="1">
        <f>(Table2[[#This Row],[Current Month High]]/Table2[[#This Row],[Close Price]])-1</f>
        <v>1.5765617815148181E-2</v>
      </c>
      <c r="AI581">
        <v>13.348223083492</v>
      </c>
      <c r="AJ581">
        <v>26.847762686442799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-0.06</v>
      </c>
      <c r="AM581" t="s">
        <v>3224</v>
      </c>
      <c r="AN581">
        <v>0.3</v>
      </c>
      <c r="AO581" t="s">
        <v>3225</v>
      </c>
      <c r="AQ581">
        <f>(Table2[[#This Row],[Sharpe Ratio]]-AVERAGE(Table2[Sharpe Ratio]))/_xlfn.STDEV.P(Table2[Sharpe Ratio])</f>
        <v>-0.7593941903965159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584</v>
      </c>
      <c r="AT581">
        <f>_xlfn.RANK.AVG(Table2[[#This Row],[6M Return vs Nifty Z-Score]],Table2[6M Return vs Nifty Z-Score])</f>
        <v>446</v>
      </c>
      <c r="AU581">
        <f>_xlfn.RANK.AVG(Table2[[#This Row],[Sharpe Ratio Z-Score]],Table2[Sharpe Ratio Z-Score])</f>
        <v>560.5</v>
      </c>
      <c r="AV581">
        <f>(Table2[[#This Row],[Rank 1Y]]+Table2[[#This Row],[Rank 6M]]+Table2[[#This Row],[Rank Sharpe]])/3</f>
        <v>530.16666666666663</v>
      </c>
    </row>
    <row r="582" spans="1:48" x14ac:dyDescent="0.3">
      <c r="A582" t="s">
        <v>1135</v>
      </c>
      <c r="B582" t="s">
        <v>1136</v>
      </c>
      <c r="C582" t="s">
        <v>3180</v>
      </c>
      <c r="D582" t="s">
        <v>24</v>
      </c>
      <c r="E582">
        <v>11423.6668711619</v>
      </c>
      <c r="F582">
        <v>103.74</v>
      </c>
      <c r="G582">
        <v>-29.1548063769424</v>
      </c>
      <c r="H582">
        <f>(Table2[[#This Row],[1Y Return vs Nifty]]-AVERAGE(Table2[1Y Return vs Nifty]))/_xlfn.STDEV.P(Table2[1Y Return vs Nifty])</f>
        <v>-0.94443492924155337</v>
      </c>
      <c r="I582">
        <v>-6.9827616065261697</v>
      </c>
      <c r="J582">
        <f>(Table2[[#This Row],[1M Return vs Nifty]]-AVERAGE(Table2[1M Return vs Nifty]))/_xlfn.STDEV.P(Table2[1M Return vs Nifty])</f>
        <v>-0.77226658606705778</v>
      </c>
      <c r="K582">
        <v>-36.706197984038504</v>
      </c>
      <c r="L582">
        <f>(Table2[[#This Row],[6M Return vs Nifty]]-AVERAGE(Table2[6M Return vs Nifty]))/_xlfn.STDEV.P(Table2[6M Return vs Nifty])</f>
        <v>-1.5756932827770997</v>
      </c>
      <c r="M582">
        <v>-1.12960713738645</v>
      </c>
      <c r="N582">
        <f>(Table2[[#This Row],[1W Return vs Nifty]]-AVERAGE(Table2[1W Return vs Nifty]))/_xlfn.STDEV.P(Table2[1W Return vs Nifty])</f>
        <v>-0.27831142223340322</v>
      </c>
      <c r="O582">
        <v>107.46</v>
      </c>
      <c r="P582">
        <v>110.690566894791</v>
      </c>
      <c r="Q582">
        <v>114.652195871354</v>
      </c>
      <c r="R582">
        <v>32.352850944929301</v>
      </c>
      <c r="S582" s="1">
        <f>(Table2[[#This Row],[Close Price]]-Table2[[#This Row],[20D EMA]])/Table2[[#This Row],[20D EMA]]</f>
        <v>-3.4617532104969283E-2</v>
      </c>
      <c r="T582" s="1">
        <f>(Table2[[#This Row],[Close Price]]-Table2[[#This Row],[50D EMA]])/Table2[[#This Row],[50D EMA]]</f>
        <v>-6.2792766265235347E-2</v>
      </c>
      <c r="U582" s="1">
        <f>(Table2[[#This Row],[Close Price]]-Table2[[#This Row],[200D EMA]])/Table2[[#This Row],[200D EMA]]</f>
        <v>-9.5176510039093179E-2</v>
      </c>
      <c r="V582">
        <v>0.49500466989490799</v>
      </c>
      <c r="W582">
        <v>103.45</v>
      </c>
      <c r="X582">
        <v>106.68</v>
      </c>
      <c r="Y582">
        <v>103.45</v>
      </c>
      <c r="Z582">
        <v>108.2</v>
      </c>
      <c r="AA582">
        <v>103.22</v>
      </c>
      <c r="AB582">
        <v>110.6</v>
      </c>
      <c r="AC582" s="1">
        <f>(Table2[[#This Row],[Close Price]]/Table2[[#This Row],[Day Low]])-1</f>
        <v>2.803286611889666E-3</v>
      </c>
      <c r="AD582" s="1">
        <f>(Table2[[#This Row],[Day High]]/Table2[[#This Row],[Close Price]])-1</f>
        <v>2.8340080971660075E-2</v>
      </c>
      <c r="AE582" s="1">
        <f>(Table2[[#This Row],[Close Price]]/Table2[[#This Row],[Current Week Low]])-1</f>
        <v>2.803286611889666E-3</v>
      </c>
      <c r="AF582" s="1">
        <f>(Table2[[#This Row],[Current Week High]]/Table2[[#This Row],[Close Price]])-1</f>
        <v>4.2992095623674675E-2</v>
      </c>
      <c r="AG582" s="1">
        <f>(Table2[[#This Row],[Close Price]]/Table2[[#This Row],[Current Month Low]])-1</f>
        <v>5.0377833753147971E-3</v>
      </c>
      <c r="AH582" s="1">
        <f>(Table2[[#This Row],[Current Month High]]/Table2[[#This Row],[Close Price]])-1</f>
        <v>6.612685560053988E-2</v>
      </c>
      <c r="AI582">
        <v>47.002120686331203</v>
      </c>
      <c r="AJ582">
        <v>9.6617336152219799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-0.09</v>
      </c>
      <c r="AM582" t="s">
        <v>3224</v>
      </c>
      <c r="AN582">
        <v>-5.6</v>
      </c>
      <c r="AO582" t="s">
        <v>3224</v>
      </c>
      <c r="AP582">
        <v>0.113621770823551</v>
      </c>
      <c r="AQ582">
        <f>(Table2[[#This Row],[Sharpe Ratio]]-AVERAGE(Table2[Sharpe Ratio]))/_xlfn.STDEV.P(Table2[Sharpe Ratio])</f>
        <v>0.5602348398111866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657</v>
      </c>
      <c r="AT582">
        <f>_xlfn.RANK.AVG(Table2[[#This Row],[6M Return vs Nifty Z-Score]],Table2[6M Return vs Nifty Z-Score])</f>
        <v>730</v>
      </c>
      <c r="AU582">
        <f>_xlfn.RANK.AVG(Table2[[#This Row],[Sharpe Ratio Z-Score]],Table2[Sharpe Ratio Z-Score])</f>
        <v>206</v>
      </c>
      <c r="AV582">
        <f>(Table2[[#This Row],[Rank 1Y]]+Table2[[#This Row],[Rank 6M]]+Table2[[#This Row],[Rank Sharpe]])/3</f>
        <v>531</v>
      </c>
    </row>
    <row r="583" spans="1:48" x14ac:dyDescent="0.3">
      <c r="A583" t="s">
        <v>1325</v>
      </c>
      <c r="B583" t="s">
        <v>1326</v>
      </c>
      <c r="C583" t="s">
        <v>3194</v>
      </c>
      <c r="D583" t="s">
        <v>295</v>
      </c>
      <c r="E583">
        <v>8643.9576784500005</v>
      </c>
      <c r="F583">
        <v>700.5</v>
      </c>
      <c r="G583">
        <v>-10.020352342720001</v>
      </c>
      <c r="H583">
        <f>(Table2[[#This Row],[1Y Return vs Nifty]]-AVERAGE(Table2[1Y Return vs Nifty]))/_xlfn.STDEV.P(Table2[1Y Return vs Nifty])</f>
        <v>-0.62743411862085807</v>
      </c>
      <c r="I583">
        <v>-10.900693152833099</v>
      </c>
      <c r="J583">
        <f>(Table2[[#This Row],[1M Return vs Nifty]]-AVERAGE(Table2[1M Return vs Nifty]))/_xlfn.STDEV.P(Table2[1M Return vs Nifty])</f>
        <v>-1.1422803352675208</v>
      </c>
      <c r="K583">
        <v>-1.4026930286136601</v>
      </c>
      <c r="L583">
        <f>(Table2[[#This Row],[6M Return vs Nifty]]-AVERAGE(Table2[6M Return vs Nifty]))/_xlfn.STDEV.P(Table2[6M Return vs Nifty])</f>
        <v>-0.53398920259967997</v>
      </c>
      <c r="M583">
        <v>-2.6937626406594299</v>
      </c>
      <c r="N583">
        <f>(Table2[[#This Row],[1W Return vs Nifty]]-AVERAGE(Table2[1W Return vs Nifty]))/_xlfn.STDEV.P(Table2[1W Return vs Nifty])</f>
        <v>-0.63396700173483378</v>
      </c>
      <c r="O583">
        <v>724.4</v>
      </c>
      <c r="P583">
        <v>722.164474639388</v>
      </c>
      <c r="Q583">
        <v>673.46502665266803</v>
      </c>
      <c r="R583">
        <v>35.768170700241399</v>
      </c>
      <c r="S583" s="1">
        <f>(Table2[[#This Row],[Close Price]]-Table2[[#This Row],[20D EMA]])/Table2[[#This Row],[20D EMA]]</f>
        <v>-3.2992821645499694E-2</v>
      </c>
      <c r="T583" s="1">
        <f>(Table2[[#This Row],[Close Price]]-Table2[[#This Row],[50D EMA]])/Table2[[#This Row],[50D EMA]]</f>
        <v>-2.9999363580167988E-2</v>
      </c>
      <c r="U583" s="1">
        <f>(Table2[[#This Row],[Close Price]]-Table2[[#This Row],[200D EMA]])/Table2[[#This Row],[200D EMA]]</f>
        <v>4.0143099162408255E-2</v>
      </c>
      <c r="V583">
        <v>0.390563938779729</v>
      </c>
      <c r="W583">
        <v>696.35</v>
      </c>
      <c r="X583">
        <v>710.95</v>
      </c>
      <c r="Y583">
        <v>696.1</v>
      </c>
      <c r="Z583">
        <v>715.9</v>
      </c>
      <c r="AA583">
        <v>696.1</v>
      </c>
      <c r="AB583">
        <v>753.85</v>
      </c>
      <c r="AC583" s="1">
        <f>(Table2[[#This Row],[Close Price]]/Table2[[#This Row],[Day Low]])-1</f>
        <v>5.9596467293745459E-3</v>
      </c>
      <c r="AD583" s="1">
        <f>(Table2[[#This Row],[Day High]]/Table2[[#This Row],[Close Price]])-1</f>
        <v>1.4917915774446788E-2</v>
      </c>
      <c r="AE583" s="1">
        <f>(Table2[[#This Row],[Close Price]]/Table2[[#This Row],[Current Week Low]])-1</f>
        <v>6.320930900732602E-3</v>
      </c>
      <c r="AF583" s="1">
        <f>(Table2[[#This Row],[Current Week High]]/Table2[[#This Row],[Close Price]])-1</f>
        <v>2.1984296930763758E-2</v>
      </c>
      <c r="AG583" s="1">
        <f>(Table2[[#This Row],[Close Price]]/Table2[[#This Row],[Current Month Low]])-1</f>
        <v>6.320930900732602E-3</v>
      </c>
      <c r="AH583" s="1">
        <f>(Table2[[#This Row],[Current Month High]]/Table2[[#This Row],[Close Price]])-1</f>
        <v>7.6159885795860083E-2</v>
      </c>
      <c r="AI583">
        <v>19.586009992862198</v>
      </c>
      <c r="AJ583">
        <v>37.339476521909603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0.03</v>
      </c>
      <c r="AM583" t="s">
        <v>3225</v>
      </c>
      <c r="AN583">
        <v>-5.7</v>
      </c>
      <c r="AO583" t="s">
        <v>3224</v>
      </c>
      <c r="AQ583">
        <f>(Table2[[#This Row],[Sharpe Ratio]]-AVERAGE(Table2[Sharpe Ratio]))/_xlfn.STDEV.P(Table2[Sharpe Ratio])</f>
        <v>-0.7593941903965159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-3.6970648486194087</v>
      </c>
      <c r="AS583">
        <f>_xlfn.RANK.AVG(Table2[[#This Row],[1Y Return vs Nifty Z-Score]],Table2[1Y Return vs Nifty Z-Score])</f>
        <v>542</v>
      </c>
      <c r="AT583">
        <f>_xlfn.RANK.AVG(Table2[[#This Row],[6M Return vs Nifty Z-Score]],Table2[6M Return vs Nifty Z-Score])</f>
        <v>494</v>
      </c>
      <c r="AU583">
        <f>_xlfn.RANK.AVG(Table2[[#This Row],[Sharpe Ratio Z-Score]],Table2[Sharpe Ratio Z-Score])</f>
        <v>560.5</v>
      </c>
      <c r="AV583">
        <f>(Table2[[#This Row],[Rank 1Y]]+Table2[[#This Row],[Rank 6M]]+Table2[[#This Row],[Rank Sharpe]])/3</f>
        <v>532.16666666666663</v>
      </c>
    </row>
    <row r="584" spans="1:48" x14ac:dyDescent="0.3">
      <c r="A584" t="s">
        <v>1065</v>
      </c>
      <c r="B584" t="s">
        <v>1066</v>
      </c>
      <c r="C584" t="s">
        <v>626</v>
      </c>
      <c r="D584" t="s">
        <v>626</v>
      </c>
      <c r="E584">
        <v>12755.702590168999</v>
      </c>
      <c r="F584">
        <v>25.69</v>
      </c>
      <c r="G584">
        <v>7.5724663503302398</v>
      </c>
      <c r="H584">
        <f>(Table2[[#This Row],[1Y Return vs Nifty]]-AVERAGE(Table2[1Y Return vs Nifty]))/_xlfn.STDEV.P(Table2[1Y Return vs Nifty])</f>
        <v>-0.33597360572483453</v>
      </c>
      <c r="I584">
        <v>-0.54013877607518501</v>
      </c>
      <c r="J584">
        <f>(Table2[[#This Row],[1M Return vs Nifty]]-AVERAGE(Table2[1M Return vs Nifty]))/_xlfn.STDEV.P(Table2[1M Return vs Nifty])</f>
        <v>-0.16381822498563195</v>
      </c>
      <c r="K584">
        <v>-22.672682593144302</v>
      </c>
      <c r="L584">
        <f>(Table2[[#This Row],[6M Return vs Nifty]]-AVERAGE(Table2[6M Return vs Nifty]))/_xlfn.STDEV.P(Table2[6M Return vs Nifty])</f>
        <v>-1.1616049292160253</v>
      </c>
      <c r="M584">
        <v>-4.5488649893995596</v>
      </c>
      <c r="N584">
        <f>(Table2[[#This Row],[1W Return vs Nifty]]-AVERAGE(Table2[1W Return vs Nifty]))/_xlfn.STDEV.P(Table2[1W Return vs Nifty])</f>
        <v>-1.055777684557007</v>
      </c>
      <c r="O584">
        <v>26.65</v>
      </c>
      <c r="P584">
        <v>26.776210332389802</v>
      </c>
      <c r="Q584">
        <v>25.8023260773003</v>
      </c>
      <c r="R584">
        <v>34.178515210458201</v>
      </c>
      <c r="S584" s="1">
        <f>(Table2[[#This Row],[Close Price]]-Table2[[#This Row],[20D EMA]])/Table2[[#This Row],[20D EMA]]</f>
        <v>-3.6022514071294462E-2</v>
      </c>
      <c r="T584" s="1">
        <f>(Table2[[#This Row],[Close Price]]-Table2[[#This Row],[50D EMA]])/Table2[[#This Row],[50D EMA]]</f>
        <v>-4.0566245891632685E-2</v>
      </c>
      <c r="U584" s="1">
        <f>(Table2[[#This Row],[Close Price]]-Table2[[#This Row],[200D EMA]])/Table2[[#This Row],[200D EMA]]</f>
        <v>-4.3533314385604286E-3</v>
      </c>
      <c r="V584">
        <v>0.90095085799705599</v>
      </c>
      <c r="W584">
        <v>25.54</v>
      </c>
      <c r="X584">
        <v>26.37</v>
      </c>
      <c r="Y584">
        <v>25.54</v>
      </c>
      <c r="Z584">
        <v>26.62</v>
      </c>
      <c r="AA584">
        <v>25.54</v>
      </c>
      <c r="AB584">
        <v>28.3</v>
      </c>
      <c r="AC584" s="1">
        <f>(Table2[[#This Row],[Close Price]]/Table2[[#This Row],[Day Low]])-1</f>
        <v>5.8731401722789123E-3</v>
      </c>
      <c r="AD584" s="1">
        <f>(Table2[[#This Row],[Day High]]/Table2[[#This Row],[Close Price]])-1</f>
        <v>2.6469443363176248E-2</v>
      </c>
      <c r="AE584" s="1">
        <f>(Table2[[#This Row],[Close Price]]/Table2[[#This Row],[Current Week Low]])-1</f>
        <v>5.8731401722789123E-3</v>
      </c>
      <c r="AF584" s="1">
        <f>(Table2[[#This Row],[Current Week High]]/Table2[[#This Row],[Close Price]])-1</f>
        <v>3.6200856364344114E-2</v>
      </c>
      <c r="AG584" s="1">
        <f>(Table2[[#This Row],[Close Price]]/Table2[[#This Row],[Current Month Low]])-1</f>
        <v>5.8731401722789123E-3</v>
      </c>
      <c r="AH584" s="1">
        <f>(Table2[[#This Row],[Current Month High]]/Table2[[#This Row],[Close Price]])-1</f>
        <v>0.10159595173219138</v>
      </c>
      <c r="AI584">
        <v>52.004671078240499</v>
      </c>
      <c r="AJ584">
        <v>59.565217391304301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-0.18</v>
      </c>
      <c r="AM584" t="s">
        <v>3224</v>
      </c>
      <c r="AN584">
        <v>-5.9</v>
      </c>
      <c r="AO584" t="s">
        <v>3224</v>
      </c>
      <c r="AP584">
        <v>1.1812324936426999E-2</v>
      </c>
      <c r="AQ584">
        <f>(Table2[[#This Row],[Sharpe Ratio]]-AVERAGE(Table2[Sharpe Ratio]))/_xlfn.STDEV.P(Table2[Sharpe Ratio])</f>
        <v>-0.62220316804779163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405</v>
      </c>
      <c r="AT584">
        <f>_xlfn.RANK.AVG(Table2[[#This Row],[6M Return vs Nifty Z-Score]],Table2[6M Return vs Nifty Z-Score])</f>
        <v>693</v>
      </c>
      <c r="AU584">
        <f>_xlfn.RANK.AVG(Table2[[#This Row],[Sharpe Ratio Z-Score]],Table2[Sharpe Ratio Z-Score])</f>
        <v>503</v>
      </c>
      <c r="AV584">
        <f>(Table2[[#This Row],[Rank 1Y]]+Table2[[#This Row],[Rank 6M]]+Table2[[#This Row],[Rank Sharpe]])/3</f>
        <v>533.66666666666663</v>
      </c>
    </row>
    <row r="585" spans="1:48" x14ac:dyDescent="0.3">
      <c r="A585" t="s">
        <v>228</v>
      </c>
      <c r="B585" t="s">
        <v>229</v>
      </c>
      <c r="C585" t="s">
        <v>3182</v>
      </c>
      <c r="D585" t="s">
        <v>180</v>
      </c>
      <c r="E585">
        <v>116999.135816714</v>
      </c>
      <c r="F585">
        <v>660.15</v>
      </c>
      <c r="G585">
        <v>-9.17563519013407</v>
      </c>
      <c r="H585">
        <f>(Table2[[#This Row],[1Y Return vs Nifty]]-AVERAGE(Table2[1Y Return vs Nifty]))/_xlfn.STDEV.P(Table2[1Y Return vs Nifty])</f>
        <v>-0.61343967584051939</v>
      </c>
      <c r="I585">
        <v>3.7519469242071701</v>
      </c>
      <c r="J585">
        <f>(Table2[[#This Row],[1M Return vs Nifty]]-AVERAGE(Table2[1M Return vs Nifty]))/_xlfn.STDEV.P(Table2[1M Return vs Nifty])</f>
        <v>0.24153105258103516</v>
      </c>
      <c r="K585">
        <v>10.662703087219001</v>
      </c>
      <c r="L585">
        <f>(Table2[[#This Row],[6M Return vs Nifty]]-AVERAGE(Table2[6M Return vs Nifty]))/_xlfn.STDEV.P(Table2[6M Return vs Nifty])</f>
        <v>-0.17797434292245831</v>
      </c>
      <c r="M585">
        <v>-2.2800151359866501</v>
      </c>
      <c r="N585">
        <f>(Table2[[#This Row],[1W Return vs Nifty]]-AVERAGE(Table2[1W Return vs Nifty]))/_xlfn.STDEV.P(Table2[1W Return vs Nifty])</f>
        <v>-0.5398896493016806</v>
      </c>
      <c r="O585">
        <v>650.35</v>
      </c>
      <c r="P585">
        <v>634.51093261493702</v>
      </c>
      <c r="Q585">
        <v>586.71936729006404</v>
      </c>
      <c r="R585">
        <v>61.840815188934798</v>
      </c>
      <c r="S585" s="1">
        <f>(Table2[[#This Row],[Close Price]]-Table2[[#This Row],[20D EMA]])/Table2[[#This Row],[20D EMA]]</f>
        <v>1.5068809102790735E-2</v>
      </c>
      <c r="T585" s="1">
        <f>(Table2[[#This Row],[Close Price]]-Table2[[#This Row],[50D EMA]])/Table2[[#This Row],[50D EMA]]</f>
        <v>4.0407605396804769E-2</v>
      </c>
      <c r="U585" s="1">
        <f>(Table2[[#This Row],[Close Price]]-Table2[[#This Row],[200D EMA]])/Table2[[#This Row],[200D EMA]]</f>
        <v>0.12515460849553495</v>
      </c>
      <c r="V585">
        <v>1.0144449752495699</v>
      </c>
      <c r="W585">
        <v>656.4</v>
      </c>
      <c r="X585">
        <v>672</v>
      </c>
      <c r="Y585">
        <v>656.4</v>
      </c>
      <c r="Z585">
        <v>672</v>
      </c>
      <c r="AA585">
        <v>634.20000000000005</v>
      </c>
      <c r="AB585">
        <v>672</v>
      </c>
      <c r="AC585" s="1">
        <f>(Table2[[#This Row],[Close Price]]/Table2[[#This Row],[Day Low]])-1</f>
        <v>5.712979890310832E-3</v>
      </c>
      <c r="AD585" s="1">
        <f>(Table2[[#This Row],[Day High]]/Table2[[#This Row],[Close Price]])-1</f>
        <v>1.7950465803226567E-2</v>
      </c>
      <c r="AE585" s="1">
        <f>(Table2[[#This Row],[Close Price]]/Table2[[#This Row],[Current Week Low]])-1</f>
        <v>5.712979890310832E-3</v>
      </c>
      <c r="AF585" s="1">
        <f>(Table2[[#This Row],[Current Week High]]/Table2[[#This Row],[Close Price]])-1</f>
        <v>1.7950465803226567E-2</v>
      </c>
      <c r="AG585" s="1">
        <f>(Table2[[#This Row],[Close Price]]/Table2[[#This Row],[Current Month Low]])-1</f>
        <v>4.0917691579943183E-2</v>
      </c>
      <c r="AH585" s="1">
        <f>(Table2[[#This Row],[Current Month High]]/Table2[[#This Row],[Close Price]])-1</f>
        <v>1.7950465803226567E-2</v>
      </c>
      <c r="AI585">
        <v>1.7950465803226501</v>
      </c>
      <c r="AJ585">
        <v>34.944807849550202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-0.04</v>
      </c>
      <c r="AM585" t="s">
        <v>3224</v>
      </c>
      <c r="AN585">
        <v>3.61</v>
      </c>
      <c r="AO585" t="s">
        <v>3225</v>
      </c>
      <c r="AP585">
        <v>-7.1518782747455004E-2</v>
      </c>
      <c r="AQ585">
        <f>(Table2[[#This Row],[Sharpe Ratio]]-AVERAGE(Table2[Sharpe Ratio]))/_xlfn.STDEV.P(Table2[Sharpe Ratio])</f>
        <v>-1.5900295627779606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-2.6798021782615833</v>
      </c>
      <c r="AS585">
        <f>_xlfn.RANK.AVG(Table2[[#This Row],[1Y Return vs Nifty Z-Score]],Table2[1Y Return vs Nifty Z-Score])</f>
        <v>535</v>
      </c>
      <c r="AT585">
        <f>_xlfn.RANK.AVG(Table2[[#This Row],[6M Return vs Nifty Z-Score]],Table2[6M Return vs Nifty Z-Score])</f>
        <v>370</v>
      </c>
      <c r="AU585">
        <f>_xlfn.RANK.AVG(Table2[[#This Row],[Sharpe Ratio Z-Score]],Table2[Sharpe Ratio Z-Score])</f>
        <v>696</v>
      </c>
      <c r="AV585">
        <f>(Table2[[#This Row],[Rank 1Y]]+Table2[[#This Row],[Rank 6M]]+Table2[[#This Row],[Rank Sharpe]])/3</f>
        <v>533.66666666666663</v>
      </c>
    </row>
    <row r="586" spans="1:48" x14ac:dyDescent="0.3">
      <c r="A586" t="s">
        <v>35</v>
      </c>
      <c r="B586" t="s">
        <v>36</v>
      </c>
      <c r="C586" t="s">
        <v>3182</v>
      </c>
      <c r="D586" t="s">
        <v>37</v>
      </c>
      <c r="E586">
        <v>675155.04913569998</v>
      </c>
      <c r="F586">
        <v>2873.5</v>
      </c>
      <c r="G586">
        <v>-10.417871602155801</v>
      </c>
      <c r="H586">
        <f>(Table2[[#This Row],[1Y Return vs Nifty]]-AVERAGE(Table2[1Y Return vs Nifty]))/_xlfn.STDEV.P(Table2[1Y Return vs Nifty])</f>
        <v>-0.63401982664540413</v>
      </c>
      <c r="I586">
        <v>0.607193210523157</v>
      </c>
      <c r="J586">
        <f>(Table2[[#This Row],[1M Return vs Nifty]]-AVERAGE(Table2[1M Return vs Nifty]))/_xlfn.STDEV.P(Table2[1M Return vs Nifty])</f>
        <v>-5.5462934720534894E-2</v>
      </c>
      <c r="K586">
        <v>9.52113373766114</v>
      </c>
      <c r="L586">
        <f>(Table2[[#This Row],[6M Return vs Nifty]]-AVERAGE(Table2[6M Return vs Nifty]))/_xlfn.STDEV.P(Table2[6M Return vs Nifty])</f>
        <v>-0.21165874481800365</v>
      </c>
      <c r="M586">
        <v>-3.8374190500719698</v>
      </c>
      <c r="N586">
        <f>(Table2[[#This Row],[1W Return vs Nifty]]-AVERAGE(Table2[1W Return vs Nifty]))/_xlfn.STDEV.P(Table2[1W Return vs Nifty])</f>
        <v>-0.89401006151311446</v>
      </c>
      <c r="O586">
        <v>2843.95</v>
      </c>
      <c r="P586">
        <v>2750.3501859530102</v>
      </c>
      <c r="Q586">
        <v>2566.7507983423702</v>
      </c>
      <c r="R586">
        <v>52.5284136755281</v>
      </c>
      <c r="S586" s="1">
        <f>(Table2[[#This Row],[Close Price]]-Table2[[#This Row],[20D EMA]])/Table2[[#This Row],[20D EMA]]</f>
        <v>1.0390478032314276E-2</v>
      </c>
      <c r="T586" s="1">
        <f>(Table2[[#This Row],[Close Price]]-Table2[[#This Row],[50D EMA]])/Table2[[#This Row],[50D EMA]]</f>
        <v>4.4776048764974923E-2</v>
      </c>
      <c r="U586" s="1">
        <f>(Table2[[#This Row],[Close Price]]-Table2[[#This Row],[200D EMA]])/Table2[[#This Row],[200D EMA]]</f>
        <v>0.11950875864370279</v>
      </c>
      <c r="V586">
        <v>0.976331897687159</v>
      </c>
      <c r="W586">
        <v>2860.1</v>
      </c>
      <c r="X586">
        <v>2913.9</v>
      </c>
      <c r="Y586">
        <v>2807.4</v>
      </c>
      <c r="Z586">
        <v>2913.9</v>
      </c>
      <c r="AA586">
        <v>2771.65</v>
      </c>
      <c r="AB586">
        <v>2963.4</v>
      </c>
      <c r="AC586" s="1">
        <f>(Table2[[#This Row],[Close Price]]/Table2[[#This Row],[Day Low]])-1</f>
        <v>4.6851508688507959E-3</v>
      </c>
      <c r="AD586" s="1">
        <f>(Table2[[#This Row],[Day High]]/Table2[[#This Row],[Close Price]])-1</f>
        <v>1.4059509309204854E-2</v>
      </c>
      <c r="AE586" s="1">
        <f>(Table2[[#This Row],[Close Price]]/Table2[[#This Row],[Current Week Low]])-1</f>
        <v>2.3544917005058119E-2</v>
      </c>
      <c r="AF586" s="1">
        <f>(Table2[[#This Row],[Current Week High]]/Table2[[#This Row],[Close Price]])-1</f>
        <v>1.4059509309204854E-2</v>
      </c>
      <c r="AG586" s="1">
        <f>(Table2[[#This Row],[Close Price]]/Table2[[#This Row],[Current Month Low]])-1</f>
        <v>3.6747064023235243E-2</v>
      </c>
      <c r="AH586" s="1">
        <f>(Table2[[#This Row],[Current Month High]]/Table2[[#This Row],[Close Price]])-1</f>
        <v>3.1285888289542374E-2</v>
      </c>
      <c r="AI586">
        <v>3.1285888289542299</v>
      </c>
      <c r="AJ586">
        <v>32.294376280472299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0.02</v>
      </c>
      <c r="AM586" t="s">
        <v>3225</v>
      </c>
      <c r="AN586">
        <v>3.44</v>
      </c>
      <c r="AO586" t="s">
        <v>3225</v>
      </c>
      <c r="AP586">
        <v>-5.6231629303231001E-2</v>
      </c>
      <c r="AQ586">
        <f>(Table2[[#This Row],[Sharpe Ratio]]-AVERAGE(Table2[Sharpe Ratio]))/_xlfn.STDEV.P(Table2[Sharpe Ratio])</f>
        <v>-1.412481093606802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-3.207632661303859</v>
      </c>
      <c r="AS586">
        <f>_xlfn.RANK.AVG(Table2[[#This Row],[1Y Return vs Nifty Z-Score]],Table2[1Y Return vs Nifty Z-Score])</f>
        <v>547</v>
      </c>
      <c r="AT586">
        <f>_xlfn.RANK.AVG(Table2[[#This Row],[6M Return vs Nifty Z-Score]],Table2[6M Return vs Nifty Z-Score])</f>
        <v>384</v>
      </c>
      <c r="AU586">
        <f>_xlfn.RANK.AVG(Table2[[#This Row],[Sharpe Ratio Z-Score]],Table2[Sharpe Ratio Z-Score])</f>
        <v>675</v>
      </c>
      <c r="AV586">
        <f>(Table2[[#This Row],[Rank 1Y]]+Table2[[#This Row],[Rank 6M]]+Table2[[#This Row],[Rank Sharpe]])/3</f>
        <v>535.33333333333337</v>
      </c>
    </row>
    <row r="587" spans="1:48" x14ac:dyDescent="0.3">
      <c r="A587" t="s">
        <v>1226</v>
      </c>
      <c r="B587" t="s">
        <v>1227</v>
      </c>
      <c r="C587" t="s">
        <v>3182</v>
      </c>
      <c r="D587" t="s">
        <v>1011</v>
      </c>
      <c r="E587">
        <v>9999.6449535539996</v>
      </c>
      <c r="F587">
        <v>46.98</v>
      </c>
      <c r="G587">
        <v>-38.962560140292901</v>
      </c>
      <c r="H587">
        <f>(Table2[[#This Row],[1Y Return vs Nifty]]-AVERAGE(Table2[1Y Return vs Nifty]))/_xlfn.STDEV.P(Table2[1Y Return vs Nifty])</f>
        <v>-1.1069201450616468</v>
      </c>
      <c r="I587">
        <v>-0.28843118060415601</v>
      </c>
      <c r="J587">
        <f>(Table2[[#This Row],[1M Return vs Nifty]]-AVERAGE(Table2[1M Return vs Nifty]))/_xlfn.STDEV.P(Table2[1M Return vs Nifty])</f>
        <v>-0.14004668380333157</v>
      </c>
      <c r="K587">
        <v>-3.8249159724972901</v>
      </c>
      <c r="L587">
        <f>(Table2[[#This Row],[6M Return vs Nifty]]-AVERAGE(Table2[6M Return vs Nifty]))/_xlfn.STDEV.P(Table2[6M Return vs Nifty])</f>
        <v>-0.60546197922423461</v>
      </c>
      <c r="M587">
        <v>0.79055037773219194</v>
      </c>
      <c r="N587">
        <f>(Table2[[#This Row],[1W Return vs Nifty]]-AVERAGE(Table2[1W Return vs Nifty]))/_xlfn.STDEV.P(Table2[1W Return vs Nifty])</f>
        <v>0.15829141702685898</v>
      </c>
      <c r="O587">
        <v>47.55</v>
      </c>
      <c r="P587">
        <v>47.5159654351556</v>
      </c>
      <c r="Q587">
        <v>46.82848562769</v>
      </c>
      <c r="R587">
        <v>45.262386120375901</v>
      </c>
      <c r="S587" s="1">
        <f>(Table2[[#This Row],[Close Price]]-Table2[[#This Row],[20D EMA]])/Table2[[#This Row],[20D EMA]]</f>
        <v>-1.1987381703470038E-2</v>
      </c>
      <c r="T587" s="1">
        <f>(Table2[[#This Row],[Close Price]]-Table2[[#This Row],[50D EMA]])/Table2[[#This Row],[50D EMA]]</f>
        <v>-1.1279691578339662E-2</v>
      </c>
      <c r="U587" s="1">
        <f>(Table2[[#This Row],[Close Price]]-Table2[[#This Row],[200D EMA]])/Table2[[#This Row],[200D EMA]]</f>
        <v>3.2355172344160814E-3</v>
      </c>
      <c r="V587">
        <v>0.36120650286634198</v>
      </c>
      <c r="W587">
        <v>46.9</v>
      </c>
      <c r="X587">
        <v>48.04</v>
      </c>
      <c r="Y587">
        <v>46.9</v>
      </c>
      <c r="Z587">
        <v>48.65</v>
      </c>
      <c r="AA587">
        <v>46.1</v>
      </c>
      <c r="AB587">
        <v>50.55</v>
      </c>
      <c r="AC587" s="1">
        <f>(Table2[[#This Row],[Close Price]]/Table2[[#This Row],[Day Low]])-1</f>
        <v>1.7057569296374808E-3</v>
      </c>
      <c r="AD587" s="1">
        <f>(Table2[[#This Row],[Day High]]/Table2[[#This Row],[Close Price]])-1</f>
        <v>2.2562792677735199E-2</v>
      </c>
      <c r="AE587" s="1">
        <f>(Table2[[#This Row],[Close Price]]/Table2[[#This Row],[Current Week Low]])-1</f>
        <v>1.7057569296374808E-3</v>
      </c>
      <c r="AF587" s="1">
        <f>(Table2[[#This Row],[Current Week High]]/Table2[[#This Row],[Close Price]])-1</f>
        <v>3.5547041294167858E-2</v>
      </c>
      <c r="AG587" s="1">
        <f>(Table2[[#This Row],[Close Price]]/Table2[[#This Row],[Current Month Low]])-1</f>
        <v>1.9088937093275415E-2</v>
      </c>
      <c r="AH587" s="1">
        <f>(Table2[[#This Row],[Current Month High]]/Table2[[#This Row],[Close Price]])-1</f>
        <v>7.5989782886334512E-2</v>
      </c>
      <c r="AI587">
        <v>21.8603661132396</v>
      </c>
      <c r="AJ587">
        <v>28.536251709986299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-0.16</v>
      </c>
      <c r="AM587" t="s">
        <v>3224</v>
      </c>
      <c r="AN587">
        <v>-5.98</v>
      </c>
      <c r="AO587" t="s">
        <v>3224</v>
      </c>
      <c r="AP587">
        <v>5.0488855032105998E-2</v>
      </c>
      <c r="AQ587">
        <f>(Table2[[#This Row],[Sharpe Ratio]]-AVERAGE(Table2[Sharpe Ratio]))/_xlfn.STDEV.P(Table2[Sharpe Ratio])</f>
        <v>-0.17300517076239075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-1.8671425618247448</v>
      </c>
      <c r="AS587">
        <f>_xlfn.RANK.AVG(Table2[[#This Row],[1Y Return vs Nifty Z-Score]],Table2[1Y Return vs Nifty Z-Score])</f>
        <v>693</v>
      </c>
      <c r="AT587">
        <f>_xlfn.RANK.AVG(Table2[[#This Row],[6M Return vs Nifty Z-Score]],Table2[6M Return vs Nifty Z-Score])</f>
        <v>534</v>
      </c>
      <c r="AU587">
        <f>_xlfn.RANK.AVG(Table2[[#This Row],[Sharpe Ratio Z-Score]],Table2[Sharpe Ratio Z-Score])</f>
        <v>385</v>
      </c>
      <c r="AV587">
        <f>(Table2[[#This Row],[Rank 1Y]]+Table2[[#This Row],[Rank 6M]]+Table2[[#This Row],[Rank Sharpe]])/3</f>
        <v>537.33333333333337</v>
      </c>
    </row>
    <row r="588" spans="1:48" x14ac:dyDescent="0.3">
      <c r="A588" t="s">
        <v>897</v>
      </c>
      <c r="B588" t="s">
        <v>898</v>
      </c>
      <c r="C588" t="s">
        <v>3180</v>
      </c>
      <c r="D588" t="s">
        <v>51</v>
      </c>
      <c r="E588">
        <v>17587.72020304</v>
      </c>
      <c r="F588">
        <v>213.2</v>
      </c>
      <c r="G588">
        <v>-16.401367890401701</v>
      </c>
      <c r="H588">
        <f>(Table2[[#This Row],[1Y Return vs Nifty]]-AVERAGE(Table2[1Y Return vs Nifty]))/_xlfn.STDEV.P(Table2[1Y Return vs Nifty])</f>
        <v>-0.7331485067910436</v>
      </c>
      <c r="I588">
        <v>0.60430905915127398</v>
      </c>
      <c r="J588">
        <f>(Table2[[#This Row],[1M Return vs Nifty]]-AVERAGE(Table2[1M Return vs Nifty]))/_xlfn.STDEV.P(Table2[1M Return vs Nifty])</f>
        <v>-5.5735317137062312E-2</v>
      </c>
      <c r="K588">
        <v>-16.115014181675999</v>
      </c>
      <c r="L588">
        <f>(Table2[[#This Row],[6M Return vs Nifty]]-AVERAGE(Table2[6M Return vs Nifty]))/_xlfn.STDEV.P(Table2[6M Return vs Nifty])</f>
        <v>-0.96810714622529082</v>
      </c>
      <c r="M588">
        <v>-1.7887214561742399</v>
      </c>
      <c r="N588">
        <f>(Table2[[#This Row],[1W Return vs Nifty]]-AVERAGE(Table2[1W Return vs Nifty]))/_xlfn.STDEV.P(Table2[1W Return vs Nifty])</f>
        <v>-0.42817995161916145</v>
      </c>
      <c r="O588">
        <v>212.21</v>
      </c>
      <c r="P588">
        <v>212.51747765091699</v>
      </c>
      <c r="Q588">
        <v>212.083135753796</v>
      </c>
      <c r="R588">
        <v>52.874745816114597</v>
      </c>
      <c r="S588" s="1">
        <f>(Table2[[#This Row],[Close Price]]-Table2[[#This Row],[20D EMA]])/Table2[[#This Row],[20D EMA]]</f>
        <v>4.6651901418405381E-3</v>
      </c>
      <c r="T588" s="1">
        <f>(Table2[[#This Row],[Close Price]]-Table2[[#This Row],[50D EMA]])/Table2[[#This Row],[50D EMA]]</f>
        <v>3.211605730631333E-3</v>
      </c>
      <c r="U588" s="1">
        <f>(Table2[[#This Row],[Close Price]]-Table2[[#This Row],[200D EMA]])/Table2[[#This Row],[200D EMA]]</f>
        <v>5.2661624519760907E-3</v>
      </c>
      <c r="V588">
        <v>0.40596803991221603</v>
      </c>
      <c r="W588">
        <v>210</v>
      </c>
      <c r="X588">
        <v>214</v>
      </c>
      <c r="Y588">
        <v>210</v>
      </c>
      <c r="Z588">
        <v>216.7</v>
      </c>
      <c r="AA588">
        <v>205.55</v>
      </c>
      <c r="AB588">
        <v>221.95</v>
      </c>
      <c r="AC588" s="1">
        <f>(Table2[[#This Row],[Close Price]]/Table2[[#This Row],[Day Low]])-1</f>
        <v>1.5238095238095273E-2</v>
      </c>
      <c r="AD588" s="1">
        <f>(Table2[[#This Row],[Day High]]/Table2[[#This Row],[Close Price]])-1</f>
        <v>3.7523452157599557E-3</v>
      </c>
      <c r="AE588" s="1">
        <f>(Table2[[#This Row],[Close Price]]/Table2[[#This Row],[Current Week Low]])-1</f>
        <v>1.5238095238095273E-2</v>
      </c>
      <c r="AF588" s="1">
        <f>(Table2[[#This Row],[Current Week High]]/Table2[[#This Row],[Close Price]])-1</f>
        <v>1.6416510318949307E-2</v>
      </c>
      <c r="AG588" s="1">
        <f>(Table2[[#This Row],[Close Price]]/Table2[[#This Row],[Current Month Low]])-1</f>
        <v>3.7217222087083224E-2</v>
      </c>
      <c r="AH588" s="1">
        <f>(Table2[[#This Row],[Current Month High]]/Table2[[#This Row],[Close Price]])-1</f>
        <v>4.1041275797373267E-2</v>
      </c>
      <c r="AI588">
        <v>35.670731707317003</v>
      </c>
      <c r="AJ588">
        <v>16.486818740609198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-0.03</v>
      </c>
      <c r="AM588" t="s">
        <v>3224</v>
      </c>
      <c r="AN588">
        <v>3.74</v>
      </c>
      <c r="AO588" t="s">
        <v>3225</v>
      </c>
      <c r="AP588">
        <v>5.0043704182397002E-2</v>
      </c>
      <c r="AQ588">
        <f>(Table2[[#This Row],[Sharpe Ratio]]-AVERAGE(Table2[Sharpe Ratio]))/_xlfn.STDEV.P(Table2[Sharpe Ratio])</f>
        <v>-0.1781752537477182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579</v>
      </c>
      <c r="AT588">
        <f>_xlfn.RANK.AVG(Table2[[#This Row],[6M Return vs Nifty Z-Score]],Table2[6M Return vs Nifty Z-Score])</f>
        <v>651</v>
      </c>
      <c r="AU588">
        <f>_xlfn.RANK.AVG(Table2[[#This Row],[Sharpe Ratio Z-Score]],Table2[Sharpe Ratio Z-Score])</f>
        <v>386</v>
      </c>
      <c r="AV588">
        <f>(Table2[[#This Row],[Rank 1Y]]+Table2[[#This Row],[Rank 6M]]+Table2[[#This Row],[Rank Sharpe]])/3</f>
        <v>538.66666666666663</v>
      </c>
    </row>
    <row r="589" spans="1:48" x14ac:dyDescent="0.3">
      <c r="A589" t="s">
        <v>1395</v>
      </c>
      <c r="B589" t="s">
        <v>1396</v>
      </c>
      <c r="C589" t="s">
        <v>3192</v>
      </c>
      <c r="D589" t="s">
        <v>215</v>
      </c>
      <c r="E589">
        <v>8137.6694625699902</v>
      </c>
      <c r="F589">
        <v>2108.4499999999998</v>
      </c>
      <c r="G589">
        <v>-3.5609095271426501</v>
      </c>
      <c r="H589">
        <f>(Table2[[#This Row],[1Y Return vs Nifty]]-AVERAGE(Table2[1Y Return vs Nifty]))/_xlfn.STDEV.P(Table2[1Y Return vs Nifty])</f>
        <v>-0.52042042463022831</v>
      </c>
      <c r="I589">
        <v>3.1230347839152701</v>
      </c>
      <c r="J589">
        <f>(Table2[[#This Row],[1M Return vs Nifty]]-AVERAGE(Table2[1M Return vs Nifty]))/_xlfn.STDEV.P(Table2[1M Return vs Nifty])</f>
        <v>0.18213590077792519</v>
      </c>
      <c r="K589">
        <v>-2.3718376537946302</v>
      </c>
      <c r="L589">
        <f>(Table2[[#This Row],[6M Return vs Nifty]]-AVERAGE(Table2[6M Return vs Nifty]))/_xlfn.STDEV.P(Table2[6M Return vs Nifty])</f>
        <v>-0.56258585076840228</v>
      </c>
      <c r="M589">
        <v>4.1449485758650901</v>
      </c>
      <c r="N589">
        <f>(Table2[[#This Row],[1W Return vs Nifty]]-AVERAGE(Table2[1W Return vs Nifty]))/_xlfn.STDEV.P(Table2[1W Return vs Nifty])</f>
        <v>0.92100997828189257</v>
      </c>
      <c r="O589">
        <v>2039</v>
      </c>
      <c r="P589">
        <v>2071.5091382954201</v>
      </c>
      <c r="Q589">
        <v>2000.0323581684199</v>
      </c>
      <c r="R589">
        <v>67.232004213750798</v>
      </c>
      <c r="S589" s="1">
        <f>(Table2[[#This Row],[Close Price]]-Table2[[#This Row],[20D EMA]])/Table2[[#This Row],[20D EMA]]</f>
        <v>3.4060814124570779E-2</v>
      </c>
      <c r="T589" s="1">
        <f>(Table2[[#This Row],[Close Price]]-Table2[[#This Row],[50D EMA]])/Table2[[#This Row],[50D EMA]]</f>
        <v>1.783282584742887E-2</v>
      </c>
      <c r="U589" s="1">
        <f>(Table2[[#This Row],[Close Price]]-Table2[[#This Row],[200D EMA]])/Table2[[#This Row],[200D EMA]]</f>
        <v>5.4207943880901041E-2</v>
      </c>
      <c r="V589">
        <v>0.71597207493708803</v>
      </c>
      <c r="W589">
        <v>2090.1</v>
      </c>
      <c r="X589">
        <v>2140</v>
      </c>
      <c r="Y589">
        <v>2010.1</v>
      </c>
      <c r="Z589">
        <v>2180</v>
      </c>
      <c r="AA589">
        <v>1955</v>
      </c>
      <c r="AB589">
        <v>2180</v>
      </c>
      <c r="AC589" s="1">
        <f>(Table2[[#This Row],[Close Price]]/Table2[[#This Row],[Day Low]])-1</f>
        <v>8.779484235204027E-3</v>
      </c>
      <c r="AD589" s="1">
        <f>(Table2[[#This Row],[Day High]]/Table2[[#This Row],[Close Price]])-1</f>
        <v>1.4963598852237414E-2</v>
      </c>
      <c r="AE589" s="1">
        <f>(Table2[[#This Row],[Close Price]]/Table2[[#This Row],[Current Week Low]])-1</f>
        <v>4.8927914034127662E-2</v>
      </c>
      <c r="AF589" s="1">
        <f>(Table2[[#This Row],[Current Week High]]/Table2[[#This Row],[Close Price]])-1</f>
        <v>3.3934881073774736E-2</v>
      </c>
      <c r="AG589" s="1">
        <f>(Table2[[#This Row],[Close Price]]/Table2[[#This Row],[Current Month Low]])-1</f>
        <v>7.8491048593350321E-2</v>
      </c>
      <c r="AH589" s="1">
        <f>(Table2[[#This Row],[Current Month High]]/Table2[[#This Row],[Close Price]])-1</f>
        <v>3.3934881073774736E-2</v>
      </c>
      <c r="AI589">
        <v>30.095567834191002</v>
      </c>
      <c r="AJ589">
        <v>44.226691292154001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-0.05</v>
      </c>
      <c r="AM589" t="s">
        <v>3224</v>
      </c>
      <c r="AN589">
        <v>5.5</v>
      </c>
      <c r="AO589" t="s">
        <v>3225</v>
      </c>
      <c r="AP589">
        <v>-1.5637128647051E-2</v>
      </c>
      <c r="AQ589">
        <f>(Table2[[#This Row],[Sharpe Ratio]]-AVERAGE(Table2[Sharpe Ratio]))/_xlfn.STDEV.P(Table2[Sharpe Ratio])</f>
        <v>-0.94100735099217725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497</v>
      </c>
      <c r="AT589">
        <f>_xlfn.RANK.AVG(Table2[[#This Row],[6M Return vs Nifty Z-Score]],Table2[6M Return vs Nifty Z-Score])</f>
        <v>505</v>
      </c>
      <c r="AU589">
        <f>_xlfn.RANK.AVG(Table2[[#This Row],[Sharpe Ratio Z-Score]],Table2[Sharpe Ratio Z-Score])</f>
        <v>616</v>
      </c>
      <c r="AV589">
        <f>(Table2[[#This Row],[Rank 1Y]]+Table2[[#This Row],[Rank 6M]]+Table2[[#This Row],[Rank Sharpe]])/3</f>
        <v>539.33333333333337</v>
      </c>
    </row>
    <row r="590" spans="1:48" x14ac:dyDescent="0.3">
      <c r="A590" t="s">
        <v>1666</v>
      </c>
      <c r="B590" t="s">
        <v>1667</v>
      </c>
      <c r="C590" t="s">
        <v>3190</v>
      </c>
      <c r="D590" t="s">
        <v>327</v>
      </c>
      <c r="E590">
        <v>5367.2191893449999</v>
      </c>
      <c r="F590">
        <v>251.55</v>
      </c>
      <c r="G590">
        <v>-11.826309437472901</v>
      </c>
      <c r="H590">
        <f>(Table2[[#This Row],[1Y Return vs Nifty]]-AVERAGE(Table2[1Y Return vs Nifty]))/_xlfn.STDEV.P(Table2[1Y Return vs Nifty])</f>
        <v>-0.6573534391281981</v>
      </c>
      <c r="I590">
        <v>-10.1005652022943</v>
      </c>
      <c r="J590">
        <f>(Table2[[#This Row],[1M Return vs Nifty]]-AVERAGE(Table2[1M Return vs Nifty]))/_xlfn.STDEV.P(Table2[1M Return vs Nifty])</f>
        <v>-1.0667153746959124</v>
      </c>
      <c r="K590">
        <v>14.0483803357069</v>
      </c>
      <c r="L590">
        <f>(Table2[[#This Row],[6M Return vs Nifty]]-AVERAGE(Table2[6M Return vs Nifty]))/_xlfn.STDEV.P(Table2[6M Return vs Nifty])</f>
        <v>-7.8072822992161561E-2</v>
      </c>
      <c r="M590">
        <v>-7.32084350801279</v>
      </c>
      <c r="N590">
        <f>(Table2[[#This Row],[1W Return vs Nifty]]-AVERAGE(Table2[1W Return vs Nifty]))/_xlfn.STDEV.P(Table2[1W Return vs Nifty])</f>
        <v>-1.6860664405918022</v>
      </c>
      <c r="O590">
        <v>261.58</v>
      </c>
      <c r="P590">
        <v>261.83681065316102</v>
      </c>
      <c r="Q590">
        <v>243.44001947453199</v>
      </c>
      <c r="R590">
        <v>28.5673242995503</v>
      </c>
      <c r="S590" s="1">
        <f>(Table2[[#This Row],[Close Price]]-Table2[[#This Row],[20D EMA]])/Table2[[#This Row],[20D EMA]]</f>
        <v>-3.8343910084868774E-2</v>
      </c>
      <c r="T590" s="1">
        <f>(Table2[[#This Row],[Close Price]]-Table2[[#This Row],[50D EMA]])/Table2[[#This Row],[50D EMA]]</f>
        <v>-3.9287106451916388E-2</v>
      </c>
      <c r="U590" s="1">
        <f>(Table2[[#This Row],[Close Price]]-Table2[[#This Row],[200D EMA]])/Table2[[#This Row],[200D EMA]]</f>
        <v>3.3314080991997543E-2</v>
      </c>
      <c r="V590">
        <v>0.51153675144359601</v>
      </c>
      <c r="W590">
        <v>250.2</v>
      </c>
      <c r="X590">
        <v>254.65</v>
      </c>
      <c r="Y590">
        <v>250.2</v>
      </c>
      <c r="Z590">
        <v>259</v>
      </c>
      <c r="AA590">
        <v>250.2</v>
      </c>
      <c r="AB590">
        <v>270</v>
      </c>
      <c r="AC590" s="1">
        <f>(Table2[[#This Row],[Close Price]]/Table2[[#This Row],[Day Low]])-1</f>
        <v>5.3956834532375986E-3</v>
      </c>
      <c r="AD590" s="1">
        <f>(Table2[[#This Row],[Day High]]/Table2[[#This Row],[Close Price]])-1</f>
        <v>1.2323593718942538E-2</v>
      </c>
      <c r="AE590" s="1">
        <f>(Table2[[#This Row],[Close Price]]/Table2[[#This Row],[Current Week Low]])-1</f>
        <v>5.3956834532375986E-3</v>
      </c>
      <c r="AF590" s="1">
        <f>(Table2[[#This Row],[Current Week High]]/Table2[[#This Row],[Close Price]])-1</f>
        <v>2.9616378453587666E-2</v>
      </c>
      <c r="AG590" s="1">
        <f>(Table2[[#This Row],[Close Price]]/Table2[[#This Row],[Current Month Low]])-1</f>
        <v>5.3956834532375986E-3</v>
      </c>
      <c r="AH590" s="1">
        <f>(Table2[[#This Row],[Current Month High]]/Table2[[#This Row],[Close Price]])-1</f>
        <v>7.3345259391770945E-2</v>
      </c>
      <c r="AI590">
        <v>18.1077320612204</v>
      </c>
      <c r="AJ590">
        <v>33.095238095238102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-0.17</v>
      </c>
      <c r="AM590" t="s">
        <v>3224</v>
      </c>
      <c r="AN590">
        <v>-6.24</v>
      </c>
      <c r="AO590" t="s">
        <v>3224</v>
      </c>
      <c r="AP590">
        <v>-9.9169077379807999E-2</v>
      </c>
      <c r="AQ590">
        <f>(Table2[[#This Row],[Sharpe Ratio]]-AVERAGE(Table2[Sharpe Ratio]))/_xlfn.STDEV.P(Table2[Sharpe Ratio])</f>
        <v>-1.9111663592402639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557</v>
      </c>
      <c r="AT590">
        <f>_xlfn.RANK.AVG(Table2[[#This Row],[6M Return vs Nifty Z-Score]],Table2[6M Return vs Nifty Z-Score])</f>
        <v>341</v>
      </c>
      <c r="AU590">
        <f>_xlfn.RANK.AVG(Table2[[#This Row],[Sharpe Ratio Z-Score]],Table2[Sharpe Ratio Z-Score])</f>
        <v>720</v>
      </c>
      <c r="AV590">
        <f>(Table2[[#This Row],[Rank 1Y]]+Table2[[#This Row],[Rank 6M]]+Table2[[#This Row],[Rank Sharpe]])/3</f>
        <v>539.33333333333337</v>
      </c>
    </row>
    <row r="591" spans="1:48" x14ac:dyDescent="0.3">
      <c r="A591" t="s">
        <v>2208</v>
      </c>
      <c r="B591" t="s">
        <v>2209</v>
      </c>
      <c r="C591" t="s">
        <v>3196</v>
      </c>
      <c r="D591" t="s">
        <v>1930</v>
      </c>
      <c r="E591">
        <v>2668.4588206580001</v>
      </c>
      <c r="F591">
        <v>55.97</v>
      </c>
      <c r="G591">
        <v>-11.7740260970796</v>
      </c>
      <c r="H591">
        <f>(Table2[[#This Row],[1Y Return vs Nifty]]-AVERAGE(Table2[1Y Return vs Nifty]))/_xlfn.STDEV.P(Table2[1Y Return vs Nifty])</f>
        <v>-0.65648726017911541</v>
      </c>
      <c r="I591">
        <v>6.1563240439865696</v>
      </c>
      <c r="J591">
        <f>(Table2[[#This Row],[1M Return vs Nifty]]-AVERAGE(Table2[1M Return vs Nifty]))/_xlfn.STDEV.P(Table2[1M Return vs Nifty])</f>
        <v>0.4686030629177087</v>
      </c>
      <c r="K591">
        <v>-4.2544979721340299</v>
      </c>
      <c r="L591">
        <f>(Table2[[#This Row],[6M Return vs Nifty]]-AVERAGE(Table2[6M Return vs Nifty]))/_xlfn.STDEV.P(Table2[6M Return vs Nifty])</f>
        <v>-0.61813769859989964</v>
      </c>
      <c r="M591">
        <v>7.7712312120658602</v>
      </c>
      <c r="N591">
        <f>(Table2[[#This Row],[1W Return vs Nifty]]-AVERAGE(Table2[1W Return vs Nifty]))/_xlfn.STDEV.P(Table2[1W Return vs Nifty])</f>
        <v>1.7455492582417556</v>
      </c>
      <c r="O591">
        <v>52.54</v>
      </c>
      <c r="P591">
        <v>52.692113833757503</v>
      </c>
      <c r="Q591">
        <v>51.895638331560903</v>
      </c>
      <c r="R591">
        <v>78.876566913096795</v>
      </c>
      <c r="S591" s="1">
        <f>(Table2[[#This Row],[Close Price]]-Table2[[#This Row],[20D EMA]])/Table2[[#This Row],[20D EMA]]</f>
        <v>6.5283593452607536E-2</v>
      </c>
      <c r="T591" s="1">
        <f>(Table2[[#This Row],[Close Price]]-Table2[[#This Row],[50D EMA]])/Table2[[#This Row],[50D EMA]]</f>
        <v>6.2208287497900673E-2</v>
      </c>
      <c r="U591" s="1">
        <f>(Table2[[#This Row],[Close Price]]-Table2[[#This Row],[200D EMA]])/Table2[[#This Row],[200D EMA]]</f>
        <v>7.8510676415771682E-2</v>
      </c>
      <c r="V591">
        <v>1.07577156550502</v>
      </c>
      <c r="W591">
        <v>55.59</v>
      </c>
      <c r="X591">
        <v>57.45</v>
      </c>
      <c r="Y591">
        <v>51.75</v>
      </c>
      <c r="Z591">
        <v>57.45</v>
      </c>
      <c r="AA591">
        <v>49.7</v>
      </c>
      <c r="AB591">
        <v>57.45</v>
      </c>
      <c r="AC591" s="1">
        <f>(Table2[[#This Row],[Close Price]]/Table2[[#This Row],[Day Low]])-1</f>
        <v>6.8357618276668752E-3</v>
      </c>
      <c r="AD591" s="1">
        <f>(Table2[[#This Row],[Day High]]/Table2[[#This Row],[Close Price]])-1</f>
        <v>2.6442737180632614E-2</v>
      </c>
      <c r="AE591" s="1">
        <f>(Table2[[#This Row],[Close Price]]/Table2[[#This Row],[Current Week Low]])-1</f>
        <v>8.1545893719806806E-2</v>
      </c>
      <c r="AF591" s="1">
        <f>(Table2[[#This Row],[Current Week High]]/Table2[[#This Row],[Close Price]])-1</f>
        <v>2.6442737180632614E-2</v>
      </c>
      <c r="AG591" s="1">
        <f>(Table2[[#This Row],[Close Price]]/Table2[[#This Row],[Current Month Low]])-1</f>
        <v>0.12615694164989932</v>
      </c>
      <c r="AH591" s="1">
        <f>(Table2[[#This Row],[Current Month High]]/Table2[[#This Row],[Close Price]])-1</f>
        <v>2.6442737180632614E-2</v>
      </c>
      <c r="AI591">
        <v>23.994997319992802</v>
      </c>
      <c r="AJ591">
        <v>31.849234393403901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-0.01</v>
      </c>
      <c r="AM591" t="s">
        <v>3224</v>
      </c>
      <c r="AN591">
        <v>5.46</v>
      </c>
      <c r="AO591" t="s">
        <v>3225</v>
      </c>
      <c r="AP591">
        <v>2.424708371986E-3</v>
      </c>
      <c r="AQ591">
        <f>(Table2[[#This Row],[Sharpe Ratio]]-AVERAGE(Table2[Sharpe Ratio]))/_xlfn.STDEV.P(Table2[Sharpe Ratio])</f>
        <v>-0.73123307713214536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556</v>
      </c>
      <c r="AT591">
        <f>_xlfn.RANK.AVG(Table2[[#This Row],[6M Return vs Nifty Z-Score]],Table2[6M Return vs Nifty Z-Score])</f>
        <v>535</v>
      </c>
      <c r="AU591">
        <f>_xlfn.RANK.AVG(Table2[[#This Row],[Sharpe Ratio Z-Score]],Table2[Sharpe Ratio Z-Score])</f>
        <v>529</v>
      </c>
      <c r="AV591">
        <f>(Table2[[#This Row],[Rank 1Y]]+Table2[[#This Row],[Rank 6M]]+Table2[[#This Row],[Rank Sharpe]])/3</f>
        <v>540</v>
      </c>
    </row>
    <row r="592" spans="1:48" x14ac:dyDescent="0.3">
      <c r="A592" t="s">
        <v>392</v>
      </c>
      <c r="B592" t="s">
        <v>393</v>
      </c>
      <c r="C592" t="s">
        <v>3184</v>
      </c>
      <c r="D592" t="s">
        <v>54</v>
      </c>
      <c r="E592">
        <v>61327.079269649999</v>
      </c>
      <c r="F592">
        <v>28860.75</v>
      </c>
      <c r="G592">
        <v>-2.0605730774050701</v>
      </c>
      <c r="H592">
        <f>(Table2[[#This Row],[1Y Return vs Nifty]]-AVERAGE(Table2[1Y Return vs Nifty]))/_xlfn.STDEV.P(Table2[1Y Return vs Nifty])</f>
        <v>-0.49556432631041458</v>
      </c>
      <c r="I592">
        <v>0.68918876402645202</v>
      </c>
      <c r="J592">
        <f>(Table2[[#This Row],[1M Return vs Nifty]]-AVERAGE(Table2[1M Return vs Nifty]))/_xlfn.STDEV.P(Table2[1M Return vs Nifty])</f>
        <v>-4.7719184782351425E-2</v>
      </c>
      <c r="K592">
        <v>-14.5192922760404</v>
      </c>
      <c r="L592">
        <f>(Table2[[#This Row],[6M Return vs Nifty]]-AVERAGE(Table2[6M Return vs Nifty]))/_xlfn.STDEV.P(Table2[6M Return vs Nifty])</f>
        <v>-0.9210220190678623</v>
      </c>
      <c r="M592">
        <v>-4.7402140496453802</v>
      </c>
      <c r="N592">
        <f>(Table2[[#This Row],[1W Return vs Nifty]]-AVERAGE(Table2[1W Return vs Nifty]))/_xlfn.STDEV.P(Table2[1W Return vs Nifty])</f>
        <v>-1.0992863771175474</v>
      </c>
      <c r="O592">
        <v>29298.7</v>
      </c>
      <c r="P592">
        <v>28681.5739613683</v>
      </c>
      <c r="Q592">
        <v>26848.701148451499</v>
      </c>
      <c r="R592">
        <v>31.3076138970067</v>
      </c>
      <c r="S592" s="1">
        <f>(Table2[[#This Row],[Close Price]]-Table2[[#This Row],[20D EMA]])/Table2[[#This Row],[20D EMA]]</f>
        <v>-1.4947762187400831E-2</v>
      </c>
      <c r="T592" s="1">
        <f>(Table2[[#This Row],[Close Price]]-Table2[[#This Row],[50D EMA]])/Table2[[#This Row],[50D EMA]]</f>
        <v>6.2470783114286308E-3</v>
      </c>
      <c r="U592" s="1">
        <f>(Table2[[#This Row],[Close Price]]-Table2[[#This Row],[200D EMA]])/Table2[[#This Row],[200D EMA]]</f>
        <v>7.4940267703212396E-2</v>
      </c>
      <c r="V592">
        <v>0.53907447886319304</v>
      </c>
      <c r="W592">
        <v>28814.799999999999</v>
      </c>
      <c r="X592">
        <v>29390</v>
      </c>
      <c r="Y592">
        <v>28814.799999999999</v>
      </c>
      <c r="Z592">
        <v>29770.1</v>
      </c>
      <c r="AA592">
        <v>28814.799999999999</v>
      </c>
      <c r="AB592">
        <v>30380.9</v>
      </c>
      <c r="AC592" s="1">
        <f>(Table2[[#This Row],[Close Price]]/Table2[[#This Row],[Day Low]])-1</f>
        <v>1.5946666296486889E-3</v>
      </c>
      <c r="AD592" s="1">
        <f>(Table2[[#This Row],[Day High]]/Table2[[#This Row],[Close Price]])-1</f>
        <v>1.8338054277868832E-2</v>
      </c>
      <c r="AE592" s="1">
        <f>(Table2[[#This Row],[Close Price]]/Table2[[#This Row],[Current Week Low]])-1</f>
        <v>1.5946666296486889E-3</v>
      </c>
      <c r="AF592" s="1">
        <f>(Table2[[#This Row],[Current Week High]]/Table2[[#This Row],[Close Price]])-1</f>
        <v>3.1508190189097673E-2</v>
      </c>
      <c r="AG592" s="1">
        <f>(Table2[[#This Row],[Close Price]]/Table2[[#This Row],[Current Month Low]])-1</f>
        <v>1.5946666296486889E-3</v>
      </c>
      <c r="AH592" s="1">
        <f>(Table2[[#This Row],[Current Month High]]/Table2[[#This Row],[Close Price]])-1</f>
        <v>5.267188136136447E-2</v>
      </c>
      <c r="AI592">
        <v>5.7526225063451104</v>
      </c>
      <c r="AJ592">
        <v>31.1852272727272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-0.12</v>
      </c>
      <c r="AM592" t="s">
        <v>3224</v>
      </c>
      <c r="AN592">
        <v>-4.42</v>
      </c>
      <c r="AO592" t="s">
        <v>3224</v>
      </c>
      <c r="AP592">
        <v>8.9205597398119996E-3</v>
      </c>
      <c r="AQ592">
        <f>(Table2[[#This Row],[Sharpe Ratio]]-AVERAGE(Table2[Sharpe Ratio]))/_xlfn.STDEV.P(Table2[Sharpe Ratio])</f>
        <v>-0.65578878526127071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-3.2193806925394464</v>
      </c>
      <c r="AS592">
        <f>_xlfn.RANK.AVG(Table2[[#This Row],[1Y Return vs Nifty Z-Score]],Table2[1Y Return vs Nifty Z-Score])</f>
        <v>483</v>
      </c>
      <c r="AT592">
        <f>_xlfn.RANK.AVG(Table2[[#This Row],[6M Return vs Nifty Z-Score]],Table2[6M Return vs Nifty Z-Score])</f>
        <v>630</v>
      </c>
      <c r="AU592">
        <f>_xlfn.RANK.AVG(Table2[[#This Row],[Sharpe Ratio Z-Score]],Table2[Sharpe Ratio Z-Score])</f>
        <v>509</v>
      </c>
      <c r="AV592">
        <f>(Table2[[#This Row],[Rank 1Y]]+Table2[[#This Row],[Rank 6M]]+Table2[[#This Row],[Rank Sharpe]])/3</f>
        <v>540.66666666666663</v>
      </c>
    </row>
    <row r="593" spans="1:48" x14ac:dyDescent="0.3">
      <c r="A593" t="s">
        <v>948</v>
      </c>
      <c r="B593" t="s">
        <v>949</v>
      </c>
      <c r="C593" t="s">
        <v>3196</v>
      </c>
      <c r="D593" t="s">
        <v>950</v>
      </c>
      <c r="E593">
        <v>16387.679875040001</v>
      </c>
      <c r="F593">
        <v>1669.9</v>
      </c>
      <c r="G593">
        <v>-28.344039911434599</v>
      </c>
      <c r="H593">
        <f>(Table2[[#This Row],[1Y Return vs Nifty]]-AVERAGE(Table2[1Y Return vs Nifty]))/_xlfn.STDEV.P(Table2[1Y Return vs Nifty])</f>
        <v>-0.931002948045206</v>
      </c>
      <c r="I593">
        <v>7.5585434081195899</v>
      </c>
      <c r="J593">
        <f>(Table2[[#This Row],[1M Return vs Nifty]]-AVERAGE(Table2[1M Return vs Nifty]))/_xlfn.STDEV.P(Table2[1M Return vs Nifty])</f>
        <v>0.60103019646816858</v>
      </c>
      <c r="K593">
        <v>11.6398627460858</v>
      </c>
      <c r="L593">
        <f>(Table2[[#This Row],[6M Return vs Nifty]]-AVERAGE(Table2[6M Return vs Nifty]))/_xlfn.STDEV.P(Table2[6M Return vs Nifty])</f>
        <v>-0.14914119434665649</v>
      </c>
      <c r="M593">
        <v>6.1227652928954903</v>
      </c>
      <c r="N593">
        <f>(Table2[[#This Row],[1W Return vs Nifty]]-AVERAGE(Table2[1W Return vs Nifty]))/_xlfn.STDEV.P(Table2[1W Return vs Nifty])</f>
        <v>1.3707232895039299</v>
      </c>
      <c r="O593">
        <v>1572.99</v>
      </c>
      <c r="P593">
        <v>1514.8611530411599</v>
      </c>
      <c r="Q593">
        <v>1481.40613682452</v>
      </c>
      <c r="R593">
        <v>74.997645491011198</v>
      </c>
      <c r="S593" s="1">
        <f>(Table2[[#This Row],[Close Price]]-Table2[[#This Row],[20D EMA]])/Table2[[#This Row],[20D EMA]]</f>
        <v>6.1608783272620982E-2</v>
      </c>
      <c r="T593" s="1">
        <f>(Table2[[#This Row],[Close Price]]-Table2[[#This Row],[50D EMA]])/Table2[[#This Row],[50D EMA]]</f>
        <v>0.10234525233391317</v>
      </c>
      <c r="U593" s="1">
        <f>(Table2[[#This Row],[Close Price]]-Table2[[#This Row],[200D EMA]])/Table2[[#This Row],[200D EMA]]</f>
        <v>0.12723982876129272</v>
      </c>
      <c r="V593">
        <v>1.0609818323029701</v>
      </c>
      <c r="W593">
        <v>1662.35</v>
      </c>
      <c r="X593">
        <v>1707.75</v>
      </c>
      <c r="Y593">
        <v>1657</v>
      </c>
      <c r="Z593">
        <v>1707.75</v>
      </c>
      <c r="AA593">
        <v>1502</v>
      </c>
      <c r="AB593">
        <v>1707.75</v>
      </c>
      <c r="AC593" s="1">
        <f>(Table2[[#This Row],[Close Price]]/Table2[[#This Row],[Day Low]])-1</f>
        <v>4.5417631666015978E-3</v>
      </c>
      <c r="AD593" s="1">
        <f>(Table2[[#This Row],[Day High]]/Table2[[#This Row],[Close Price]])-1</f>
        <v>2.2666027905862585E-2</v>
      </c>
      <c r="AE593" s="1">
        <f>(Table2[[#This Row],[Close Price]]/Table2[[#This Row],[Current Week Low]])-1</f>
        <v>7.7851538925770569E-3</v>
      </c>
      <c r="AF593" s="1">
        <f>(Table2[[#This Row],[Current Week High]]/Table2[[#This Row],[Close Price]])-1</f>
        <v>2.2666027905862585E-2</v>
      </c>
      <c r="AG593" s="1">
        <f>(Table2[[#This Row],[Close Price]]/Table2[[#This Row],[Current Month Low]])-1</f>
        <v>0.11178428761651138</v>
      </c>
      <c r="AH593" s="1">
        <f>(Table2[[#This Row],[Current Month High]]/Table2[[#This Row],[Close Price]])-1</f>
        <v>2.2666027905862585E-2</v>
      </c>
      <c r="AI593">
        <v>9.6113539732918003</v>
      </c>
      <c r="AJ593">
        <v>38.672977910645997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</v>
      </c>
      <c r="AM593" t="s">
        <v>3225</v>
      </c>
      <c r="AN593">
        <v>10.26</v>
      </c>
      <c r="AO593" t="s">
        <v>3225</v>
      </c>
      <c r="AP593">
        <v>-1.6987325119575999E-2</v>
      </c>
      <c r="AQ593">
        <f>(Table2[[#This Row],[Sharpe Ratio]]-AVERAGE(Table2[Sharpe Ratio]))/_xlfn.STDEV.P(Table2[Sharpe Ratio])</f>
        <v>-0.95668883922030046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-6.5079495640064433E-2</v>
      </c>
      <c r="AS593">
        <f>_xlfn.RANK.AVG(Table2[[#This Row],[1Y Return vs Nifty Z-Score]],Table2[1Y Return vs Nifty Z-Score])</f>
        <v>651</v>
      </c>
      <c r="AT593">
        <f>_xlfn.RANK.AVG(Table2[[#This Row],[6M Return vs Nifty Z-Score]],Table2[6M Return vs Nifty Z-Score])</f>
        <v>357</v>
      </c>
      <c r="AU593">
        <f>_xlfn.RANK.AVG(Table2[[#This Row],[Sharpe Ratio Z-Score]],Table2[Sharpe Ratio Z-Score])</f>
        <v>618</v>
      </c>
      <c r="AV593">
        <f>(Table2[[#This Row],[Rank 1Y]]+Table2[[#This Row],[Rank 6M]]+Table2[[#This Row],[Rank Sharpe]])/3</f>
        <v>542</v>
      </c>
    </row>
    <row r="594" spans="1:48" x14ac:dyDescent="0.3">
      <c r="A594" t="s">
        <v>2053</v>
      </c>
      <c r="B594" t="s">
        <v>2054</v>
      </c>
      <c r="C594" t="s">
        <v>3188</v>
      </c>
      <c r="D594" t="s">
        <v>127</v>
      </c>
      <c r="E594">
        <v>3260.6391577499999</v>
      </c>
      <c r="F594">
        <v>1120.05</v>
      </c>
      <c r="G594">
        <v>-20.998663054023201</v>
      </c>
      <c r="H594">
        <f>(Table2[[#This Row],[1Y Return vs Nifty]]-AVERAGE(Table2[1Y Return vs Nifty]))/_xlfn.STDEV.P(Table2[1Y Return vs Nifty])</f>
        <v>-0.80931197040093406</v>
      </c>
      <c r="I594">
        <v>4.8284205752904397</v>
      </c>
      <c r="J594">
        <f>(Table2[[#This Row],[1M Return vs Nifty]]-AVERAGE(Table2[1M Return vs Nifty]))/_xlfn.STDEV.P(Table2[1M Return vs Nifty])</f>
        <v>0.34319440398090367</v>
      </c>
      <c r="K594">
        <v>-4.8388388189048101E-2</v>
      </c>
      <c r="L594">
        <f>(Table2[[#This Row],[6M Return vs Nifty]]-AVERAGE(Table2[6M Return vs Nifty]))/_xlfn.STDEV.P(Table2[6M Return vs Nifty])</f>
        <v>-0.49402759902760324</v>
      </c>
      <c r="M594">
        <v>3.5066823533909499</v>
      </c>
      <c r="N594">
        <f>(Table2[[#This Row],[1W Return vs Nifty]]-AVERAGE(Table2[1W Return vs Nifty]))/_xlfn.STDEV.P(Table2[1W Return vs Nifty])</f>
        <v>0.7758818610613043</v>
      </c>
      <c r="O594">
        <v>1105.73</v>
      </c>
      <c r="P594">
        <v>1118.5531905164401</v>
      </c>
      <c r="Q594">
        <v>1123.5116386585</v>
      </c>
      <c r="R594">
        <v>54.931234197410497</v>
      </c>
      <c r="S594" s="1">
        <f>(Table2[[#This Row],[Close Price]]-Table2[[#This Row],[20D EMA]])/Table2[[#This Row],[20D EMA]]</f>
        <v>1.2950720338599781E-2</v>
      </c>
      <c r="T594" s="1">
        <f>(Table2[[#This Row],[Close Price]]-Table2[[#This Row],[50D EMA]])/Table2[[#This Row],[50D EMA]]</f>
        <v>1.3381656735240441E-3</v>
      </c>
      <c r="U594" s="1">
        <f>(Table2[[#This Row],[Close Price]]-Table2[[#This Row],[200D EMA]])/Table2[[#This Row],[200D EMA]]</f>
        <v>-3.0810883834130622E-3</v>
      </c>
      <c r="V594">
        <v>0.68836451966058398</v>
      </c>
      <c r="W594">
        <v>1112.75</v>
      </c>
      <c r="X594">
        <v>1159.95</v>
      </c>
      <c r="Y594">
        <v>1091.5</v>
      </c>
      <c r="Z594">
        <v>1159.95</v>
      </c>
      <c r="AA594">
        <v>1060</v>
      </c>
      <c r="AB594">
        <v>1167.55</v>
      </c>
      <c r="AC594" s="1">
        <f>(Table2[[#This Row],[Close Price]]/Table2[[#This Row],[Day Low]])-1</f>
        <v>6.5603235228037793E-3</v>
      </c>
      <c r="AD594" s="1">
        <f>(Table2[[#This Row],[Day High]]/Table2[[#This Row],[Close Price]])-1</f>
        <v>3.5623409669211181E-2</v>
      </c>
      <c r="AE594" s="1">
        <f>(Table2[[#This Row],[Close Price]]/Table2[[#This Row],[Current Week Low]])-1</f>
        <v>2.615666513971604E-2</v>
      </c>
      <c r="AF594" s="1">
        <f>(Table2[[#This Row],[Current Week High]]/Table2[[#This Row],[Close Price]])-1</f>
        <v>3.5623409669211181E-2</v>
      </c>
      <c r="AG594" s="1">
        <f>(Table2[[#This Row],[Close Price]]/Table2[[#This Row],[Current Month Low]])-1</f>
        <v>5.6650943396226339E-2</v>
      </c>
      <c r="AH594" s="1">
        <f>(Table2[[#This Row],[Current Month High]]/Table2[[#This Row],[Close Price]])-1</f>
        <v>4.2408821034775279E-2</v>
      </c>
      <c r="AI594">
        <v>21.333869023704299</v>
      </c>
      <c r="AJ594">
        <v>17.282722513088999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-0.02</v>
      </c>
      <c r="AM594" t="s">
        <v>3224</v>
      </c>
      <c r="AN594">
        <v>-2.68</v>
      </c>
      <c r="AO594" t="s">
        <v>3224</v>
      </c>
      <c r="AP594">
        <v>7.4328051462600004E-4</v>
      </c>
      <c r="AQ594">
        <f>(Table2[[#This Row],[Sharpe Ratio]]-AVERAGE(Table2[Sharpe Ratio]))/_xlfn.STDEV.P(Table2[Sharpe Ratio])</f>
        <v>-0.75076156182913167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609</v>
      </c>
      <c r="AT594">
        <f>_xlfn.RANK.AVG(Table2[[#This Row],[6M Return vs Nifty Z-Score]],Table2[6M Return vs Nifty Z-Score])</f>
        <v>485</v>
      </c>
      <c r="AU594">
        <f>_xlfn.RANK.AVG(Table2[[#This Row],[Sharpe Ratio Z-Score]],Table2[Sharpe Ratio Z-Score])</f>
        <v>534</v>
      </c>
      <c r="AV594">
        <f>(Table2[[#This Row],[Rank 1Y]]+Table2[[#This Row],[Rank 6M]]+Table2[[#This Row],[Rank Sharpe]])/3</f>
        <v>542.66666666666663</v>
      </c>
    </row>
    <row r="595" spans="1:48" x14ac:dyDescent="0.3">
      <c r="A595" t="s">
        <v>839</v>
      </c>
      <c r="B595" t="s">
        <v>840</v>
      </c>
      <c r="C595" t="s">
        <v>3190</v>
      </c>
      <c r="D595" t="s">
        <v>37</v>
      </c>
      <c r="E595">
        <v>19589.189240290001</v>
      </c>
      <c r="F595">
        <v>886.85</v>
      </c>
      <c r="G595">
        <v>-13.863637775429</v>
      </c>
      <c r="H595">
        <f>(Table2[[#This Row],[1Y Return vs Nifty]]-AVERAGE(Table2[1Y Return vs Nifty]))/_xlfn.STDEV.P(Table2[1Y Return vs Nifty])</f>
        <v>-0.69110589077785101</v>
      </c>
      <c r="I595">
        <v>-0.68471855999768305</v>
      </c>
      <c r="J595">
        <f>(Table2[[#This Row],[1M Return vs Nifty]]-AVERAGE(Table2[1M Return vs Nifty]))/_xlfn.STDEV.P(Table2[1M Return vs Nifty])</f>
        <v>-0.17747249823555192</v>
      </c>
      <c r="K595">
        <v>-2.3482193053475799</v>
      </c>
      <c r="L595">
        <f>(Table2[[#This Row],[6M Return vs Nifty]]-AVERAGE(Table2[6M Return vs Nifty]))/_xlfn.STDEV.P(Table2[6M Return vs Nifty])</f>
        <v>-0.56188894177946747</v>
      </c>
      <c r="M595">
        <v>-0.65736918229223595</v>
      </c>
      <c r="N595">
        <f>(Table2[[#This Row],[1W Return vs Nifty]]-AVERAGE(Table2[1W Return vs Nifty]))/_xlfn.STDEV.P(Table2[1W Return vs Nifty])</f>
        <v>-0.17093458966774019</v>
      </c>
      <c r="O595">
        <v>905.14</v>
      </c>
      <c r="P595">
        <v>909.66999124254505</v>
      </c>
      <c r="Q595">
        <v>864.73156123291403</v>
      </c>
      <c r="R595">
        <v>38.2029390031433</v>
      </c>
      <c r="S595" s="1">
        <f>(Table2[[#This Row],[Close Price]]-Table2[[#This Row],[20D EMA]])/Table2[[#This Row],[20D EMA]]</f>
        <v>-2.0206818834655374E-2</v>
      </c>
      <c r="T595" s="1">
        <f>(Table2[[#This Row],[Close Price]]-Table2[[#This Row],[50D EMA]])/Table2[[#This Row],[50D EMA]]</f>
        <v>-2.5086010819566039E-2</v>
      </c>
      <c r="U595" s="1">
        <f>(Table2[[#This Row],[Close Price]]-Table2[[#This Row],[200D EMA]])/Table2[[#This Row],[200D EMA]]</f>
        <v>2.5578387280730263E-2</v>
      </c>
      <c r="V595">
        <v>0.35646878948428401</v>
      </c>
      <c r="W595">
        <v>876.15</v>
      </c>
      <c r="X595">
        <v>908</v>
      </c>
      <c r="Y595">
        <v>876.15</v>
      </c>
      <c r="Z595">
        <v>924.95</v>
      </c>
      <c r="AA595">
        <v>876.15</v>
      </c>
      <c r="AB595">
        <v>927</v>
      </c>
      <c r="AC595" s="1">
        <f>(Table2[[#This Row],[Close Price]]/Table2[[#This Row],[Day Low]])-1</f>
        <v>1.2212520687097106E-2</v>
      </c>
      <c r="AD595" s="1">
        <f>(Table2[[#This Row],[Day High]]/Table2[[#This Row],[Close Price]])-1</f>
        <v>2.3848452387664087E-2</v>
      </c>
      <c r="AE595" s="1">
        <f>(Table2[[#This Row],[Close Price]]/Table2[[#This Row],[Current Week Low]])-1</f>
        <v>1.2212520687097106E-2</v>
      </c>
      <c r="AF595" s="1">
        <f>(Table2[[#This Row],[Current Week High]]/Table2[[#This Row],[Close Price]])-1</f>
        <v>4.2961041889834739E-2</v>
      </c>
      <c r="AG595" s="1">
        <f>(Table2[[#This Row],[Close Price]]/Table2[[#This Row],[Current Month Low]])-1</f>
        <v>1.2212520687097106E-2</v>
      </c>
      <c r="AH595" s="1">
        <f>(Table2[[#This Row],[Current Month High]]/Table2[[#This Row],[Close Price]])-1</f>
        <v>4.5272594012516265E-2</v>
      </c>
      <c r="AI595">
        <v>15.577606134070001</v>
      </c>
      <c r="AJ595">
        <v>24.697694038245199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-0.12</v>
      </c>
      <c r="AM595" t="s">
        <v>3224</v>
      </c>
      <c r="AN595">
        <v>-1.82</v>
      </c>
      <c r="AO595" t="s">
        <v>3224</v>
      </c>
      <c r="AQ595">
        <f>(Table2[[#This Row],[Sharpe Ratio]]-AVERAGE(Table2[Sharpe Ratio]))/_xlfn.STDEV.P(Table2[Sharpe Ratio])</f>
        <v>-0.7593941903965159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567</v>
      </c>
      <c r="AT595">
        <f>_xlfn.RANK.AVG(Table2[[#This Row],[6M Return vs Nifty Z-Score]],Table2[6M Return vs Nifty Z-Score])</f>
        <v>503</v>
      </c>
      <c r="AU595">
        <f>_xlfn.RANK.AVG(Table2[[#This Row],[Sharpe Ratio Z-Score]],Table2[Sharpe Ratio Z-Score])</f>
        <v>560.5</v>
      </c>
      <c r="AV595">
        <f>(Table2[[#This Row],[Rank 1Y]]+Table2[[#This Row],[Rank 6M]]+Table2[[#This Row],[Rank Sharpe]])/3</f>
        <v>543.5</v>
      </c>
    </row>
    <row r="596" spans="1:48" x14ac:dyDescent="0.3">
      <c r="A596" t="s">
        <v>726</v>
      </c>
      <c r="B596" t="s">
        <v>727</v>
      </c>
      <c r="C596" t="s">
        <v>3180</v>
      </c>
      <c r="D596" t="s">
        <v>411</v>
      </c>
      <c r="E596">
        <v>24475.406031570001</v>
      </c>
      <c r="F596">
        <v>1090.8499999999999</v>
      </c>
      <c r="G596">
        <v>-25.129331343986099</v>
      </c>
      <c r="H596">
        <f>(Table2[[#This Row],[1Y Return vs Nifty]]-AVERAGE(Table2[1Y Return vs Nifty]))/_xlfn.STDEV.P(Table2[1Y Return vs Nifty])</f>
        <v>-0.87774481901953083</v>
      </c>
      <c r="I596">
        <v>14.4307719056088</v>
      </c>
      <c r="J596">
        <f>(Table2[[#This Row],[1M Return vs Nifty]]-AVERAGE(Table2[1M Return vs Nifty]))/_xlfn.STDEV.P(Table2[1M Return vs Nifty])</f>
        <v>1.2500509875830943</v>
      </c>
      <c r="K596">
        <v>17.857917319965999</v>
      </c>
      <c r="L596">
        <f>(Table2[[#This Row],[6M Return vs Nifty]]-AVERAGE(Table2[6M Return vs Nifty]))/_xlfn.STDEV.P(Table2[6M Return vs Nifty])</f>
        <v>3.4335568896975442E-2</v>
      </c>
      <c r="M596">
        <v>3.2810291830573699</v>
      </c>
      <c r="N596">
        <f>(Table2[[#This Row],[1W Return vs Nifty]]-AVERAGE(Table2[1W Return vs Nifty]))/_xlfn.STDEV.P(Table2[1W Return vs Nifty])</f>
        <v>0.72457314597933709</v>
      </c>
      <c r="O596">
        <v>1059.69</v>
      </c>
      <c r="P596">
        <v>1011.40019644313</v>
      </c>
      <c r="Q596">
        <v>945.480850147968</v>
      </c>
      <c r="R596">
        <v>57.2074684825361</v>
      </c>
      <c r="S596" s="1">
        <f>(Table2[[#This Row],[Close Price]]-Table2[[#This Row],[20D EMA]])/Table2[[#This Row],[20D EMA]]</f>
        <v>2.9404825939661459E-2</v>
      </c>
      <c r="T596" s="1">
        <f>(Table2[[#This Row],[Close Price]]-Table2[[#This Row],[50D EMA]])/Table2[[#This Row],[50D EMA]]</f>
        <v>7.8554269453651737E-2</v>
      </c>
      <c r="U596" s="1">
        <f>(Table2[[#This Row],[Close Price]]-Table2[[#This Row],[200D EMA]])/Table2[[#This Row],[200D EMA]]</f>
        <v>0.15375155385672973</v>
      </c>
      <c r="V596">
        <v>0.66998770899179605</v>
      </c>
      <c r="W596">
        <v>1086.2</v>
      </c>
      <c r="X596">
        <v>1126.05</v>
      </c>
      <c r="Y596">
        <v>1082.5</v>
      </c>
      <c r="Z596">
        <v>1143.8</v>
      </c>
      <c r="AA596">
        <v>1031</v>
      </c>
      <c r="AB596">
        <v>1143.8</v>
      </c>
      <c r="AC596" s="1">
        <f>(Table2[[#This Row],[Close Price]]/Table2[[#This Row],[Day Low]])-1</f>
        <v>4.2809795617748669E-3</v>
      </c>
      <c r="AD596" s="1">
        <f>(Table2[[#This Row],[Day High]]/Table2[[#This Row],[Close Price]])-1</f>
        <v>3.2268414539120993E-2</v>
      </c>
      <c r="AE596" s="1">
        <f>(Table2[[#This Row],[Close Price]]/Table2[[#This Row],[Current Week Low]])-1</f>
        <v>7.7136258660506218E-3</v>
      </c>
      <c r="AF596" s="1">
        <f>(Table2[[#This Row],[Current Week High]]/Table2[[#This Row],[Close Price]])-1</f>
        <v>4.8540129257001574E-2</v>
      </c>
      <c r="AG596" s="1">
        <f>(Table2[[#This Row],[Close Price]]/Table2[[#This Row],[Current Month Low]])-1</f>
        <v>5.8050436469446964E-2</v>
      </c>
      <c r="AH596" s="1">
        <f>(Table2[[#This Row],[Current Month High]]/Table2[[#This Row],[Close Price]])-1</f>
        <v>4.8540129257001574E-2</v>
      </c>
      <c r="AI596">
        <v>4.8540129257001503</v>
      </c>
      <c r="AJ596">
        <v>48.092587564485399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0.15</v>
      </c>
      <c r="AM596" t="s">
        <v>3225</v>
      </c>
      <c r="AN596">
        <v>4.54</v>
      </c>
      <c r="AO596" t="s">
        <v>3225</v>
      </c>
      <c r="AP596">
        <v>-7.1936460699650998E-2</v>
      </c>
      <c r="AQ596">
        <f>(Table2[[#This Row],[Sharpe Ratio]]-AVERAGE(Table2[Sharpe Ratio]))/_xlfn.STDEV.P(Table2[Sharpe Ratio])</f>
        <v>-1.5948805692972261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-0.46366568585734991</v>
      </c>
      <c r="AS596">
        <f>_xlfn.RANK.AVG(Table2[[#This Row],[1Y Return vs Nifty Z-Score]],Table2[1Y Return vs Nifty Z-Score])</f>
        <v>635</v>
      </c>
      <c r="AT596">
        <f>_xlfn.RANK.AVG(Table2[[#This Row],[6M Return vs Nifty Z-Score]],Table2[6M Return vs Nifty Z-Score])</f>
        <v>298</v>
      </c>
      <c r="AU596">
        <f>_xlfn.RANK.AVG(Table2[[#This Row],[Sharpe Ratio Z-Score]],Table2[Sharpe Ratio Z-Score])</f>
        <v>698</v>
      </c>
      <c r="AV596">
        <f>(Table2[[#This Row],[Rank 1Y]]+Table2[[#This Row],[Rank 6M]]+Table2[[#This Row],[Rank Sharpe]])/3</f>
        <v>543.66666666666663</v>
      </c>
    </row>
    <row r="597" spans="1:48" x14ac:dyDescent="0.3">
      <c r="A597" t="s">
        <v>1672</v>
      </c>
      <c r="B597" t="s">
        <v>1673</v>
      </c>
      <c r="C597" t="s">
        <v>3191</v>
      </c>
      <c r="D597" t="s">
        <v>418</v>
      </c>
      <c r="E597">
        <v>5323.3326057000004</v>
      </c>
      <c r="F597">
        <v>608.6</v>
      </c>
      <c r="G597">
        <v>-41.601854045892097</v>
      </c>
      <c r="H597">
        <f>(Table2[[#This Row],[1Y Return vs Nifty]]-AVERAGE(Table2[1Y Return vs Nifty]))/_xlfn.STDEV.P(Table2[1Y Return vs Nifty])</f>
        <v>-1.1506453700429726</v>
      </c>
      <c r="I597">
        <v>9.0617888015147194</v>
      </c>
      <c r="J597">
        <f>(Table2[[#This Row],[1M Return vs Nifty]]-AVERAGE(Table2[1M Return vs Nifty]))/_xlfn.STDEV.P(Table2[1M Return vs Nifty])</f>
        <v>0.74299833894445944</v>
      </c>
      <c r="K597">
        <v>-3.4384440204489901</v>
      </c>
      <c r="L597">
        <f>(Table2[[#This Row],[6M Return vs Nifty]]-AVERAGE(Table2[6M Return vs Nifty]))/_xlfn.STDEV.P(Table2[6M Return vs Nifty])</f>
        <v>-0.59405831236930995</v>
      </c>
      <c r="M597">
        <v>2.11948932448573</v>
      </c>
      <c r="N597">
        <f>(Table2[[#This Row],[1W Return vs Nifty]]-AVERAGE(Table2[1W Return vs Nifty]))/_xlfn.STDEV.P(Table2[1W Return vs Nifty])</f>
        <v>0.46046377152783169</v>
      </c>
      <c r="O597">
        <v>579.23</v>
      </c>
      <c r="P597">
        <v>567.327308661693</v>
      </c>
      <c r="Q597">
        <v>593.19486223696197</v>
      </c>
      <c r="R597">
        <v>67.653894309018298</v>
      </c>
      <c r="S597" s="1">
        <f>(Table2[[#This Row],[Close Price]]-Table2[[#This Row],[20D EMA]])/Table2[[#This Row],[20D EMA]]</f>
        <v>5.0705246620513449E-2</v>
      </c>
      <c r="T597" s="1">
        <f>(Table2[[#This Row],[Close Price]]-Table2[[#This Row],[50D EMA]])/Table2[[#This Row],[50D EMA]]</f>
        <v>7.2749347172566023E-2</v>
      </c>
      <c r="U597" s="1">
        <f>(Table2[[#This Row],[Close Price]]-Table2[[#This Row],[200D EMA]])/Table2[[#This Row],[200D EMA]]</f>
        <v>2.5969776111924931E-2</v>
      </c>
      <c r="V597">
        <v>2.54492791479912</v>
      </c>
      <c r="W597">
        <v>605</v>
      </c>
      <c r="X597">
        <v>614.29999999999995</v>
      </c>
      <c r="Y597">
        <v>601.79999999999995</v>
      </c>
      <c r="Z597">
        <v>619.15</v>
      </c>
      <c r="AA597">
        <v>527.04999999999995</v>
      </c>
      <c r="AB597">
        <v>625</v>
      </c>
      <c r="AC597" s="1">
        <f>(Table2[[#This Row],[Close Price]]/Table2[[#This Row],[Day Low]])-1</f>
        <v>5.9504132231404938E-3</v>
      </c>
      <c r="AD597" s="1">
        <f>(Table2[[#This Row],[Day High]]/Table2[[#This Row],[Close Price]])-1</f>
        <v>9.3657574761747409E-3</v>
      </c>
      <c r="AE597" s="1">
        <f>(Table2[[#This Row],[Close Price]]/Table2[[#This Row],[Current Week Low]])-1</f>
        <v>1.1299435028248705E-2</v>
      </c>
      <c r="AF597" s="1">
        <f>(Table2[[#This Row],[Current Week High]]/Table2[[#This Row],[Close Price]])-1</f>
        <v>1.7334866907656732E-2</v>
      </c>
      <c r="AG597" s="1">
        <f>(Table2[[#This Row],[Close Price]]/Table2[[#This Row],[Current Month Low]])-1</f>
        <v>0.15472915283179978</v>
      </c>
      <c r="AH597" s="1">
        <f>(Table2[[#This Row],[Current Month High]]/Table2[[#This Row],[Close Price]])-1</f>
        <v>2.6947091685836311E-2</v>
      </c>
      <c r="AI597">
        <v>31.284916201117301</v>
      </c>
      <c r="AJ597">
        <v>19.041564792176001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0.05</v>
      </c>
      <c r="AM597" t="s">
        <v>3225</v>
      </c>
      <c r="AN597">
        <v>14.95</v>
      </c>
      <c r="AO597" t="s">
        <v>3225</v>
      </c>
      <c r="AP597">
        <v>4.1925231255393998E-2</v>
      </c>
      <c r="AQ597">
        <f>(Table2[[#This Row],[Sharpe Ratio]]-AVERAGE(Table2[Sharpe Ratio]))/_xlfn.STDEV.P(Table2[Sharpe Ratio])</f>
        <v>-0.27246504062373689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701</v>
      </c>
      <c r="AT597">
        <f>_xlfn.RANK.AVG(Table2[[#This Row],[6M Return vs Nifty Z-Score]],Table2[6M Return vs Nifty Z-Score])</f>
        <v>525</v>
      </c>
      <c r="AU597">
        <f>_xlfn.RANK.AVG(Table2[[#This Row],[Sharpe Ratio Z-Score]],Table2[Sharpe Ratio Z-Score])</f>
        <v>405</v>
      </c>
      <c r="AV597">
        <f>(Table2[[#This Row],[Rank 1Y]]+Table2[[#This Row],[Rank 6M]]+Table2[[#This Row],[Rank Sharpe]])/3</f>
        <v>543.66666666666663</v>
      </c>
    </row>
    <row r="598" spans="1:48" x14ac:dyDescent="0.3">
      <c r="A598" t="s">
        <v>747</v>
      </c>
      <c r="B598" t="s">
        <v>748</v>
      </c>
      <c r="C598" t="s">
        <v>3194</v>
      </c>
      <c r="D598" t="s">
        <v>164</v>
      </c>
      <c r="E598">
        <v>23088.077062224998</v>
      </c>
      <c r="F598">
        <v>7841.95</v>
      </c>
      <c r="G598">
        <v>-17.543162085833899</v>
      </c>
      <c r="H598">
        <f>(Table2[[#This Row],[1Y Return vs Nifty]]-AVERAGE(Table2[1Y Return vs Nifty]))/_xlfn.STDEV.P(Table2[1Y Return vs Nifty])</f>
        <v>-0.75206462976307387</v>
      </c>
      <c r="I598">
        <v>-3.7470908283894402</v>
      </c>
      <c r="J598">
        <f>(Table2[[#This Row],[1M Return vs Nifty]]-AVERAGE(Table2[1M Return vs Nifty]))/_xlfn.STDEV.P(Table2[1M Return vs Nifty])</f>
        <v>-0.4666862915554601</v>
      </c>
      <c r="K598">
        <v>15.0371143770743</v>
      </c>
      <c r="L598">
        <f>(Table2[[#This Row],[6M Return vs Nifty]]-AVERAGE(Table2[6M Return vs Nifty]))/_xlfn.STDEV.P(Table2[6M Return vs Nifty])</f>
        <v>-4.8898147944933378E-2</v>
      </c>
      <c r="M598">
        <v>-2.79321834118924</v>
      </c>
      <c r="N598">
        <f>(Table2[[#This Row],[1W Return vs Nifty]]-AVERAGE(Table2[1W Return vs Nifty]))/_xlfn.STDEV.P(Table2[1W Return vs Nifty])</f>
        <v>-0.65658110546853221</v>
      </c>
      <c r="O598">
        <v>7885.37</v>
      </c>
      <c r="P598">
        <v>7588.8482683093698</v>
      </c>
      <c r="Q598">
        <v>6909.7094689314099</v>
      </c>
      <c r="R598">
        <v>43.0757869414265</v>
      </c>
      <c r="S598" s="1">
        <f>(Table2[[#This Row],[Close Price]]-Table2[[#This Row],[20D EMA]])/Table2[[#This Row],[20D EMA]]</f>
        <v>-5.5063998265141743E-3</v>
      </c>
      <c r="T598" s="1">
        <f>(Table2[[#This Row],[Close Price]]-Table2[[#This Row],[50D EMA]])/Table2[[#This Row],[50D EMA]]</f>
        <v>3.3351797630158123E-2</v>
      </c>
      <c r="U598" s="1">
        <f>(Table2[[#This Row],[Close Price]]-Table2[[#This Row],[200D EMA]])/Table2[[#This Row],[200D EMA]]</f>
        <v>0.13491747160431064</v>
      </c>
      <c r="V598">
        <v>0.88580223680630399</v>
      </c>
      <c r="W598">
        <v>7812.05</v>
      </c>
      <c r="X598">
        <v>7934.95</v>
      </c>
      <c r="Y598">
        <v>7812.05</v>
      </c>
      <c r="Z598">
        <v>7980</v>
      </c>
      <c r="AA598">
        <v>7770</v>
      </c>
      <c r="AB598">
        <v>8109.95</v>
      </c>
      <c r="AC598" s="1">
        <f>(Table2[[#This Row],[Close Price]]/Table2[[#This Row],[Day Low]])-1</f>
        <v>3.827420459418418E-3</v>
      </c>
      <c r="AD598" s="1">
        <f>(Table2[[#This Row],[Day High]]/Table2[[#This Row],[Close Price]])-1</f>
        <v>1.1859295200810971E-2</v>
      </c>
      <c r="AE598" s="1">
        <f>(Table2[[#This Row],[Close Price]]/Table2[[#This Row],[Current Week Low]])-1</f>
        <v>3.827420459418418E-3</v>
      </c>
      <c r="AF598" s="1">
        <f>(Table2[[#This Row],[Current Week High]]/Table2[[#This Row],[Close Price]])-1</f>
        <v>1.7604039811526473E-2</v>
      </c>
      <c r="AG598" s="1">
        <f>(Table2[[#This Row],[Close Price]]/Table2[[#This Row],[Current Month Low]])-1</f>
        <v>9.2599742599741575E-3</v>
      </c>
      <c r="AH598" s="1">
        <f>(Table2[[#This Row],[Current Month High]]/Table2[[#This Row],[Close Price]])-1</f>
        <v>3.4175173266853376E-2</v>
      </c>
      <c r="AI598">
        <v>3.7420539534172002</v>
      </c>
      <c r="AJ598">
        <v>51.539658154342597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0.19</v>
      </c>
      <c r="AM598" t="s">
        <v>3225</v>
      </c>
      <c r="AN598">
        <v>-1.58</v>
      </c>
      <c r="AO598" t="s">
        <v>3224</v>
      </c>
      <c r="AP598">
        <v>-8.7044057091341998E-2</v>
      </c>
      <c r="AQ598">
        <f>(Table2[[#This Row],[Sharpe Ratio]]-AVERAGE(Table2[Sharpe Ratio]))/_xlfn.STDEV.P(Table2[Sharpe Ratio])</f>
        <v>-1.7703436221138984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-3.6945737968458978</v>
      </c>
      <c r="AS598">
        <f>_xlfn.RANK.AVG(Table2[[#This Row],[1Y Return vs Nifty Z-Score]],Table2[1Y Return vs Nifty Z-Score])</f>
        <v>587</v>
      </c>
      <c r="AT598">
        <f>_xlfn.RANK.AVG(Table2[[#This Row],[6M Return vs Nifty Z-Score]],Table2[6M Return vs Nifty Z-Score])</f>
        <v>332</v>
      </c>
      <c r="AU598">
        <f>_xlfn.RANK.AVG(Table2[[#This Row],[Sharpe Ratio Z-Score]],Table2[Sharpe Ratio Z-Score])</f>
        <v>713</v>
      </c>
      <c r="AV598">
        <f>(Table2[[#This Row],[Rank 1Y]]+Table2[[#This Row],[Rank 6M]]+Table2[[#This Row],[Rank Sharpe]])/3</f>
        <v>544</v>
      </c>
    </row>
    <row r="599" spans="1:48" x14ac:dyDescent="0.3">
      <c r="A599" t="s">
        <v>1694</v>
      </c>
      <c r="B599" t="s">
        <v>1695</v>
      </c>
      <c r="C599" t="s">
        <v>3194</v>
      </c>
      <c r="D599" t="s">
        <v>463</v>
      </c>
      <c r="E599">
        <v>5112.5984270199997</v>
      </c>
      <c r="F599">
        <v>924.7</v>
      </c>
      <c r="G599">
        <v>-13.742860088935</v>
      </c>
      <c r="H599">
        <f>(Table2[[#This Row],[1Y Return vs Nifty]]-AVERAGE(Table2[1Y Return vs Nifty]))/_xlfn.STDEV.P(Table2[1Y Return vs Nifty])</f>
        <v>-0.68910496488495565</v>
      </c>
      <c r="I599">
        <v>-3.7160799117380501</v>
      </c>
      <c r="J599">
        <f>(Table2[[#This Row],[1M Return vs Nifty]]-AVERAGE(Table2[1M Return vs Nifty]))/_xlfn.STDEV.P(Table2[1M Return vs Nifty])</f>
        <v>-0.46375758659961674</v>
      </c>
      <c r="K599">
        <v>14.951603515954901</v>
      </c>
      <c r="L599">
        <f>(Table2[[#This Row],[6M Return vs Nifty]]-AVERAGE(Table2[6M Return vs Nifty]))/_xlfn.STDEV.P(Table2[6M Return vs Nifty])</f>
        <v>-5.1421325545572008E-2</v>
      </c>
      <c r="M599">
        <v>3.0714014415619801</v>
      </c>
      <c r="N599">
        <f>(Table2[[#This Row],[1W Return vs Nifty]]-AVERAGE(Table2[1W Return vs Nifty]))/_xlfn.STDEV.P(Table2[1W Return vs Nifty])</f>
        <v>0.67690827140317578</v>
      </c>
      <c r="O599">
        <v>897.89</v>
      </c>
      <c r="P599">
        <v>871.41947431859103</v>
      </c>
      <c r="Q599">
        <v>804.82465213468402</v>
      </c>
      <c r="R599">
        <v>70.132353145460897</v>
      </c>
      <c r="S599" s="1">
        <f>(Table2[[#This Row],[Close Price]]-Table2[[#This Row],[20D EMA]])/Table2[[#This Row],[20D EMA]]</f>
        <v>2.9858891400951184E-2</v>
      </c>
      <c r="T599" s="1">
        <f>(Table2[[#This Row],[Close Price]]-Table2[[#This Row],[50D EMA]])/Table2[[#This Row],[50D EMA]]</f>
        <v>6.11422251299489E-2</v>
      </c>
      <c r="U599" s="1">
        <f>(Table2[[#This Row],[Close Price]]-Table2[[#This Row],[200D EMA]])/Table2[[#This Row],[200D EMA]]</f>
        <v>0.14894591952093361</v>
      </c>
      <c r="V599">
        <v>0.390890051026554</v>
      </c>
      <c r="W599">
        <v>905.9</v>
      </c>
      <c r="X599">
        <v>933</v>
      </c>
      <c r="Y599">
        <v>895.65</v>
      </c>
      <c r="Z599">
        <v>933</v>
      </c>
      <c r="AA599">
        <v>858.9</v>
      </c>
      <c r="AB599">
        <v>934.75</v>
      </c>
      <c r="AC599" s="1">
        <f>(Table2[[#This Row],[Close Price]]/Table2[[#This Row],[Day Low]])-1</f>
        <v>2.0752842477094635E-2</v>
      </c>
      <c r="AD599" s="1">
        <f>(Table2[[#This Row],[Day High]]/Table2[[#This Row],[Close Price]])-1</f>
        <v>8.9758840705091991E-3</v>
      </c>
      <c r="AE599" s="1">
        <f>(Table2[[#This Row],[Close Price]]/Table2[[#This Row],[Current Week Low]])-1</f>
        <v>3.2434544744040616E-2</v>
      </c>
      <c r="AF599" s="1">
        <f>(Table2[[#This Row],[Current Week High]]/Table2[[#This Row],[Close Price]])-1</f>
        <v>8.9758840705091991E-3</v>
      </c>
      <c r="AG599" s="1">
        <f>(Table2[[#This Row],[Close Price]]/Table2[[#This Row],[Current Month Low]])-1</f>
        <v>7.660961695191526E-2</v>
      </c>
      <c r="AH599" s="1">
        <f>(Table2[[#This Row],[Current Month High]]/Table2[[#This Row],[Close Price]])-1</f>
        <v>1.0868389748026397E-2</v>
      </c>
      <c r="AI599">
        <v>4.4663133989401897</v>
      </c>
      <c r="AJ599">
        <v>40.756526371869903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0.08</v>
      </c>
      <c r="AM599" t="s">
        <v>3225</v>
      </c>
      <c r="AN599">
        <v>4.97</v>
      </c>
      <c r="AO599" t="s">
        <v>3225</v>
      </c>
      <c r="AP599">
        <v>-0.127145657130601</v>
      </c>
      <c r="AQ599">
        <f>(Table2[[#This Row],[Sharpe Ratio]]-AVERAGE(Table2[Sharpe Ratio]))/_xlfn.STDEV.P(Table2[Sharpe Ratio])</f>
        <v>-2.2360927051110773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-2.7634683107380456</v>
      </c>
      <c r="AS599">
        <f>_xlfn.RANK.AVG(Table2[[#This Row],[1Y Return vs Nifty Z-Score]],Table2[1Y Return vs Nifty Z-Score])</f>
        <v>565</v>
      </c>
      <c r="AT599">
        <f>_xlfn.RANK.AVG(Table2[[#This Row],[6M Return vs Nifty Z-Score]],Table2[6M Return vs Nifty Z-Score])</f>
        <v>334</v>
      </c>
      <c r="AU599">
        <f>_xlfn.RANK.AVG(Table2[[#This Row],[Sharpe Ratio Z-Score]],Table2[Sharpe Ratio Z-Score])</f>
        <v>734</v>
      </c>
      <c r="AV599">
        <f>(Table2[[#This Row],[Rank 1Y]]+Table2[[#This Row],[Rank 6M]]+Table2[[#This Row],[Rank Sharpe]])/3</f>
        <v>544.33333333333337</v>
      </c>
    </row>
    <row r="600" spans="1:48" x14ac:dyDescent="0.3">
      <c r="A600" t="s">
        <v>1391</v>
      </c>
      <c r="B600" t="s">
        <v>1392</v>
      </c>
      <c r="C600" t="s">
        <v>3194</v>
      </c>
      <c r="D600" t="s">
        <v>444</v>
      </c>
      <c r="E600">
        <v>8176.6366194100001</v>
      </c>
      <c r="F600">
        <v>517.15</v>
      </c>
      <c r="G600">
        <v>-19.9304298520128</v>
      </c>
      <c r="H600">
        <f>(Table2[[#This Row],[1Y Return vs Nifty]]-AVERAGE(Table2[1Y Return vs Nifty]))/_xlfn.STDEV.P(Table2[1Y Return vs Nifty])</f>
        <v>-0.79161453360113876</v>
      </c>
      <c r="I600">
        <v>0.73259718592923895</v>
      </c>
      <c r="J600">
        <f>(Table2[[#This Row],[1M Return vs Nifty]]-AVERAGE(Table2[1M Return vs Nifty]))/_xlfn.STDEV.P(Table2[1M Return vs Nifty])</f>
        <v>-4.3619645843171753E-2</v>
      </c>
      <c r="K600">
        <v>6.4093123637596996</v>
      </c>
      <c r="L600">
        <f>(Table2[[#This Row],[6M Return vs Nifty]]-AVERAGE(Table2[6M Return vs Nifty]))/_xlfn.STDEV.P(Table2[6M Return vs Nifty])</f>
        <v>-0.30347957184550028</v>
      </c>
      <c r="M600">
        <v>0.62139090859379298</v>
      </c>
      <c r="N600">
        <f>(Table2[[#This Row],[1W Return vs Nifty]]-AVERAGE(Table2[1W Return vs Nifty]))/_xlfn.STDEV.P(Table2[1W Return vs Nifty])</f>
        <v>0.11982816391763668</v>
      </c>
      <c r="O600">
        <v>503.5</v>
      </c>
      <c r="P600">
        <v>510.21916044941003</v>
      </c>
      <c r="Q600">
        <v>496.346894385876</v>
      </c>
      <c r="R600">
        <v>68.484103232621294</v>
      </c>
      <c r="S600" s="1">
        <f>(Table2[[#This Row],[Close Price]]-Table2[[#This Row],[20D EMA]])/Table2[[#This Row],[20D EMA]]</f>
        <v>2.7110228401191615E-2</v>
      </c>
      <c r="T600" s="1">
        <f>(Table2[[#This Row],[Close Price]]-Table2[[#This Row],[50D EMA]])/Table2[[#This Row],[50D EMA]]</f>
        <v>1.3584044049786656E-2</v>
      </c>
      <c r="U600" s="1">
        <f>(Table2[[#This Row],[Close Price]]-Table2[[#This Row],[200D EMA]])/Table2[[#This Row],[200D EMA]]</f>
        <v>4.1912432311807669E-2</v>
      </c>
      <c r="V600">
        <v>0.50566447819837002</v>
      </c>
      <c r="W600">
        <v>506.55</v>
      </c>
      <c r="X600">
        <v>523.70000000000005</v>
      </c>
      <c r="Y600">
        <v>490.3</v>
      </c>
      <c r="Z600">
        <v>525</v>
      </c>
      <c r="AA600">
        <v>487.45</v>
      </c>
      <c r="AB600">
        <v>525</v>
      </c>
      <c r="AC600" s="1">
        <f>(Table2[[#This Row],[Close Price]]/Table2[[#This Row],[Day Low]])-1</f>
        <v>2.0925871088737447E-2</v>
      </c>
      <c r="AD600" s="1">
        <f>(Table2[[#This Row],[Day High]]/Table2[[#This Row],[Close Price]])-1</f>
        <v>1.2665570917528957E-2</v>
      </c>
      <c r="AE600" s="1">
        <f>(Table2[[#This Row],[Close Price]]/Table2[[#This Row],[Current Week Low]])-1</f>
        <v>5.4762390373240821E-2</v>
      </c>
      <c r="AF600" s="1">
        <f>(Table2[[#This Row],[Current Week High]]/Table2[[#This Row],[Close Price]])-1</f>
        <v>1.517934835154211E-2</v>
      </c>
      <c r="AG600" s="1">
        <f>(Table2[[#This Row],[Close Price]]/Table2[[#This Row],[Current Month Low]])-1</f>
        <v>6.0929326084726565E-2</v>
      </c>
      <c r="AH600" s="1">
        <f>(Table2[[#This Row],[Current Month High]]/Table2[[#This Row],[Close Price]])-1</f>
        <v>1.517934835154211E-2</v>
      </c>
      <c r="AI600">
        <v>22.575655032389001</v>
      </c>
      <c r="AJ600">
        <v>28.388778550148899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-0.05</v>
      </c>
      <c r="AM600" t="s">
        <v>3224</v>
      </c>
      <c r="AN600">
        <v>2.96</v>
      </c>
      <c r="AO600" t="s">
        <v>3225</v>
      </c>
      <c r="AP600">
        <v>-2.4302061780402999E-2</v>
      </c>
      <c r="AQ600">
        <f>(Table2[[#This Row],[Sharpe Ratio]]-AVERAGE(Table2[Sharpe Ratio]))/_xlfn.STDEV.P(Table2[Sharpe Ratio])</f>
        <v>-1.0416438507113825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597</v>
      </c>
      <c r="AT600">
        <f>_xlfn.RANK.AVG(Table2[[#This Row],[6M Return vs Nifty Z-Score]],Table2[6M Return vs Nifty Z-Score])</f>
        <v>409</v>
      </c>
      <c r="AU600">
        <f>_xlfn.RANK.AVG(Table2[[#This Row],[Sharpe Ratio Z-Score]],Table2[Sharpe Ratio Z-Score])</f>
        <v>632</v>
      </c>
      <c r="AV600">
        <f>(Table2[[#This Row],[Rank 1Y]]+Table2[[#This Row],[Rank 6M]]+Table2[[#This Row],[Rank Sharpe]])/3</f>
        <v>546</v>
      </c>
    </row>
    <row r="601" spans="1:48" x14ac:dyDescent="0.3">
      <c r="A601" t="s">
        <v>1042</v>
      </c>
      <c r="B601" t="s">
        <v>1043</v>
      </c>
      <c r="C601" t="s">
        <v>3187</v>
      </c>
      <c r="D601" t="s">
        <v>498</v>
      </c>
      <c r="E601">
        <v>13235.349701360001</v>
      </c>
      <c r="F601">
        <v>851.6</v>
      </c>
      <c r="G601">
        <v>-38.953073847235601</v>
      </c>
      <c r="H601">
        <f>(Table2[[#This Row],[1Y Return vs Nifty]]-AVERAGE(Table2[1Y Return vs Nifty]))/_xlfn.STDEV.P(Table2[1Y Return vs Nifty])</f>
        <v>-1.1067629854905625</v>
      </c>
      <c r="I601">
        <v>2.1376374733913202</v>
      </c>
      <c r="J601">
        <f>(Table2[[#This Row],[1M Return vs Nifty]]-AVERAGE(Table2[1M Return vs Nifty]))/_xlfn.STDEV.P(Table2[1M Return vs Nifty])</f>
        <v>8.9073898798154999E-2</v>
      </c>
      <c r="K601">
        <v>-0.37414943586628402</v>
      </c>
      <c r="L601">
        <f>(Table2[[#This Row],[6M Return vs Nifty]]-AVERAGE(Table2[6M Return vs Nifty]))/_xlfn.STDEV.P(Table2[6M Return vs Nifty])</f>
        <v>-0.5036398631061052</v>
      </c>
      <c r="M601">
        <v>3.8040105404199802</v>
      </c>
      <c r="N601">
        <f>(Table2[[#This Row],[1W Return vs Nifty]]-AVERAGE(Table2[1W Return vs Nifty]))/_xlfn.STDEV.P(Table2[1W Return vs Nifty])</f>
        <v>0.84348794526370374</v>
      </c>
      <c r="O601">
        <v>826.97</v>
      </c>
      <c r="P601">
        <v>826.96451571793</v>
      </c>
      <c r="Q601">
        <v>825.81409688023098</v>
      </c>
      <c r="R601">
        <v>64.895551867472307</v>
      </c>
      <c r="S601" s="1">
        <f>(Table2[[#This Row],[Close Price]]-Table2[[#This Row],[20D EMA]])/Table2[[#This Row],[20D EMA]]</f>
        <v>2.9783426242789939E-2</v>
      </c>
      <c r="T601" s="1">
        <f>(Table2[[#This Row],[Close Price]]-Table2[[#This Row],[50D EMA]])/Table2[[#This Row],[50D EMA]]</f>
        <v>2.9790255583920316E-2</v>
      </c>
      <c r="U601" s="1">
        <f>(Table2[[#This Row],[Close Price]]-Table2[[#This Row],[200D EMA]])/Table2[[#This Row],[200D EMA]]</f>
        <v>3.1224827981483117E-2</v>
      </c>
      <c r="V601">
        <v>1.36139786537282</v>
      </c>
      <c r="W601">
        <v>833.35</v>
      </c>
      <c r="X601">
        <v>858.45</v>
      </c>
      <c r="Y601">
        <v>833.1</v>
      </c>
      <c r="Z601">
        <v>866.7</v>
      </c>
      <c r="AA601">
        <v>789</v>
      </c>
      <c r="AB601">
        <v>889.05</v>
      </c>
      <c r="AC601" s="1">
        <f>(Table2[[#This Row],[Close Price]]/Table2[[#This Row],[Day Low]])-1</f>
        <v>2.1899562008759865E-2</v>
      </c>
      <c r="AD601" s="1">
        <f>(Table2[[#This Row],[Day High]]/Table2[[#This Row],[Close Price]])-1</f>
        <v>8.0436824800376172E-3</v>
      </c>
      <c r="AE601" s="1">
        <f>(Table2[[#This Row],[Close Price]]/Table2[[#This Row],[Current Week Low]])-1</f>
        <v>2.2206217740967427E-2</v>
      </c>
      <c r="AF601" s="1">
        <f>(Table2[[#This Row],[Current Week High]]/Table2[[#This Row],[Close Price]])-1</f>
        <v>1.773132926256471E-2</v>
      </c>
      <c r="AG601" s="1">
        <f>(Table2[[#This Row],[Close Price]]/Table2[[#This Row],[Current Month Low]])-1</f>
        <v>7.9340937896070995E-2</v>
      </c>
      <c r="AH601" s="1">
        <f>(Table2[[#This Row],[Current Month High]]/Table2[[#This Row],[Close Price]])-1</f>
        <v>4.3976045091592253E-2</v>
      </c>
      <c r="AI601">
        <v>17.426021606387899</v>
      </c>
      <c r="AJ601">
        <v>20.121306156992699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-0.06</v>
      </c>
      <c r="AM601" t="s">
        <v>3224</v>
      </c>
      <c r="AN601">
        <v>3.51</v>
      </c>
      <c r="AO601" t="s">
        <v>3225</v>
      </c>
      <c r="AP601">
        <v>2.7573944882162998E-2</v>
      </c>
      <c r="AQ601">
        <f>(Table2[[#This Row],[Sharpe Ratio]]-AVERAGE(Table2[Sharpe Ratio]))/_xlfn.STDEV.P(Table2[Sharpe Ratio])</f>
        <v>-0.43914413725874885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-1.1169851417935579</v>
      </c>
      <c r="AS601">
        <f>_xlfn.RANK.AVG(Table2[[#This Row],[1Y Return vs Nifty Z-Score]],Table2[1Y Return vs Nifty Z-Score])</f>
        <v>692</v>
      </c>
      <c r="AT601">
        <f>_xlfn.RANK.AVG(Table2[[#This Row],[6M Return vs Nifty Z-Score]],Table2[6M Return vs Nifty Z-Score])</f>
        <v>487</v>
      </c>
      <c r="AU601">
        <f>_xlfn.RANK.AVG(Table2[[#This Row],[Sharpe Ratio Z-Score]],Table2[Sharpe Ratio Z-Score])</f>
        <v>460</v>
      </c>
      <c r="AV601">
        <f>(Table2[[#This Row],[Rank 1Y]]+Table2[[#This Row],[Rank 6M]]+Table2[[#This Row],[Rank Sharpe]])/3</f>
        <v>546.33333333333337</v>
      </c>
    </row>
    <row r="602" spans="1:48" x14ac:dyDescent="0.3">
      <c r="A602" t="s">
        <v>252</v>
      </c>
      <c r="B602" t="s">
        <v>253</v>
      </c>
      <c r="C602" t="s">
        <v>3184</v>
      </c>
      <c r="D602" t="s">
        <v>54</v>
      </c>
      <c r="E602">
        <v>110466.827255205</v>
      </c>
      <c r="F602">
        <v>6631.65</v>
      </c>
      <c r="G602">
        <v>-10.1060665343828</v>
      </c>
      <c r="H602">
        <f>(Table2[[#This Row],[1Y Return vs Nifty]]-AVERAGE(Table2[1Y Return vs Nifty]))/_xlfn.STDEV.P(Table2[1Y Return vs Nifty])</f>
        <v>-0.62885414702565123</v>
      </c>
      <c r="I602">
        <v>-6.1625445455522696</v>
      </c>
      <c r="J602">
        <f>(Table2[[#This Row],[1M Return vs Nifty]]-AVERAGE(Table2[1M Return vs Nifty]))/_xlfn.STDEV.P(Table2[1M Return vs Nifty])</f>
        <v>-0.694804387888733</v>
      </c>
      <c r="K602">
        <v>-10.8335276763405</v>
      </c>
      <c r="L602">
        <f>(Table2[[#This Row],[6M Return vs Nifty]]-AVERAGE(Table2[6M Return vs Nifty]))/_xlfn.STDEV.P(Table2[6M Return vs Nifty])</f>
        <v>-0.81226579140920052</v>
      </c>
      <c r="M602">
        <v>-1.99611271085007</v>
      </c>
      <c r="N602">
        <f>(Table2[[#This Row],[1W Return vs Nifty]]-AVERAGE(Table2[1W Return vs Nifty]))/_xlfn.STDEV.P(Table2[1W Return vs Nifty])</f>
        <v>-0.47533629682327921</v>
      </c>
      <c r="O602">
        <v>6751.08</v>
      </c>
      <c r="P602">
        <v>6705.8191529703599</v>
      </c>
      <c r="Q602">
        <v>6234.3651597601001</v>
      </c>
      <c r="R602">
        <v>32.510573960041803</v>
      </c>
      <c r="S602" s="1">
        <f>(Table2[[#This Row],[Close Price]]-Table2[[#This Row],[20D EMA]])/Table2[[#This Row],[20D EMA]]</f>
        <v>-1.7690502852876915E-2</v>
      </c>
      <c r="T602" s="1">
        <f>(Table2[[#This Row],[Close Price]]-Table2[[#This Row],[50D EMA]])/Table2[[#This Row],[50D EMA]]</f>
        <v>-1.1060416524580279E-2</v>
      </c>
      <c r="U602" s="1">
        <f>(Table2[[#This Row],[Close Price]]-Table2[[#This Row],[200D EMA]])/Table2[[#This Row],[200D EMA]]</f>
        <v>6.3724987237543704E-2</v>
      </c>
      <c r="V602">
        <v>0.80166443702260504</v>
      </c>
      <c r="W602">
        <v>6603</v>
      </c>
      <c r="X602">
        <v>6665.75</v>
      </c>
      <c r="Y602">
        <v>6603</v>
      </c>
      <c r="Z602">
        <v>6689.9</v>
      </c>
      <c r="AA602">
        <v>6580.3</v>
      </c>
      <c r="AB602">
        <v>7074.95</v>
      </c>
      <c r="AC602" s="1">
        <f>(Table2[[#This Row],[Close Price]]/Table2[[#This Row],[Day Low]])-1</f>
        <v>4.3389368468877976E-3</v>
      </c>
      <c r="AD602" s="1">
        <f>(Table2[[#This Row],[Day High]]/Table2[[#This Row],[Close Price]])-1</f>
        <v>5.1420083991164933E-3</v>
      </c>
      <c r="AE602" s="1">
        <f>(Table2[[#This Row],[Close Price]]/Table2[[#This Row],[Current Week Low]])-1</f>
        <v>4.3389368468877976E-3</v>
      </c>
      <c r="AF602" s="1">
        <f>(Table2[[#This Row],[Current Week High]]/Table2[[#This Row],[Close Price]])-1</f>
        <v>8.783636048343979E-3</v>
      </c>
      <c r="AG602" s="1">
        <f>(Table2[[#This Row],[Close Price]]/Table2[[#This Row],[Current Month Low]])-1</f>
        <v>7.8035955807485013E-3</v>
      </c>
      <c r="AH602" s="1">
        <f>(Table2[[#This Row],[Current Month High]]/Table2[[#This Row],[Close Price]])-1</f>
        <v>6.6846109188512637E-2</v>
      </c>
      <c r="AI602">
        <v>7.1746850331365604</v>
      </c>
      <c r="AJ602">
        <v>27.395760294301201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-0.13</v>
      </c>
      <c r="AM602" t="s">
        <v>3224</v>
      </c>
      <c r="AN602">
        <v>-5.68</v>
      </c>
      <c r="AO602" t="s">
        <v>3224</v>
      </c>
      <c r="AP602">
        <v>1.01187796508E-2</v>
      </c>
      <c r="AQ602">
        <f>(Table2[[#This Row],[Sharpe Ratio]]-AVERAGE(Table2[Sharpe Ratio]))/_xlfn.STDEV.P(Table2[Sharpe Ratio])</f>
        <v>-0.64187238730644403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-3.253133010453308</v>
      </c>
      <c r="AS602">
        <f>_xlfn.RANK.AVG(Table2[[#This Row],[1Y Return vs Nifty Z-Score]],Table2[1Y Return vs Nifty Z-Score])</f>
        <v>544</v>
      </c>
      <c r="AT602">
        <f>_xlfn.RANK.AVG(Table2[[#This Row],[6M Return vs Nifty Z-Score]],Table2[6M Return vs Nifty Z-Score])</f>
        <v>596</v>
      </c>
      <c r="AU602">
        <f>_xlfn.RANK.AVG(Table2[[#This Row],[Sharpe Ratio Z-Score]],Table2[Sharpe Ratio Z-Score])</f>
        <v>506</v>
      </c>
      <c r="AV602">
        <f>(Table2[[#This Row],[Rank 1Y]]+Table2[[#This Row],[Rank 6M]]+Table2[[#This Row],[Rank Sharpe]])/3</f>
        <v>548.66666666666663</v>
      </c>
    </row>
    <row r="603" spans="1:48" x14ac:dyDescent="0.3">
      <c r="A603" t="s">
        <v>1426</v>
      </c>
      <c r="B603" t="s">
        <v>1427</v>
      </c>
      <c r="C603" t="s">
        <v>3190</v>
      </c>
      <c r="D603" t="s">
        <v>1428</v>
      </c>
      <c r="E603">
        <v>7850.2885780799998</v>
      </c>
      <c r="F603">
        <v>294.45</v>
      </c>
      <c r="G603">
        <v>-36.789794686665999</v>
      </c>
      <c r="H603">
        <f>(Table2[[#This Row],[1Y Return vs Nifty]]-AVERAGE(Table2[1Y Return vs Nifty]))/_xlfn.STDEV.P(Table2[1Y Return vs Nifty])</f>
        <v>-1.07092390451794</v>
      </c>
      <c r="I603">
        <v>-4.1364440699704197</v>
      </c>
      <c r="J603">
        <f>(Table2[[#This Row],[1M Return vs Nifty]]-AVERAGE(Table2[1M Return vs Nifty]))/_xlfn.STDEV.P(Table2[1M Return vs Nifty])</f>
        <v>-0.50345723841300016</v>
      </c>
      <c r="K603">
        <v>-17.1025084762347</v>
      </c>
      <c r="L603">
        <f>(Table2[[#This Row],[6M Return vs Nifty]]-AVERAGE(Table2[6M Return vs Nifty]))/_xlfn.STDEV.P(Table2[6M Return vs Nifty])</f>
        <v>-0.99724523993843783</v>
      </c>
      <c r="M603">
        <v>5.7180585617886104</v>
      </c>
      <c r="N603">
        <f>(Table2[[#This Row],[1W Return vs Nifty]]-AVERAGE(Table2[1W Return vs Nifty]))/_xlfn.STDEV.P(Table2[1W Return vs Nifty])</f>
        <v>1.278701616032998</v>
      </c>
      <c r="O603">
        <v>278.33</v>
      </c>
      <c r="P603">
        <v>281.58893373435399</v>
      </c>
      <c r="Q603">
        <v>284.19591616442801</v>
      </c>
      <c r="R603">
        <v>78.1314966751914</v>
      </c>
      <c r="S603" s="1">
        <f>(Table2[[#This Row],[Close Price]]-Table2[[#This Row],[20D EMA]])/Table2[[#This Row],[20D EMA]]</f>
        <v>5.7916861279775828E-2</v>
      </c>
      <c r="T603" s="1">
        <f>(Table2[[#This Row],[Close Price]]-Table2[[#This Row],[50D EMA]])/Table2[[#This Row],[50D EMA]]</f>
        <v>4.5673194947990763E-2</v>
      </c>
      <c r="U603" s="1">
        <f>(Table2[[#This Row],[Close Price]]-Table2[[#This Row],[200D EMA]])/Table2[[#This Row],[200D EMA]]</f>
        <v>3.6081038650953877E-2</v>
      </c>
      <c r="V603">
        <v>0.889722139864637</v>
      </c>
      <c r="W603">
        <v>285</v>
      </c>
      <c r="X603">
        <v>299</v>
      </c>
      <c r="Y603">
        <v>285</v>
      </c>
      <c r="Z603">
        <v>299</v>
      </c>
      <c r="AA603">
        <v>259.5</v>
      </c>
      <c r="AB603">
        <v>299</v>
      </c>
      <c r="AC603" s="1">
        <f>(Table2[[#This Row],[Close Price]]/Table2[[#This Row],[Day Low]])-1</f>
        <v>3.3157894736842053E-2</v>
      </c>
      <c r="AD603" s="1">
        <f>(Table2[[#This Row],[Day High]]/Table2[[#This Row],[Close Price]])-1</f>
        <v>1.5452538631346657E-2</v>
      </c>
      <c r="AE603" s="1">
        <f>(Table2[[#This Row],[Close Price]]/Table2[[#This Row],[Current Week Low]])-1</f>
        <v>3.3157894736842053E-2</v>
      </c>
      <c r="AF603" s="1">
        <f>(Table2[[#This Row],[Current Week High]]/Table2[[#This Row],[Close Price]])-1</f>
        <v>1.5452538631346657E-2</v>
      </c>
      <c r="AG603" s="1">
        <f>(Table2[[#This Row],[Close Price]]/Table2[[#This Row],[Current Month Low]])-1</f>
        <v>0.13468208092485545</v>
      </c>
      <c r="AH603" s="1">
        <f>(Table2[[#This Row],[Current Month High]]/Table2[[#This Row],[Close Price]])-1</f>
        <v>1.5452538631346657E-2</v>
      </c>
      <c r="AI603">
        <v>23.942944472745801</v>
      </c>
      <c r="AJ603">
        <v>17.756448710257899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-0.19</v>
      </c>
      <c r="AM603" t="s">
        <v>3224</v>
      </c>
      <c r="AN603">
        <v>10.74</v>
      </c>
      <c r="AO603" t="s">
        <v>3225</v>
      </c>
      <c r="AP603">
        <v>8.2326013598284994E-2</v>
      </c>
      <c r="AQ603">
        <f>(Table2[[#This Row],[Sharpe Ratio]]-AVERAGE(Table2[Sharpe Ratio]))/_xlfn.STDEV.P(Table2[Sharpe Ratio])</f>
        <v>0.19675881354040739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689</v>
      </c>
      <c r="AT603">
        <f>_xlfn.RANK.AVG(Table2[[#This Row],[6M Return vs Nifty Z-Score]],Table2[6M Return vs Nifty Z-Score])</f>
        <v>662</v>
      </c>
      <c r="AU603">
        <f>_xlfn.RANK.AVG(Table2[[#This Row],[Sharpe Ratio Z-Score]],Table2[Sharpe Ratio Z-Score])</f>
        <v>296</v>
      </c>
      <c r="AV603">
        <f>(Table2[[#This Row],[Rank 1Y]]+Table2[[#This Row],[Rank 6M]]+Table2[[#This Row],[Rank Sharpe]])/3</f>
        <v>549</v>
      </c>
    </row>
    <row r="604" spans="1:48" x14ac:dyDescent="0.3">
      <c r="A604" t="s">
        <v>1933</v>
      </c>
      <c r="B604" t="s">
        <v>1934</v>
      </c>
      <c r="C604" t="s">
        <v>3182</v>
      </c>
      <c r="D604" t="s">
        <v>180</v>
      </c>
      <c r="E604">
        <v>3734.7719174650001</v>
      </c>
      <c r="F604">
        <v>261.55</v>
      </c>
      <c r="G604">
        <v>-12.9990406924758</v>
      </c>
      <c r="H604">
        <f>(Table2[[#This Row],[1Y Return vs Nifty]]-AVERAGE(Table2[1Y Return vs Nifty]))/_xlfn.STDEV.P(Table2[1Y Return vs Nifty])</f>
        <v>-0.67678209686837976</v>
      </c>
      <c r="I604">
        <v>-8.7463776282444492</v>
      </c>
      <c r="J604">
        <f>(Table2[[#This Row],[1M Return vs Nifty]]-AVERAGE(Table2[1M Return vs Nifty]))/_xlfn.STDEV.P(Table2[1M Return vs Nifty])</f>
        <v>-0.93882441604269773</v>
      </c>
      <c r="K604">
        <v>3.90389057083889</v>
      </c>
      <c r="L604">
        <f>(Table2[[#This Row],[6M Return vs Nifty]]-AVERAGE(Table2[6M Return vs Nifty]))/_xlfn.STDEV.P(Table2[6M Return vs Nifty])</f>
        <v>-0.37740730529707611</v>
      </c>
      <c r="M604">
        <v>-4.1069105170228797</v>
      </c>
      <c r="N604">
        <f>(Table2[[#This Row],[1W Return vs Nifty]]-AVERAGE(Table2[1W Return vs Nifty]))/_xlfn.STDEV.P(Table2[1W Return vs Nifty])</f>
        <v>-0.95528666965633258</v>
      </c>
      <c r="O604">
        <v>268.01</v>
      </c>
      <c r="P604">
        <v>267.24047736543702</v>
      </c>
      <c r="Q604">
        <v>246.396372409729</v>
      </c>
      <c r="R604">
        <v>37.287367181039698</v>
      </c>
      <c r="S604" s="1">
        <f>(Table2[[#This Row],[Close Price]]-Table2[[#This Row],[20D EMA]])/Table2[[#This Row],[20D EMA]]</f>
        <v>-2.4103578224693032E-2</v>
      </c>
      <c r="T604" s="1">
        <f>(Table2[[#This Row],[Close Price]]-Table2[[#This Row],[50D EMA]])/Table2[[#This Row],[50D EMA]]</f>
        <v>-2.129347103977659E-2</v>
      </c>
      <c r="U604" s="1">
        <f>(Table2[[#This Row],[Close Price]]-Table2[[#This Row],[200D EMA]])/Table2[[#This Row],[200D EMA]]</f>
        <v>6.150101741381267E-2</v>
      </c>
      <c r="V604">
        <v>0.72213599456051702</v>
      </c>
      <c r="W604">
        <v>259.05</v>
      </c>
      <c r="X604">
        <v>263.25</v>
      </c>
      <c r="Y604">
        <v>259.05</v>
      </c>
      <c r="Z604">
        <v>269</v>
      </c>
      <c r="AA604">
        <v>259.05</v>
      </c>
      <c r="AB604">
        <v>288.95</v>
      </c>
      <c r="AC604" s="1">
        <f>(Table2[[#This Row],[Close Price]]/Table2[[#This Row],[Day Low]])-1</f>
        <v>9.65064659332171E-3</v>
      </c>
      <c r="AD604" s="1">
        <f>(Table2[[#This Row],[Day High]]/Table2[[#This Row],[Close Price]])-1</f>
        <v>6.4997132479449604E-3</v>
      </c>
      <c r="AE604" s="1">
        <f>(Table2[[#This Row],[Close Price]]/Table2[[#This Row],[Current Week Low]])-1</f>
        <v>9.65064659332171E-3</v>
      </c>
      <c r="AF604" s="1">
        <f>(Table2[[#This Row],[Current Week High]]/Table2[[#This Row],[Close Price]])-1</f>
        <v>2.8484037468935242E-2</v>
      </c>
      <c r="AG604" s="1">
        <f>(Table2[[#This Row],[Close Price]]/Table2[[#This Row],[Current Month Low]])-1</f>
        <v>9.65064659332171E-3</v>
      </c>
      <c r="AH604" s="1">
        <f>(Table2[[#This Row],[Current Month High]]/Table2[[#This Row],[Close Price]])-1</f>
        <v>0.104760084113936</v>
      </c>
      <c r="AI604">
        <v>10.4760084113936</v>
      </c>
      <c r="AJ604">
        <v>30.938673341677099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-0.13</v>
      </c>
      <c r="AM604" t="s">
        <v>3224</v>
      </c>
      <c r="AN604">
        <v>-0.95</v>
      </c>
      <c r="AO604" t="s">
        <v>3224</v>
      </c>
      <c r="AP604">
        <v>-3.6058140461169001E-2</v>
      </c>
      <c r="AQ604">
        <f>(Table2[[#This Row],[Sharpe Ratio]]-AVERAGE(Table2[Sharpe Ratio]))/_xlfn.STDEV.P(Table2[Sharpe Ratio])</f>
        <v>-1.1781816162830585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-4.1264821041475441</v>
      </c>
      <c r="AS604">
        <f>_xlfn.RANK.AVG(Table2[[#This Row],[1Y Return vs Nifty Z-Score]],Table2[1Y Return vs Nifty Z-Score])</f>
        <v>562</v>
      </c>
      <c r="AT604">
        <f>_xlfn.RANK.AVG(Table2[[#This Row],[6M Return vs Nifty Z-Score]],Table2[6M Return vs Nifty Z-Score])</f>
        <v>434</v>
      </c>
      <c r="AU604">
        <f>_xlfn.RANK.AVG(Table2[[#This Row],[Sharpe Ratio Z-Score]],Table2[Sharpe Ratio Z-Score])</f>
        <v>652</v>
      </c>
      <c r="AV604">
        <f>(Table2[[#This Row],[Rank 1Y]]+Table2[[#This Row],[Rank 6M]]+Table2[[#This Row],[Rank Sharpe]])/3</f>
        <v>549.33333333333337</v>
      </c>
    </row>
    <row r="605" spans="1:48" x14ac:dyDescent="0.3">
      <c r="A605" t="s">
        <v>310</v>
      </c>
      <c r="B605" t="s">
        <v>311</v>
      </c>
      <c r="C605" t="s">
        <v>3181</v>
      </c>
      <c r="D605" t="s">
        <v>27</v>
      </c>
      <c r="E605">
        <v>91446.159431680004</v>
      </c>
      <c r="F605">
        <v>13.12</v>
      </c>
      <c r="G605">
        <v>-5.5151066271509999</v>
      </c>
      <c r="H605">
        <f>(Table2[[#This Row],[1Y Return vs Nifty]]-AVERAGE(Table2[1Y Return vs Nifty]))/_xlfn.STDEV.P(Table2[1Y Return vs Nifty])</f>
        <v>-0.55279563971121792</v>
      </c>
      <c r="I605">
        <v>-20.199904718713501</v>
      </c>
      <c r="J605">
        <f>(Table2[[#This Row],[1M Return vs Nifty]]-AVERAGE(Table2[1M Return vs Nifty]))/_xlfn.STDEV.P(Table2[1M Return vs Nifty])</f>
        <v>-2.0205080672816425</v>
      </c>
      <c r="K605">
        <v>-15.6445017857429</v>
      </c>
      <c r="L605">
        <f>(Table2[[#This Row],[6M Return vs Nifty]]-AVERAGE(Table2[6M Return vs Nifty]))/_xlfn.STDEV.P(Table2[6M Return vs Nifty])</f>
        <v>-0.9542236895193229</v>
      </c>
      <c r="M605">
        <v>-2.5536597803315999</v>
      </c>
      <c r="N605">
        <f>(Table2[[#This Row],[1W Return vs Nifty]]-AVERAGE(Table2[1W Return vs Nifty]))/_xlfn.STDEV.P(Table2[1W Return vs Nifty])</f>
        <v>-0.60211060134789207</v>
      </c>
      <c r="O605">
        <v>14.35</v>
      </c>
      <c r="P605">
        <v>15.085967559840199</v>
      </c>
      <c r="Q605">
        <v>14.316693906927799</v>
      </c>
      <c r="R605">
        <v>28.072399628038902</v>
      </c>
      <c r="S605" s="1">
        <f>(Table2[[#This Row],[Close Price]]-Table2[[#This Row],[20D EMA]])/Table2[[#This Row],[20D EMA]]</f>
        <v>-8.5714285714285743E-2</v>
      </c>
      <c r="T605" s="1">
        <f>(Table2[[#This Row],[Close Price]]-Table2[[#This Row],[50D EMA]])/Table2[[#This Row],[50D EMA]]</f>
        <v>-0.13031763140428129</v>
      </c>
      <c r="U605" s="1">
        <f>(Table2[[#This Row],[Close Price]]-Table2[[#This Row],[200D EMA]])/Table2[[#This Row],[200D EMA]]</f>
        <v>-8.358730826456548E-2</v>
      </c>
      <c r="V605">
        <v>0.70611310147193895</v>
      </c>
      <c r="W605">
        <v>13.07</v>
      </c>
      <c r="X605">
        <v>13.28</v>
      </c>
      <c r="Y605">
        <v>13.07</v>
      </c>
      <c r="Z605">
        <v>13.5</v>
      </c>
      <c r="AA605">
        <v>12.83</v>
      </c>
      <c r="AB605">
        <v>15.58</v>
      </c>
      <c r="AC605" s="1">
        <f>(Table2[[#This Row],[Close Price]]/Table2[[#This Row],[Day Low]])-1</f>
        <v>3.8255547054322214E-3</v>
      </c>
      <c r="AD605" s="1">
        <f>(Table2[[#This Row],[Day High]]/Table2[[#This Row],[Close Price]])-1</f>
        <v>1.2195121951219523E-2</v>
      </c>
      <c r="AE605" s="1">
        <f>(Table2[[#This Row],[Close Price]]/Table2[[#This Row],[Current Week Low]])-1</f>
        <v>3.8255547054322214E-3</v>
      </c>
      <c r="AF605" s="1">
        <f>(Table2[[#This Row],[Current Week High]]/Table2[[#This Row],[Close Price]])-1</f>
        <v>2.8963414634146423E-2</v>
      </c>
      <c r="AG605" s="1">
        <f>(Table2[[#This Row],[Close Price]]/Table2[[#This Row],[Current Month Low]])-1</f>
        <v>2.2603273577552541E-2</v>
      </c>
      <c r="AH605" s="1">
        <f>(Table2[[#This Row],[Current Month High]]/Table2[[#This Row],[Close Price]])-1</f>
        <v>0.1875</v>
      </c>
      <c r="AI605">
        <v>46.189024390243901</v>
      </c>
      <c r="AJ605">
        <v>24.952380952380899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-0.32</v>
      </c>
      <c r="AM605" t="s">
        <v>3224</v>
      </c>
      <c r="AN605">
        <v>-16.11</v>
      </c>
      <c r="AO605" t="s">
        <v>3224</v>
      </c>
      <c r="AP605">
        <v>1.4300777173818001E-2</v>
      </c>
      <c r="AQ605">
        <f>(Table2[[#This Row],[Sharpe Ratio]]-AVERAGE(Table2[Sharpe Ratio]))/_xlfn.STDEV.P(Table2[Sharpe Ratio])</f>
        <v>-0.59330171906539442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507</v>
      </c>
      <c r="AT605">
        <f>_xlfn.RANK.AVG(Table2[[#This Row],[6M Return vs Nifty Z-Score]],Table2[6M Return vs Nifty Z-Score])</f>
        <v>647</v>
      </c>
      <c r="AU605">
        <f>_xlfn.RANK.AVG(Table2[[#This Row],[Sharpe Ratio Z-Score]],Table2[Sharpe Ratio Z-Score])</f>
        <v>496</v>
      </c>
      <c r="AV605">
        <f>(Table2[[#This Row],[Rank 1Y]]+Table2[[#This Row],[Rank 6M]]+Table2[[#This Row],[Rank Sharpe]])/3</f>
        <v>550</v>
      </c>
    </row>
    <row r="606" spans="1:48" x14ac:dyDescent="0.3">
      <c r="A606" t="s">
        <v>1089</v>
      </c>
      <c r="B606" t="s">
        <v>1090</v>
      </c>
      <c r="C606" t="s">
        <v>3192</v>
      </c>
      <c r="D606" t="s">
        <v>78</v>
      </c>
      <c r="E606">
        <v>12205.26678373</v>
      </c>
      <c r="F606">
        <v>591.04999999999995</v>
      </c>
      <c r="G606">
        <v>-48.096989941880501</v>
      </c>
      <c r="H606">
        <f>(Table2[[#This Row],[1Y Return vs Nifty]]-AVERAGE(Table2[1Y Return vs Nifty]))/_xlfn.STDEV.P(Table2[1Y Return vs Nifty])</f>
        <v>-1.2582503918762267</v>
      </c>
      <c r="I606">
        <v>-10.9352830974432</v>
      </c>
      <c r="J606">
        <f>(Table2[[#This Row],[1M Return vs Nifty]]-AVERAGE(Table2[1M Return vs Nifty]))/_xlfn.STDEV.P(Table2[1M Return vs Nifty])</f>
        <v>-1.145547047546321</v>
      </c>
      <c r="K606">
        <v>-4.4627324650929401</v>
      </c>
      <c r="L606">
        <f>(Table2[[#This Row],[6M Return vs Nifty]]-AVERAGE(Table2[6M Return vs Nifty]))/_xlfn.STDEV.P(Table2[6M Return vs Nifty])</f>
        <v>-0.62428209477877372</v>
      </c>
      <c r="M606">
        <v>-1.82342619165532</v>
      </c>
      <c r="N606">
        <f>(Table2[[#This Row],[1W Return vs Nifty]]-AVERAGE(Table2[1W Return vs Nifty]))/_xlfn.STDEV.P(Table2[1W Return vs Nifty])</f>
        <v>-0.43607106780494986</v>
      </c>
      <c r="O606">
        <v>597.39</v>
      </c>
      <c r="P606">
        <v>607.79791445189903</v>
      </c>
      <c r="Q606">
        <v>639.12566022838701</v>
      </c>
      <c r="R606">
        <v>46.804960687461701</v>
      </c>
      <c r="S606" s="1">
        <f>(Table2[[#This Row],[Close Price]]-Table2[[#This Row],[20D EMA]])/Table2[[#This Row],[20D EMA]]</f>
        <v>-1.0612832487989474E-2</v>
      </c>
      <c r="T606" s="1">
        <f>(Table2[[#This Row],[Close Price]]-Table2[[#This Row],[50D EMA]])/Table2[[#This Row],[50D EMA]]</f>
        <v>-2.7555070614222226E-2</v>
      </c>
      <c r="U606" s="1">
        <f>(Table2[[#This Row],[Close Price]]-Table2[[#This Row],[200D EMA]])/Table2[[#This Row],[200D EMA]]</f>
        <v>-7.5220982695652611E-2</v>
      </c>
      <c r="V606">
        <v>0.489512828931435</v>
      </c>
      <c r="W606">
        <v>577</v>
      </c>
      <c r="X606">
        <v>592.95000000000005</v>
      </c>
      <c r="Y606">
        <v>572.04999999999995</v>
      </c>
      <c r="Z606">
        <v>592.95000000000005</v>
      </c>
      <c r="AA606">
        <v>572.04999999999995</v>
      </c>
      <c r="AB606">
        <v>619.5</v>
      </c>
      <c r="AC606" s="1">
        <f>(Table2[[#This Row],[Close Price]]/Table2[[#This Row],[Day Low]])-1</f>
        <v>2.4350086655112513E-2</v>
      </c>
      <c r="AD606" s="1">
        <f>(Table2[[#This Row],[Day High]]/Table2[[#This Row],[Close Price]])-1</f>
        <v>3.2146180526184676E-3</v>
      </c>
      <c r="AE606" s="1">
        <f>(Table2[[#This Row],[Close Price]]/Table2[[#This Row],[Current Week Low]])-1</f>
        <v>3.3213879905602761E-2</v>
      </c>
      <c r="AF606" s="1">
        <f>(Table2[[#This Row],[Current Week High]]/Table2[[#This Row],[Close Price]])-1</f>
        <v>3.2146180526184676E-3</v>
      </c>
      <c r="AG606" s="1">
        <f>(Table2[[#This Row],[Close Price]]/Table2[[#This Row],[Current Month Low]])-1</f>
        <v>3.3213879905602761E-2</v>
      </c>
      <c r="AH606" s="1">
        <f>(Table2[[#This Row],[Current Month High]]/Table2[[#This Row],[Close Price]])-1</f>
        <v>4.8134675577362396E-2</v>
      </c>
      <c r="AI606">
        <v>39.4129092293376</v>
      </c>
      <c r="AJ606">
        <v>17.213683688646402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</v>
      </c>
      <c r="AM606" t="s">
        <v>3224</v>
      </c>
      <c r="AN606">
        <v>-3.64</v>
      </c>
      <c r="AO606" t="s">
        <v>3224</v>
      </c>
      <c r="AP606">
        <v>4.4555828906821998E-2</v>
      </c>
      <c r="AQ606">
        <f>(Table2[[#This Row],[Sharpe Ratio]]-AVERAGE(Table2[Sharpe Ratio]))/_xlfn.STDEV.P(Table2[Sharpe Ratio])</f>
        <v>-0.24191268254606246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715</v>
      </c>
      <c r="AT606">
        <f>_xlfn.RANK.AVG(Table2[[#This Row],[6M Return vs Nifty Z-Score]],Table2[6M Return vs Nifty Z-Score])</f>
        <v>537</v>
      </c>
      <c r="AU606">
        <f>_xlfn.RANK.AVG(Table2[[#This Row],[Sharpe Ratio Z-Score]],Table2[Sharpe Ratio Z-Score])</f>
        <v>398</v>
      </c>
      <c r="AV606">
        <f>(Table2[[#This Row],[Rank 1Y]]+Table2[[#This Row],[Rank 6M]]+Table2[[#This Row],[Rank Sharpe]])/3</f>
        <v>550</v>
      </c>
    </row>
    <row r="607" spans="1:48" x14ac:dyDescent="0.3">
      <c r="A607" t="s">
        <v>105</v>
      </c>
      <c r="B607" t="s">
        <v>106</v>
      </c>
      <c r="C607" t="s">
        <v>3180</v>
      </c>
      <c r="D607" t="s">
        <v>40</v>
      </c>
      <c r="E607">
        <v>294620.61321048997</v>
      </c>
      <c r="F607">
        <v>1848.7</v>
      </c>
      <c r="G607">
        <v>-7.3718704436812201</v>
      </c>
      <c r="H607">
        <f>(Table2[[#This Row],[1Y Return vs Nifty]]-AVERAGE(Table2[1Y Return vs Nifty]))/_xlfn.STDEV.P(Table2[1Y Return vs Nifty])</f>
        <v>-0.58355667600305772</v>
      </c>
      <c r="I607">
        <v>15.5322438719927</v>
      </c>
      <c r="J607">
        <f>(Table2[[#This Row],[1M Return vs Nifty]]-AVERAGE(Table2[1M Return vs Nifty]))/_xlfn.STDEV.P(Table2[1M Return vs Nifty])</f>
        <v>1.3540752072775608</v>
      </c>
      <c r="K607">
        <v>1.8088340437881301</v>
      </c>
      <c r="L607">
        <f>(Table2[[#This Row],[6M Return vs Nifty]]-AVERAGE(Table2[6M Return vs Nifty]))/_xlfn.STDEV.P(Table2[6M Return vs Nifty])</f>
        <v>-0.43922634947375783</v>
      </c>
      <c r="M607">
        <v>-1.9708182788353299</v>
      </c>
      <c r="N607">
        <f>(Table2[[#This Row],[1W Return vs Nifty]]-AVERAGE(Table2[1W Return vs Nifty]))/_xlfn.STDEV.P(Table2[1W Return vs Nifty])</f>
        <v>-0.46958488281262767</v>
      </c>
      <c r="O607">
        <v>1793.51</v>
      </c>
      <c r="P607">
        <v>1707.83064251467</v>
      </c>
      <c r="Q607">
        <v>1626.04239839092</v>
      </c>
      <c r="R607">
        <v>59.207831527644998</v>
      </c>
      <c r="S607" s="1">
        <f>(Table2[[#This Row],[Close Price]]-Table2[[#This Row],[20D EMA]])/Table2[[#This Row],[20D EMA]]</f>
        <v>3.0772061488366417E-2</v>
      </c>
      <c r="T607" s="1">
        <f>(Table2[[#This Row],[Close Price]]-Table2[[#This Row],[50D EMA]])/Table2[[#This Row],[50D EMA]]</f>
        <v>8.2484383391733182E-2</v>
      </c>
      <c r="U607" s="1">
        <f>(Table2[[#This Row],[Close Price]]-Table2[[#This Row],[200D EMA]])/Table2[[#This Row],[200D EMA]]</f>
        <v>0.13693222380266037</v>
      </c>
      <c r="V607">
        <v>1.1895593388177901</v>
      </c>
      <c r="W607">
        <v>1838.55</v>
      </c>
      <c r="X607">
        <v>1876.85</v>
      </c>
      <c r="Y607">
        <v>1838.05</v>
      </c>
      <c r="Z607">
        <v>1921</v>
      </c>
      <c r="AA607">
        <v>1787.8</v>
      </c>
      <c r="AB607">
        <v>1921</v>
      </c>
      <c r="AC607" s="1">
        <f>(Table2[[#This Row],[Close Price]]/Table2[[#This Row],[Day Low]])-1</f>
        <v>5.5206548638873087E-3</v>
      </c>
      <c r="AD607" s="1">
        <f>(Table2[[#This Row],[Day High]]/Table2[[#This Row],[Close Price]])-1</f>
        <v>1.5226916211391606E-2</v>
      </c>
      <c r="AE607" s="1">
        <f>(Table2[[#This Row],[Close Price]]/Table2[[#This Row],[Current Week Low]])-1</f>
        <v>5.79418405375276E-3</v>
      </c>
      <c r="AF607" s="1">
        <f>(Table2[[#This Row],[Current Week High]]/Table2[[#This Row],[Close Price]])-1</f>
        <v>3.9108562773841005E-2</v>
      </c>
      <c r="AG607" s="1">
        <f>(Table2[[#This Row],[Close Price]]/Table2[[#This Row],[Current Month Low]])-1</f>
        <v>3.4064212999217025E-2</v>
      </c>
      <c r="AH607" s="1">
        <f>(Table2[[#This Row],[Current Month High]]/Table2[[#This Row],[Close Price]])-1</f>
        <v>3.9108562773841005E-2</v>
      </c>
      <c r="AI607">
        <v>3.9108562773841</v>
      </c>
      <c r="AJ607">
        <v>30.277298192452701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0.14000000000000001</v>
      </c>
      <c r="AM607" t="s">
        <v>3225</v>
      </c>
      <c r="AN607">
        <v>3.68</v>
      </c>
      <c r="AO607" t="s">
        <v>3225</v>
      </c>
      <c r="AP607">
        <v>-5.1185483956560002E-2</v>
      </c>
      <c r="AQ607">
        <f>(Table2[[#This Row],[Sharpe Ratio]]-AVERAGE(Table2[Sharpe Ratio]))/_xlfn.STDEV.P(Table2[Sharpe Ratio])</f>
        <v>-1.3538740164432563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-1.4921667174551387</v>
      </c>
      <c r="AS607">
        <f>_xlfn.RANK.AVG(Table2[[#This Row],[1Y Return vs Nifty Z-Score]],Table2[1Y Return vs Nifty Z-Score])</f>
        <v>520</v>
      </c>
      <c r="AT607">
        <f>_xlfn.RANK.AVG(Table2[[#This Row],[6M Return vs Nifty Z-Score]],Table2[6M Return vs Nifty Z-Score])</f>
        <v>461</v>
      </c>
      <c r="AU607">
        <f>_xlfn.RANK.AVG(Table2[[#This Row],[Sharpe Ratio Z-Score]],Table2[Sharpe Ratio Z-Score])</f>
        <v>670</v>
      </c>
      <c r="AV607">
        <f>(Table2[[#This Row],[Rank 1Y]]+Table2[[#This Row],[Rank 6M]]+Table2[[#This Row],[Rank Sharpe]])/3</f>
        <v>550.33333333333337</v>
      </c>
    </row>
    <row r="608" spans="1:48" x14ac:dyDescent="0.3">
      <c r="A608" t="s">
        <v>2186</v>
      </c>
      <c r="B608" t="s">
        <v>2187</v>
      </c>
      <c r="C608" t="s">
        <v>3183</v>
      </c>
      <c r="D608" t="s">
        <v>46</v>
      </c>
      <c r="E608">
        <v>2728.346265575</v>
      </c>
      <c r="F608">
        <v>688.25</v>
      </c>
      <c r="G608">
        <v>-40.792136593242802</v>
      </c>
      <c r="H608">
        <f>(Table2[[#This Row],[1Y Return vs Nifty]]-AVERAGE(Table2[1Y Return vs Nifty]))/_xlfn.STDEV.P(Table2[1Y Return vs Nifty])</f>
        <v>-1.137230767859682</v>
      </c>
      <c r="I608">
        <v>-0.96498510148406502</v>
      </c>
      <c r="J608">
        <f>(Table2[[#This Row],[1M Return vs Nifty]]-AVERAGE(Table2[1M Return vs Nifty]))/_xlfn.STDEV.P(Table2[1M Return vs Nifty])</f>
        <v>-0.2039411775795221</v>
      </c>
      <c r="K608">
        <v>-3.18644235978977</v>
      </c>
      <c r="L608">
        <f>(Table2[[#This Row],[6M Return vs Nifty]]-AVERAGE(Table2[6M Return vs Nifty]))/_xlfn.STDEV.P(Table2[6M Return vs Nifty])</f>
        <v>-0.58662247396030076</v>
      </c>
      <c r="M608">
        <v>2.5530982870636301</v>
      </c>
      <c r="N608">
        <f>(Table2[[#This Row],[1W Return vs Nifty]]-AVERAGE(Table2[1W Return vs Nifty]))/_xlfn.STDEV.P(Table2[1W Return vs Nifty])</f>
        <v>0.55905719560872569</v>
      </c>
      <c r="O608">
        <v>681.13</v>
      </c>
      <c r="P608">
        <v>680.29212554628805</v>
      </c>
      <c r="Q608">
        <v>693.07550638173097</v>
      </c>
      <c r="R608">
        <v>55.010525350903002</v>
      </c>
      <c r="S608" s="1">
        <f>(Table2[[#This Row],[Close Price]]-Table2[[#This Row],[20D EMA]])/Table2[[#This Row],[20D EMA]]</f>
        <v>1.0453217447476994E-2</v>
      </c>
      <c r="T608" s="1">
        <f>(Table2[[#This Row],[Close Price]]-Table2[[#This Row],[50D EMA]])/Table2[[#This Row],[50D EMA]]</f>
        <v>1.169773124644302E-2</v>
      </c>
      <c r="U608" s="1">
        <f>(Table2[[#This Row],[Close Price]]-Table2[[#This Row],[200D EMA]])/Table2[[#This Row],[200D EMA]]</f>
        <v>-6.9624540721731848E-3</v>
      </c>
      <c r="V608">
        <v>0.53400577871323196</v>
      </c>
      <c r="W608">
        <v>685.2</v>
      </c>
      <c r="X608">
        <v>704</v>
      </c>
      <c r="Y608">
        <v>685.15</v>
      </c>
      <c r="Z608">
        <v>720</v>
      </c>
      <c r="AA608">
        <v>660.95</v>
      </c>
      <c r="AB608">
        <v>720</v>
      </c>
      <c r="AC608" s="1">
        <f>(Table2[[#This Row],[Close Price]]/Table2[[#This Row],[Day Low]])-1</f>
        <v>4.4512551079975982E-3</v>
      </c>
      <c r="AD608" s="1">
        <f>(Table2[[#This Row],[Day High]]/Table2[[#This Row],[Close Price]])-1</f>
        <v>2.2884126407555438E-2</v>
      </c>
      <c r="AE608" s="1">
        <f>(Table2[[#This Row],[Close Price]]/Table2[[#This Row],[Current Week Low]])-1</f>
        <v>4.5245566664233738E-3</v>
      </c>
      <c r="AF608" s="1">
        <f>(Table2[[#This Row],[Current Week High]]/Table2[[#This Row],[Close Price]])-1</f>
        <v>4.6131492916817951E-2</v>
      </c>
      <c r="AG608" s="1">
        <f>(Table2[[#This Row],[Close Price]]/Table2[[#This Row],[Current Month Low]])-1</f>
        <v>4.1304183372418368E-2</v>
      </c>
      <c r="AH608" s="1">
        <f>(Table2[[#This Row],[Current Month High]]/Table2[[#This Row],[Close Price]])-1</f>
        <v>4.6131492916817951E-2</v>
      </c>
      <c r="AI608">
        <v>18.4162731565564</v>
      </c>
      <c r="AJ608">
        <v>14.7274545757626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0.04</v>
      </c>
      <c r="AM608" t="s">
        <v>3225</v>
      </c>
      <c r="AN608">
        <v>0.76</v>
      </c>
      <c r="AO608" t="s">
        <v>3225</v>
      </c>
      <c r="AP608">
        <v>3.4295590983997003E-2</v>
      </c>
      <c r="AQ608">
        <f>(Table2[[#This Row],[Sharpe Ratio]]-AVERAGE(Table2[Sharpe Ratio]))/_xlfn.STDEV.P(Table2[Sharpe Ratio])</f>
        <v>-0.36107741410815314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699</v>
      </c>
      <c r="AT608">
        <f>_xlfn.RANK.AVG(Table2[[#This Row],[6M Return vs Nifty Z-Score]],Table2[6M Return vs Nifty Z-Score])</f>
        <v>520</v>
      </c>
      <c r="AU608">
        <f>_xlfn.RANK.AVG(Table2[[#This Row],[Sharpe Ratio Z-Score]],Table2[Sharpe Ratio Z-Score])</f>
        <v>432</v>
      </c>
      <c r="AV608">
        <f>(Table2[[#This Row],[Rank 1Y]]+Table2[[#This Row],[Rank 6M]]+Table2[[#This Row],[Rank Sharpe]])/3</f>
        <v>550.33333333333337</v>
      </c>
    </row>
    <row r="609" spans="1:48" x14ac:dyDescent="0.3">
      <c r="A609" t="s">
        <v>445</v>
      </c>
      <c r="B609" t="s">
        <v>446</v>
      </c>
      <c r="C609" t="s">
        <v>3180</v>
      </c>
      <c r="D609" t="s">
        <v>34</v>
      </c>
      <c r="E609">
        <v>51117.354799447901</v>
      </c>
      <c r="F609">
        <v>112.28</v>
      </c>
      <c r="G609">
        <v>-23.530210371307199</v>
      </c>
      <c r="H609">
        <f>(Table2[[#This Row],[1Y Return vs Nifty]]-AVERAGE(Table2[1Y Return vs Nifty]))/_xlfn.STDEV.P(Table2[1Y Return vs Nifty])</f>
        <v>-0.85125215590444403</v>
      </c>
      <c r="I609">
        <v>-7.0514751319339801</v>
      </c>
      <c r="J609">
        <f>(Table2[[#This Row],[1M Return vs Nifty]]-AVERAGE(Table2[1M Return vs Nifty]))/_xlfn.STDEV.P(Table2[1M Return vs Nifty])</f>
        <v>-0.77875596671509151</v>
      </c>
      <c r="K609">
        <v>-31.0587390583845</v>
      </c>
      <c r="L609">
        <f>(Table2[[#This Row],[6M Return vs Nifty]]-AVERAGE(Table2[6M Return vs Nifty]))/_xlfn.STDEV.P(Table2[6M Return vs Nifty])</f>
        <v>-1.4090531428556903</v>
      </c>
      <c r="M609">
        <v>-2.60131811182689</v>
      </c>
      <c r="N609">
        <f>(Table2[[#This Row],[1W Return vs Nifty]]-AVERAGE(Table2[1W Return vs Nifty]))/_xlfn.STDEV.P(Table2[1W Return vs Nifty])</f>
        <v>-0.61294708881385129</v>
      </c>
      <c r="O609">
        <v>115.25</v>
      </c>
      <c r="P609">
        <v>118.508006722728</v>
      </c>
      <c r="Q609">
        <v>120.072543081899</v>
      </c>
      <c r="R609">
        <v>35.019737064104099</v>
      </c>
      <c r="S609" s="1">
        <f>(Table2[[#This Row],[Close Price]]-Table2[[#This Row],[20D EMA]])/Table2[[#This Row],[20D EMA]]</f>
        <v>-2.5770065075921899E-2</v>
      </c>
      <c r="T609" s="1">
        <f>(Table2[[#This Row],[Close Price]]-Table2[[#This Row],[50D EMA]])/Table2[[#This Row],[50D EMA]]</f>
        <v>-5.2553467862298982E-2</v>
      </c>
      <c r="U609" s="1">
        <f>(Table2[[#This Row],[Close Price]]-Table2[[#This Row],[200D EMA]])/Table2[[#This Row],[200D EMA]]</f>
        <v>-6.489862612957123E-2</v>
      </c>
      <c r="V609">
        <v>0.63511961219910495</v>
      </c>
      <c r="W609">
        <v>112.03</v>
      </c>
      <c r="X609">
        <v>113.5</v>
      </c>
      <c r="Y609">
        <v>112.03</v>
      </c>
      <c r="Z609">
        <v>115.25</v>
      </c>
      <c r="AA609">
        <v>110.22</v>
      </c>
      <c r="AB609">
        <v>119.39</v>
      </c>
      <c r="AC609" s="1">
        <f>(Table2[[#This Row],[Close Price]]/Table2[[#This Row],[Day Low]])-1</f>
        <v>2.2315451218424265E-3</v>
      </c>
      <c r="AD609" s="1">
        <f>(Table2[[#This Row],[Day High]]/Table2[[#This Row],[Close Price]])-1</f>
        <v>1.0865692910580593E-2</v>
      </c>
      <c r="AE609" s="1">
        <f>(Table2[[#This Row],[Close Price]]/Table2[[#This Row],[Current Week Low]])-1</f>
        <v>2.2315451218424265E-3</v>
      </c>
      <c r="AF609" s="1">
        <f>(Table2[[#This Row],[Current Week High]]/Table2[[#This Row],[Close Price]])-1</f>
        <v>2.6451727823298965E-2</v>
      </c>
      <c r="AG609" s="1">
        <f>(Table2[[#This Row],[Close Price]]/Table2[[#This Row],[Current Month Low]])-1</f>
        <v>1.8689892941389896E-2</v>
      </c>
      <c r="AH609" s="1">
        <f>(Table2[[#This Row],[Current Month High]]/Table2[[#This Row],[Close Price]])-1</f>
        <v>6.3323833273957852E-2</v>
      </c>
      <c r="AI609">
        <v>40.675097969362298</v>
      </c>
      <c r="AJ609">
        <v>29.953703703703599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-7.0000000000000007E-2</v>
      </c>
      <c r="AM609" t="s">
        <v>3224</v>
      </c>
      <c r="AN609">
        <v>-4.6399999999999997</v>
      </c>
      <c r="AO609" t="s">
        <v>3224</v>
      </c>
      <c r="AP609">
        <v>7.9153179658392997E-2</v>
      </c>
      <c r="AQ609">
        <f>(Table2[[#This Row],[Sharpe Ratio]]-AVERAGE(Table2[Sharpe Ratio]))/_xlfn.STDEV.P(Table2[Sharpe Ratio])</f>
        <v>0.15990880016038439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626</v>
      </c>
      <c r="AT609">
        <f>_xlfn.RANK.AVG(Table2[[#This Row],[6M Return vs Nifty Z-Score]],Table2[6M Return vs Nifty Z-Score])</f>
        <v>724</v>
      </c>
      <c r="AU609">
        <f>_xlfn.RANK.AVG(Table2[[#This Row],[Sharpe Ratio Z-Score]],Table2[Sharpe Ratio Z-Score])</f>
        <v>306</v>
      </c>
      <c r="AV609">
        <f>(Table2[[#This Row],[Rank 1Y]]+Table2[[#This Row],[Rank 6M]]+Table2[[#This Row],[Rank Sharpe]])/3</f>
        <v>552</v>
      </c>
    </row>
    <row r="610" spans="1:48" x14ac:dyDescent="0.3">
      <c r="A610" t="s">
        <v>1048</v>
      </c>
      <c r="B610" t="s">
        <v>1049</v>
      </c>
      <c r="C610" t="s">
        <v>3194</v>
      </c>
      <c r="D610" t="s">
        <v>463</v>
      </c>
      <c r="E610">
        <v>13104.63860212</v>
      </c>
      <c r="F610">
        <v>988.6</v>
      </c>
      <c r="G610">
        <v>-25.189473685596301</v>
      </c>
      <c r="H610">
        <f>(Table2[[#This Row],[1Y Return vs Nifty]]-AVERAGE(Table2[1Y Return vs Nifty]))/_xlfn.STDEV.P(Table2[1Y Return vs Nifty])</f>
        <v>-0.87874119816935992</v>
      </c>
      <c r="I610">
        <v>6.5156089532769697</v>
      </c>
      <c r="J610">
        <f>(Table2[[#This Row],[1M Return vs Nifty]]-AVERAGE(Table2[1M Return vs Nifty]))/_xlfn.STDEV.P(Table2[1M Return vs Nifty])</f>
        <v>0.50253432351949223</v>
      </c>
      <c r="K610">
        <v>6.0183482765853196</v>
      </c>
      <c r="L610">
        <f>(Table2[[#This Row],[6M Return vs Nifty]]-AVERAGE(Table2[6M Return vs Nifty]))/_xlfn.STDEV.P(Table2[6M Return vs Nifty])</f>
        <v>-0.31501578858450735</v>
      </c>
      <c r="M610">
        <v>-1.9680129992481601</v>
      </c>
      <c r="N610">
        <f>(Table2[[#This Row],[1W Return vs Nifty]]-AVERAGE(Table2[1W Return vs Nifty]))/_xlfn.STDEV.P(Table2[1W Return vs Nifty])</f>
        <v>-0.46894702210430889</v>
      </c>
      <c r="O610">
        <v>952.08</v>
      </c>
      <c r="P610">
        <v>918.27497775400695</v>
      </c>
      <c r="Q610">
        <v>887.04821464339898</v>
      </c>
      <c r="R610">
        <v>59.061516906250297</v>
      </c>
      <c r="S610" s="1">
        <f>(Table2[[#This Row],[Close Price]]-Table2[[#This Row],[20D EMA]])/Table2[[#This Row],[20D EMA]]</f>
        <v>3.8358121166288527E-2</v>
      </c>
      <c r="T610" s="1">
        <f>(Table2[[#This Row],[Close Price]]-Table2[[#This Row],[50D EMA]])/Table2[[#This Row],[50D EMA]]</f>
        <v>7.6583838120036593E-2</v>
      </c>
      <c r="U610" s="1">
        <f>(Table2[[#This Row],[Close Price]]-Table2[[#This Row],[200D EMA]])/Table2[[#This Row],[200D EMA]]</f>
        <v>0.11448282481175585</v>
      </c>
      <c r="V610">
        <v>2.5321761448364901</v>
      </c>
      <c r="W610">
        <v>975.55</v>
      </c>
      <c r="X610">
        <v>1002.85</v>
      </c>
      <c r="Y610">
        <v>975.55</v>
      </c>
      <c r="Z610">
        <v>1019</v>
      </c>
      <c r="AA610">
        <v>875</v>
      </c>
      <c r="AB610">
        <v>1071</v>
      </c>
      <c r="AC610" s="1">
        <f>(Table2[[#This Row],[Close Price]]/Table2[[#This Row],[Day Low]])-1</f>
        <v>1.3377069345497539E-2</v>
      </c>
      <c r="AD610" s="1">
        <f>(Table2[[#This Row],[Day High]]/Table2[[#This Row],[Close Price]])-1</f>
        <v>1.4414323285454111E-2</v>
      </c>
      <c r="AE610" s="1">
        <f>(Table2[[#This Row],[Close Price]]/Table2[[#This Row],[Current Week Low]])-1</f>
        <v>1.3377069345497539E-2</v>
      </c>
      <c r="AF610" s="1">
        <f>(Table2[[#This Row],[Current Week High]]/Table2[[#This Row],[Close Price]])-1</f>
        <v>3.0750556342302282E-2</v>
      </c>
      <c r="AG610" s="1">
        <f>(Table2[[#This Row],[Close Price]]/Table2[[#This Row],[Current Month Low]])-1</f>
        <v>0.1298285714285714</v>
      </c>
      <c r="AH610" s="1">
        <f>(Table2[[#This Row],[Current Month High]]/Table2[[#This Row],[Close Price]])-1</f>
        <v>8.3350192190977168E-2</v>
      </c>
      <c r="AI610">
        <v>8.3350192190977097</v>
      </c>
      <c r="AJ610">
        <v>29.8141947344232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0.05</v>
      </c>
      <c r="AM610" t="s">
        <v>3225</v>
      </c>
      <c r="AN610">
        <v>11.05</v>
      </c>
      <c r="AO610" t="s">
        <v>3225</v>
      </c>
      <c r="AP610">
        <v>-1.1052303885842E-2</v>
      </c>
      <c r="AQ610">
        <f>(Table2[[#This Row],[Sharpe Ratio]]-AVERAGE(Table2[Sharpe Ratio]))/_xlfn.STDEV.P(Table2[Sharpe Ratio])</f>
        <v>-0.88775815579434614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-2.0479278411330299</v>
      </c>
      <c r="AS610">
        <f>_xlfn.RANK.AVG(Table2[[#This Row],[1Y Return vs Nifty Z-Score]],Table2[1Y Return vs Nifty Z-Score])</f>
        <v>636</v>
      </c>
      <c r="AT610">
        <f>_xlfn.RANK.AVG(Table2[[#This Row],[6M Return vs Nifty Z-Score]],Table2[6M Return vs Nifty Z-Score])</f>
        <v>413</v>
      </c>
      <c r="AU610">
        <f>_xlfn.RANK.AVG(Table2[[#This Row],[Sharpe Ratio Z-Score]],Table2[Sharpe Ratio Z-Score])</f>
        <v>607</v>
      </c>
      <c r="AV610">
        <f>(Table2[[#This Row],[Rank 1Y]]+Table2[[#This Row],[Rank 6M]]+Table2[[#This Row],[Rank Sharpe]])/3</f>
        <v>552</v>
      </c>
    </row>
    <row r="611" spans="1:48" x14ac:dyDescent="0.3">
      <c r="A611" t="s">
        <v>932</v>
      </c>
      <c r="B611" t="s">
        <v>933</v>
      </c>
      <c r="C611" t="s">
        <v>3195</v>
      </c>
      <c r="D611" t="s">
        <v>164</v>
      </c>
      <c r="E611">
        <v>16707.545728314999</v>
      </c>
      <c r="F611">
        <v>1080.8499999999999</v>
      </c>
      <c r="G611">
        <v>-22.327588086251101</v>
      </c>
      <c r="H611">
        <f>(Table2[[#This Row],[1Y Return vs Nifty]]-AVERAGE(Table2[1Y Return vs Nifty]))/_xlfn.STDEV.P(Table2[1Y Return vs Nifty])</f>
        <v>-0.83132829298410926</v>
      </c>
      <c r="I611">
        <v>-3.9205075503416298</v>
      </c>
      <c r="J611">
        <f>(Table2[[#This Row],[1M Return vs Nifty]]-AVERAGE(Table2[1M Return vs Nifty]))/_xlfn.STDEV.P(Table2[1M Return vs Nifty])</f>
        <v>-0.4830639568375571</v>
      </c>
      <c r="K611">
        <v>5.3489982248779402</v>
      </c>
      <c r="L611">
        <f>(Table2[[#This Row],[6M Return vs Nifty]]-AVERAGE(Table2[6M Return vs Nifty]))/_xlfn.STDEV.P(Table2[6M Return vs Nifty])</f>
        <v>-0.33476636804711113</v>
      </c>
      <c r="M611">
        <v>-5.7200841540377096</v>
      </c>
      <c r="N611">
        <f>(Table2[[#This Row],[1W Return vs Nifty]]-AVERAGE(Table2[1W Return vs Nifty]))/_xlfn.STDEV.P(Table2[1W Return vs Nifty])</f>
        <v>-1.3220879266339198</v>
      </c>
      <c r="O611">
        <v>1111.1199999999999</v>
      </c>
      <c r="P611">
        <v>1088.0544711599</v>
      </c>
      <c r="Q611">
        <v>1014.74434305842</v>
      </c>
      <c r="R611">
        <v>27.802297719234002</v>
      </c>
      <c r="S611" s="1">
        <f>(Table2[[#This Row],[Close Price]]-Table2[[#This Row],[20D EMA]])/Table2[[#This Row],[20D EMA]]</f>
        <v>-2.7242782057743525E-2</v>
      </c>
      <c r="T611" s="1">
        <f>(Table2[[#This Row],[Close Price]]-Table2[[#This Row],[50D EMA]])/Table2[[#This Row],[50D EMA]]</f>
        <v>-6.6214250764669016E-3</v>
      </c>
      <c r="U611" s="1">
        <f>(Table2[[#This Row],[Close Price]]-Table2[[#This Row],[200D EMA]])/Table2[[#This Row],[200D EMA]]</f>
        <v>6.5145134726584175E-2</v>
      </c>
      <c r="V611">
        <v>0.51468426835580605</v>
      </c>
      <c r="W611">
        <v>1070.0999999999999</v>
      </c>
      <c r="X611">
        <v>1094.8</v>
      </c>
      <c r="Y611">
        <v>1070.0999999999999</v>
      </c>
      <c r="Z611">
        <v>1102.75</v>
      </c>
      <c r="AA611">
        <v>1070.0999999999999</v>
      </c>
      <c r="AB611">
        <v>1210</v>
      </c>
      <c r="AC611" s="1">
        <f>(Table2[[#This Row],[Close Price]]/Table2[[#This Row],[Day Low]])-1</f>
        <v>1.0045790113073494E-2</v>
      </c>
      <c r="AD611" s="1">
        <f>(Table2[[#This Row],[Day High]]/Table2[[#This Row],[Close Price]])-1</f>
        <v>1.290650876624877E-2</v>
      </c>
      <c r="AE611" s="1">
        <f>(Table2[[#This Row],[Close Price]]/Table2[[#This Row],[Current Week Low]])-1</f>
        <v>1.0045790113073494E-2</v>
      </c>
      <c r="AF611" s="1">
        <f>(Table2[[#This Row],[Current Week High]]/Table2[[#This Row],[Close Price]])-1</f>
        <v>2.0261830966369132E-2</v>
      </c>
      <c r="AG611" s="1">
        <f>(Table2[[#This Row],[Close Price]]/Table2[[#This Row],[Current Month Low]])-1</f>
        <v>1.0045790113073494E-2</v>
      </c>
      <c r="AH611" s="1">
        <f>(Table2[[#This Row],[Current Month High]]/Table2[[#This Row],[Close Price]])-1</f>
        <v>0.1194892908359162</v>
      </c>
      <c r="AI611">
        <v>11.948929083591601</v>
      </c>
      <c r="AJ611">
        <v>29.847429120615001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</v>
      </c>
      <c r="AM611">
        <v>0</v>
      </c>
      <c r="AN611">
        <v>-6.23</v>
      </c>
      <c r="AO611" t="s">
        <v>3224</v>
      </c>
      <c r="AP611">
        <v>-1.6067258169713002E-2</v>
      </c>
      <c r="AQ611">
        <f>(Table2[[#This Row],[Sharpe Ratio]]-AVERAGE(Table2[Sharpe Ratio]))/_xlfn.STDEV.P(Table2[Sharpe Ratio])</f>
        <v>-0.9460029728764342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-3.9172495173791315</v>
      </c>
      <c r="AS611">
        <f>_xlfn.RANK.AVG(Table2[[#This Row],[1Y Return vs Nifty Z-Score]],Table2[1Y Return vs Nifty Z-Score])</f>
        <v>617</v>
      </c>
      <c r="AT611">
        <f>_xlfn.RANK.AVG(Table2[[#This Row],[6M Return vs Nifty Z-Score]],Table2[6M Return vs Nifty Z-Score])</f>
        <v>425</v>
      </c>
      <c r="AU611">
        <f>_xlfn.RANK.AVG(Table2[[#This Row],[Sharpe Ratio Z-Score]],Table2[Sharpe Ratio Z-Score])</f>
        <v>617</v>
      </c>
      <c r="AV611">
        <f>(Table2[[#This Row],[Rank 1Y]]+Table2[[#This Row],[Rank 6M]]+Table2[[#This Row],[Rank Sharpe]])/3</f>
        <v>553</v>
      </c>
    </row>
    <row r="612" spans="1:48" x14ac:dyDescent="0.3">
      <c r="A612" t="s">
        <v>1365</v>
      </c>
      <c r="B612" t="s">
        <v>1366</v>
      </c>
      <c r="C612" t="s">
        <v>3193</v>
      </c>
      <c r="D612" t="s">
        <v>132</v>
      </c>
      <c r="E612">
        <v>8358.9911603399996</v>
      </c>
      <c r="F612">
        <v>538.54999999999995</v>
      </c>
      <c r="G612">
        <v>-30.899715788518499</v>
      </c>
      <c r="H612">
        <f>(Table2[[#This Row],[1Y Return vs Nifty]]-AVERAGE(Table2[1Y Return vs Nifty]))/_xlfn.STDEV.P(Table2[1Y Return vs Nifty])</f>
        <v>-0.97334287179063295</v>
      </c>
      <c r="I612">
        <v>-11.1393112969018</v>
      </c>
      <c r="J612">
        <f>(Table2[[#This Row],[1M Return vs Nifty]]-AVERAGE(Table2[1M Return vs Nifty]))/_xlfn.STDEV.P(Table2[1M Return vs Nifty])</f>
        <v>-1.164815694313633</v>
      </c>
      <c r="K612">
        <v>-16.627040864358399</v>
      </c>
      <c r="L612">
        <f>(Table2[[#This Row],[6M Return vs Nifty]]-AVERAGE(Table2[6M Return vs Nifty]))/_xlfn.STDEV.P(Table2[6M Return vs Nifty])</f>
        <v>-0.98321556917602693</v>
      </c>
      <c r="M612">
        <v>-1.7356324649764401</v>
      </c>
      <c r="N612">
        <f>(Table2[[#This Row],[1W Return vs Nifty]]-AVERAGE(Table2[1W Return vs Nifty]))/_xlfn.STDEV.P(Table2[1W Return vs Nifty])</f>
        <v>-0.4161086480370747</v>
      </c>
      <c r="O612">
        <v>559.84</v>
      </c>
      <c r="P612">
        <v>576.15239241667803</v>
      </c>
      <c r="Q612">
        <v>572.49095792359401</v>
      </c>
      <c r="R612">
        <v>32.243140918556598</v>
      </c>
      <c r="S612" s="1">
        <f>(Table2[[#This Row],[Close Price]]-Table2[[#This Row],[20D EMA]])/Table2[[#This Row],[20D EMA]]</f>
        <v>-3.8028722492140746E-2</v>
      </c>
      <c r="T612" s="1">
        <f>(Table2[[#This Row],[Close Price]]-Table2[[#This Row],[50D EMA]])/Table2[[#This Row],[50D EMA]]</f>
        <v>-6.5264664195794436E-2</v>
      </c>
      <c r="U612" s="1">
        <f>(Table2[[#This Row],[Close Price]]-Table2[[#This Row],[200D EMA]])/Table2[[#This Row],[200D EMA]]</f>
        <v>-5.9286452395155377E-2</v>
      </c>
      <c r="V612">
        <v>0.70058862893794105</v>
      </c>
      <c r="W612">
        <v>536.45000000000005</v>
      </c>
      <c r="X612">
        <v>552.45000000000005</v>
      </c>
      <c r="Y612">
        <v>536.45000000000005</v>
      </c>
      <c r="Z612">
        <v>552.45000000000005</v>
      </c>
      <c r="AA612">
        <v>533.54999999999995</v>
      </c>
      <c r="AB612">
        <v>573.95000000000005</v>
      </c>
      <c r="AC612" s="1">
        <f>(Table2[[#This Row],[Close Price]]/Table2[[#This Row],[Day Low]])-1</f>
        <v>3.9146239164877805E-3</v>
      </c>
      <c r="AD612" s="1">
        <f>(Table2[[#This Row],[Day High]]/Table2[[#This Row],[Close Price]])-1</f>
        <v>2.5810045492526301E-2</v>
      </c>
      <c r="AE612" s="1">
        <f>(Table2[[#This Row],[Close Price]]/Table2[[#This Row],[Current Week Low]])-1</f>
        <v>3.9146239164877805E-3</v>
      </c>
      <c r="AF612" s="1">
        <f>(Table2[[#This Row],[Current Week High]]/Table2[[#This Row],[Close Price]])-1</f>
        <v>2.5810045492526301E-2</v>
      </c>
      <c r="AG612" s="1">
        <f>(Table2[[#This Row],[Close Price]]/Table2[[#This Row],[Current Month Low]])-1</f>
        <v>9.3711929528628168E-3</v>
      </c>
      <c r="AH612" s="1">
        <f>(Table2[[#This Row],[Current Month High]]/Table2[[#This Row],[Close Price]])-1</f>
        <v>6.5732058304707186E-2</v>
      </c>
      <c r="AI612">
        <v>26.042150218178399</v>
      </c>
      <c r="AJ612">
        <v>13.378947368421001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-0.06</v>
      </c>
      <c r="AM612" t="s">
        <v>3224</v>
      </c>
      <c r="AN612">
        <v>-5.32</v>
      </c>
      <c r="AO612" t="s">
        <v>3224</v>
      </c>
      <c r="AP612">
        <v>6.8881626837176996E-2</v>
      </c>
      <c r="AQ612">
        <f>(Table2[[#This Row],[Sharpe Ratio]]-AVERAGE(Table2[Sharpe Ratio]))/_xlfn.STDEV.P(Table2[Sharpe Ratio])</f>
        <v>4.0612654800723104E-2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664</v>
      </c>
      <c r="AT612">
        <f>_xlfn.RANK.AVG(Table2[[#This Row],[6M Return vs Nifty Z-Score]],Table2[6M Return vs Nifty Z-Score])</f>
        <v>655</v>
      </c>
      <c r="AU612">
        <f>_xlfn.RANK.AVG(Table2[[#This Row],[Sharpe Ratio Z-Score]],Table2[Sharpe Ratio Z-Score])</f>
        <v>340</v>
      </c>
      <c r="AV612">
        <f>(Table2[[#This Row],[Rank 1Y]]+Table2[[#This Row],[Rank 6M]]+Table2[[#This Row],[Rank Sharpe]])/3</f>
        <v>553</v>
      </c>
    </row>
    <row r="613" spans="1:48" x14ac:dyDescent="0.3">
      <c r="A613" t="s">
        <v>1369</v>
      </c>
      <c r="B613" t="s">
        <v>1370</v>
      </c>
      <c r="C613" t="s">
        <v>3194</v>
      </c>
      <c r="D613" t="s">
        <v>463</v>
      </c>
      <c r="E613">
        <v>8341.1703304799994</v>
      </c>
      <c r="F613">
        <v>301.60000000000002</v>
      </c>
      <c r="G613">
        <v>-22.0789471131637</v>
      </c>
      <c r="H613">
        <f>(Table2[[#This Row],[1Y Return vs Nifty]]-AVERAGE(Table2[1Y Return vs Nifty]))/_xlfn.STDEV.P(Table2[1Y Return vs Nifty])</f>
        <v>-0.82720905394644162</v>
      </c>
      <c r="I613">
        <v>8.4806179832772592</v>
      </c>
      <c r="J613">
        <f>(Table2[[#This Row],[1M Return vs Nifty]]-AVERAGE(Table2[1M Return vs Nifty]))/_xlfn.STDEV.P(Table2[1M Return vs Nifty])</f>
        <v>0.68811192991961501</v>
      </c>
      <c r="K613">
        <v>16.143068029864999</v>
      </c>
      <c r="L613">
        <f>(Table2[[#This Row],[6M Return vs Nifty]]-AVERAGE(Table2[6M Return vs Nifty]))/_xlfn.STDEV.P(Table2[6M Return vs Nifty])</f>
        <v>-1.6264662004830958E-2</v>
      </c>
      <c r="M613">
        <v>-3.8457640546509801</v>
      </c>
      <c r="N613">
        <f>(Table2[[#This Row],[1W Return vs Nifty]]-AVERAGE(Table2[1W Return vs Nifty]))/_xlfn.STDEV.P(Table2[1W Return vs Nifty])</f>
        <v>-0.89590753745670171</v>
      </c>
      <c r="O613">
        <v>298.7</v>
      </c>
      <c r="P613">
        <v>282.85032575680202</v>
      </c>
      <c r="Q613">
        <v>267.782293399872</v>
      </c>
      <c r="R613">
        <v>47.768418515457498</v>
      </c>
      <c r="S613" s="1">
        <f>(Table2[[#This Row],[Close Price]]-Table2[[#This Row],[20D EMA]])/Table2[[#This Row],[20D EMA]]</f>
        <v>9.7087378640777853E-3</v>
      </c>
      <c r="T613" s="1">
        <f>(Table2[[#This Row],[Close Price]]-Table2[[#This Row],[50D EMA]])/Table2[[#This Row],[50D EMA]]</f>
        <v>6.628832472803721E-2</v>
      </c>
      <c r="U613" s="1">
        <f>(Table2[[#This Row],[Close Price]]-Table2[[#This Row],[200D EMA]])/Table2[[#This Row],[200D EMA]]</f>
        <v>0.12628806098702336</v>
      </c>
      <c r="V613">
        <v>1.2145721733309001</v>
      </c>
      <c r="W613">
        <v>300.55</v>
      </c>
      <c r="X613">
        <v>310.5</v>
      </c>
      <c r="Y613">
        <v>300.55</v>
      </c>
      <c r="Z613">
        <v>314.2</v>
      </c>
      <c r="AA613">
        <v>283</v>
      </c>
      <c r="AB613">
        <v>325.5</v>
      </c>
      <c r="AC613" s="1">
        <f>(Table2[[#This Row],[Close Price]]/Table2[[#This Row],[Day Low]])-1</f>
        <v>3.4935950756946887E-3</v>
      </c>
      <c r="AD613" s="1">
        <f>(Table2[[#This Row],[Day High]]/Table2[[#This Row],[Close Price]])-1</f>
        <v>2.9509283819628473E-2</v>
      </c>
      <c r="AE613" s="1">
        <f>(Table2[[#This Row],[Close Price]]/Table2[[#This Row],[Current Week Low]])-1</f>
        <v>3.4935950756946887E-3</v>
      </c>
      <c r="AF613" s="1">
        <f>(Table2[[#This Row],[Current Week High]]/Table2[[#This Row],[Close Price]])-1</f>
        <v>4.1777188328912418E-2</v>
      </c>
      <c r="AG613" s="1">
        <f>(Table2[[#This Row],[Close Price]]/Table2[[#This Row],[Current Month Low]])-1</f>
        <v>6.5724381625441808E-2</v>
      </c>
      <c r="AH613" s="1">
        <f>(Table2[[#This Row],[Current Month High]]/Table2[[#This Row],[Close Price]])-1</f>
        <v>7.9244031830238537E-2</v>
      </c>
      <c r="AI613">
        <v>7.9244031830238502</v>
      </c>
      <c r="AJ613">
        <v>37.090909090909101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0.18</v>
      </c>
      <c r="AM613" t="s">
        <v>3225</v>
      </c>
      <c r="AN613">
        <v>1.28</v>
      </c>
      <c r="AO613" t="s">
        <v>3225</v>
      </c>
      <c r="AP613">
        <v>-0.106327503578637</v>
      </c>
      <c r="AQ613">
        <f>(Table2[[#This Row],[Sharpe Ratio]]-AVERAGE(Table2[Sharpe Ratio]))/_xlfn.STDEV.P(Table2[Sharpe Ratio])</f>
        <v>-1.9943059455546159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-3.0455752690429749</v>
      </c>
      <c r="AS613">
        <f>_xlfn.RANK.AVG(Table2[[#This Row],[1Y Return vs Nifty Z-Score]],Table2[1Y Return vs Nifty Z-Score])</f>
        <v>615</v>
      </c>
      <c r="AT613">
        <f>_xlfn.RANK.AVG(Table2[[#This Row],[6M Return vs Nifty Z-Score]],Table2[6M Return vs Nifty Z-Score])</f>
        <v>318</v>
      </c>
      <c r="AU613">
        <f>_xlfn.RANK.AVG(Table2[[#This Row],[Sharpe Ratio Z-Score]],Table2[Sharpe Ratio Z-Score])</f>
        <v>728</v>
      </c>
      <c r="AV613">
        <f>(Table2[[#This Row],[Rank 1Y]]+Table2[[#This Row],[Rank 6M]]+Table2[[#This Row],[Rank Sharpe]])/3</f>
        <v>553.66666666666663</v>
      </c>
    </row>
    <row r="614" spans="1:48" x14ac:dyDescent="0.3">
      <c r="A614" t="s">
        <v>19</v>
      </c>
      <c r="B614" t="s">
        <v>20</v>
      </c>
      <c r="C614" t="s">
        <v>3179</v>
      </c>
      <c r="D614" t="s">
        <v>21</v>
      </c>
      <c r="E614">
        <v>1630183.60254767</v>
      </c>
      <c r="F614">
        <v>4505.6499999999996</v>
      </c>
      <c r="G614">
        <v>-0.93857980440795397</v>
      </c>
      <c r="H614">
        <f>(Table2[[#This Row],[1Y Return vs Nifty]]-AVERAGE(Table2[1Y Return vs Nifty]))/_xlfn.STDEV.P(Table2[1Y Return vs Nifty])</f>
        <v>-0.47697624554182172</v>
      </c>
      <c r="I614">
        <v>-1.5232127966810101</v>
      </c>
      <c r="J614">
        <f>(Table2[[#This Row],[1M Return vs Nifty]]-AVERAGE(Table2[1M Return vs Nifty]))/_xlfn.STDEV.P(Table2[1M Return vs Nifty])</f>
        <v>-0.25666081291925952</v>
      </c>
      <c r="K614">
        <v>-6.9118495514161999</v>
      </c>
      <c r="L614">
        <f>(Table2[[#This Row],[6M Return vs Nifty]]-AVERAGE(Table2[6M Return vs Nifty]))/_xlfn.STDEV.P(Table2[6M Return vs Nifty])</f>
        <v>-0.69654843957588264</v>
      </c>
      <c r="M614">
        <v>-0.50021627254618495</v>
      </c>
      <c r="N614">
        <f>(Table2[[#This Row],[1W Return vs Nifty]]-AVERAGE(Table2[1W Return vs Nifty]))/_xlfn.STDEV.P(Table2[1W Return vs Nifty])</f>
        <v>-0.135201371922373</v>
      </c>
      <c r="O614">
        <v>4471.91</v>
      </c>
      <c r="P614">
        <v>4346.5654856501096</v>
      </c>
      <c r="Q614">
        <v>4013.46511912796</v>
      </c>
      <c r="R614">
        <v>55.218959422277898</v>
      </c>
      <c r="S614" s="1">
        <f>(Table2[[#This Row],[Close Price]]-Table2[[#This Row],[20D EMA]])/Table2[[#This Row],[20D EMA]]</f>
        <v>7.5448745614289606E-3</v>
      </c>
      <c r="T614" s="1">
        <f>(Table2[[#This Row],[Close Price]]-Table2[[#This Row],[50D EMA]])/Table2[[#This Row],[50D EMA]]</f>
        <v>3.660005005678546E-2</v>
      </c>
      <c r="U614" s="1">
        <f>(Table2[[#This Row],[Close Price]]-Table2[[#This Row],[200D EMA]])/Table2[[#This Row],[200D EMA]]</f>
        <v>0.12263340187667582</v>
      </c>
      <c r="V614">
        <v>0.64981152213390903</v>
      </c>
      <c r="W614">
        <v>4466</v>
      </c>
      <c r="X614">
        <v>4535.8</v>
      </c>
      <c r="Y614">
        <v>4466</v>
      </c>
      <c r="Z614">
        <v>4546.05</v>
      </c>
      <c r="AA614">
        <v>4430.5</v>
      </c>
      <c r="AB614">
        <v>4588</v>
      </c>
      <c r="AC614" s="1">
        <f>(Table2[[#This Row],[Close Price]]/Table2[[#This Row],[Day Low]])-1</f>
        <v>8.8781907747423894E-3</v>
      </c>
      <c r="AD614" s="1">
        <f>(Table2[[#This Row],[Day High]]/Table2[[#This Row],[Close Price]])-1</f>
        <v>6.6915983265456447E-3</v>
      </c>
      <c r="AE614" s="1">
        <f>(Table2[[#This Row],[Close Price]]/Table2[[#This Row],[Current Week Low]])-1</f>
        <v>8.8781907747423894E-3</v>
      </c>
      <c r="AF614" s="1">
        <f>(Table2[[#This Row],[Current Week High]]/Table2[[#This Row],[Close Price]])-1</f>
        <v>8.96651981401142E-3</v>
      </c>
      <c r="AG614" s="1">
        <f>(Table2[[#This Row],[Close Price]]/Table2[[#This Row],[Current Month Low]])-1</f>
        <v>1.6961968175149389E-2</v>
      </c>
      <c r="AH614" s="1">
        <f>(Table2[[#This Row],[Current Month High]]/Table2[[#This Row],[Close Price]])-1</f>
        <v>1.8277052145639461E-2</v>
      </c>
      <c r="AI614">
        <v>1.92203122745886</v>
      </c>
      <c r="AJ614">
        <v>36.081244337058202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-0.04</v>
      </c>
      <c r="AM614" t="s">
        <v>3224</v>
      </c>
      <c r="AN614">
        <v>-1.06</v>
      </c>
      <c r="AO614" t="s">
        <v>3224</v>
      </c>
      <c r="AP614">
        <v>-2.7306126815979999E-2</v>
      </c>
      <c r="AQ614">
        <f>(Table2[[#This Row],[Sharpe Ratio]]-AVERAGE(Table2[Sharpe Ratio]))/_xlfn.STDEV.P(Table2[Sharpe Ratio])</f>
        <v>-1.076533743738447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-2.641920613697784</v>
      </c>
      <c r="AS614">
        <f>_xlfn.RANK.AVG(Table2[[#This Row],[1Y Return vs Nifty Z-Score]],Table2[1Y Return vs Nifty Z-Score])</f>
        <v>474</v>
      </c>
      <c r="AT614">
        <f>_xlfn.RANK.AVG(Table2[[#This Row],[6M Return vs Nifty Z-Score]],Table2[6M Return vs Nifty Z-Score])</f>
        <v>556</v>
      </c>
      <c r="AU614">
        <f>_xlfn.RANK.AVG(Table2[[#This Row],[Sharpe Ratio Z-Score]],Table2[Sharpe Ratio Z-Score])</f>
        <v>638</v>
      </c>
      <c r="AV614">
        <f>(Table2[[#This Row],[Rank 1Y]]+Table2[[#This Row],[Rank 6M]]+Table2[[#This Row],[Rank Sharpe]])/3</f>
        <v>556</v>
      </c>
    </row>
    <row r="615" spans="1:48" x14ac:dyDescent="0.3">
      <c r="A615" t="s">
        <v>414</v>
      </c>
      <c r="B615" t="s">
        <v>415</v>
      </c>
      <c r="C615" t="s">
        <v>3181</v>
      </c>
      <c r="D615" t="s">
        <v>27</v>
      </c>
      <c r="E615">
        <v>57853.574999999997</v>
      </c>
      <c r="F615">
        <v>2029.95</v>
      </c>
      <c r="G615">
        <v>-18.938476122364399</v>
      </c>
      <c r="H615">
        <f>(Table2[[#This Row],[1Y Return vs Nifty]]-AVERAGE(Table2[1Y Return vs Nifty]))/_xlfn.STDEV.P(Table2[1Y Return vs Nifty])</f>
        <v>-0.77518082005831368</v>
      </c>
      <c r="I615">
        <v>5.60148938857881</v>
      </c>
      <c r="J615">
        <f>(Table2[[#This Row],[1M Return vs Nifty]]-AVERAGE(Table2[1M Return vs Nifty]))/_xlfn.STDEV.P(Table2[1M Return vs Nifty])</f>
        <v>0.41620386997435926</v>
      </c>
      <c r="K615">
        <v>-11.987327632576999</v>
      </c>
      <c r="L615">
        <f>(Table2[[#This Row],[6M Return vs Nifty]]-AVERAGE(Table2[6M Return vs Nifty]))/_xlfn.STDEV.P(Table2[6M Return vs Nifty])</f>
        <v>-0.84631108304915703</v>
      </c>
      <c r="M615">
        <v>3.8736708575027499</v>
      </c>
      <c r="N615">
        <f>(Table2[[#This Row],[1W Return vs Nifty]]-AVERAGE(Table2[1W Return vs Nifty]))/_xlfn.STDEV.P(Table2[1W Return vs Nifty])</f>
        <v>0.8593272146895915</v>
      </c>
      <c r="O615">
        <v>1972.13</v>
      </c>
      <c r="P615">
        <v>1923.4371715406501</v>
      </c>
      <c r="Q615">
        <v>1827.37717613583</v>
      </c>
      <c r="R615">
        <v>62.174709798897602</v>
      </c>
      <c r="S615" s="1">
        <f>(Table2[[#This Row],[Close Price]]-Table2[[#This Row],[20D EMA]])/Table2[[#This Row],[20D EMA]]</f>
        <v>2.9318554050696423E-2</v>
      </c>
      <c r="T615" s="1">
        <f>(Table2[[#This Row],[Close Price]]-Table2[[#This Row],[50D EMA]])/Table2[[#This Row],[50D EMA]]</f>
        <v>5.5376297201345279E-2</v>
      </c>
      <c r="U615" s="1">
        <f>(Table2[[#This Row],[Close Price]]-Table2[[#This Row],[200D EMA]])/Table2[[#This Row],[200D EMA]]</f>
        <v>0.11085441282162137</v>
      </c>
      <c r="V615">
        <v>1.2043343849639401</v>
      </c>
      <c r="W615">
        <v>2007.5</v>
      </c>
      <c r="X615">
        <v>2047.5</v>
      </c>
      <c r="Y615">
        <v>2007.5</v>
      </c>
      <c r="Z615">
        <v>2079</v>
      </c>
      <c r="AA615">
        <v>1909.4</v>
      </c>
      <c r="AB615">
        <v>2079</v>
      </c>
      <c r="AC615" s="1">
        <f>(Table2[[#This Row],[Close Price]]/Table2[[#This Row],[Day Low]])-1</f>
        <v>1.1183063511830627E-2</v>
      </c>
      <c r="AD615" s="1">
        <f>(Table2[[#This Row],[Day High]]/Table2[[#This Row],[Close Price]])-1</f>
        <v>8.6455331412103043E-3</v>
      </c>
      <c r="AE615" s="1">
        <f>(Table2[[#This Row],[Close Price]]/Table2[[#This Row],[Current Week Low]])-1</f>
        <v>1.1183063511830627E-2</v>
      </c>
      <c r="AF615" s="1">
        <f>(Table2[[#This Row],[Current Week High]]/Table2[[#This Row],[Close Price]])-1</f>
        <v>2.4163156727998292E-2</v>
      </c>
      <c r="AG615" s="1">
        <f>(Table2[[#This Row],[Close Price]]/Table2[[#This Row],[Current Month Low]])-1</f>
        <v>6.313501623546669E-2</v>
      </c>
      <c r="AH615" s="1">
        <f>(Table2[[#This Row],[Current Month High]]/Table2[[#This Row],[Close Price]])-1</f>
        <v>2.4163156727998292E-2</v>
      </c>
      <c r="AI615">
        <v>2.6946476514199702</v>
      </c>
      <c r="AJ615">
        <v>31.524556174679201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0.02</v>
      </c>
      <c r="AM615" t="s">
        <v>3225</v>
      </c>
      <c r="AN615">
        <v>3.47</v>
      </c>
      <c r="AO615" t="s">
        <v>3225</v>
      </c>
      <c r="AP615">
        <v>2.3911128203598999E-2</v>
      </c>
      <c r="AQ615">
        <f>(Table2[[#This Row],[Sharpe Ratio]]-AVERAGE(Table2[Sharpe Ratio]))/_xlfn.STDEV.P(Table2[Sharpe Ratio])</f>
        <v>-0.48168492135608776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-0.82764573979960765</v>
      </c>
      <c r="AS615">
        <f>_xlfn.RANK.AVG(Table2[[#This Row],[1Y Return vs Nifty Z-Score]],Table2[1Y Return vs Nifty Z-Score])</f>
        <v>590</v>
      </c>
      <c r="AT615">
        <f>_xlfn.RANK.AVG(Table2[[#This Row],[6M Return vs Nifty Z-Score]],Table2[6M Return vs Nifty Z-Score])</f>
        <v>610</v>
      </c>
      <c r="AU615">
        <f>_xlfn.RANK.AVG(Table2[[#This Row],[Sharpe Ratio Z-Score]],Table2[Sharpe Ratio Z-Score])</f>
        <v>471</v>
      </c>
      <c r="AV615">
        <f>(Table2[[#This Row],[Rank 1Y]]+Table2[[#This Row],[Rank 6M]]+Table2[[#This Row],[Rank Sharpe]])/3</f>
        <v>557</v>
      </c>
    </row>
    <row r="616" spans="1:48" x14ac:dyDescent="0.3">
      <c r="A616" t="s">
        <v>1004</v>
      </c>
      <c r="B616" t="s">
        <v>1005</v>
      </c>
      <c r="C616" t="s">
        <v>3191</v>
      </c>
      <c r="D616" t="s">
        <v>1006</v>
      </c>
      <c r="E616">
        <v>15095.282488179</v>
      </c>
      <c r="F616">
        <v>193.09</v>
      </c>
      <c r="G616">
        <v>-4.9741266934450099</v>
      </c>
      <c r="H616">
        <f>(Table2[[#This Row],[1Y Return vs Nifty]]-AVERAGE(Table2[1Y Return vs Nifty]))/_xlfn.STDEV.P(Table2[1Y Return vs Nifty])</f>
        <v>-0.5438332163670444</v>
      </c>
      <c r="I616">
        <v>-10.512090127951399</v>
      </c>
      <c r="J616">
        <f>(Table2[[#This Row],[1M Return vs Nifty]]-AVERAGE(Table2[1M Return vs Nifty]))/_xlfn.STDEV.P(Table2[1M Return vs Nifty])</f>
        <v>-1.1055802396972818</v>
      </c>
      <c r="K616">
        <v>-22.584634134382799</v>
      </c>
      <c r="L616">
        <f>(Table2[[#This Row],[6M Return vs Nifty]]-AVERAGE(Table2[6M Return vs Nifty]))/_xlfn.STDEV.P(Table2[6M Return vs Nifty])</f>
        <v>-1.1590068744659092</v>
      </c>
      <c r="M616">
        <v>-4.3637322191035803</v>
      </c>
      <c r="N616">
        <f>(Table2[[#This Row],[1W Return vs Nifty]]-AVERAGE(Table2[1W Return vs Nifty]))/_xlfn.STDEV.P(Table2[1W Return vs Nifty])</f>
        <v>-1.0136824436640492</v>
      </c>
      <c r="O616">
        <v>196.86</v>
      </c>
      <c r="P616">
        <v>201.313416118704</v>
      </c>
      <c r="Q616">
        <v>197.958585214214</v>
      </c>
      <c r="R616">
        <v>41.195602594794202</v>
      </c>
      <c r="S616" s="1">
        <f>(Table2[[#This Row],[Close Price]]-Table2[[#This Row],[20D EMA]])/Table2[[#This Row],[20D EMA]]</f>
        <v>-1.9150665447526211E-2</v>
      </c>
      <c r="T616" s="1">
        <f>(Table2[[#This Row],[Close Price]]-Table2[[#This Row],[50D EMA]])/Table2[[#This Row],[50D EMA]]</f>
        <v>-4.0848823080201845E-2</v>
      </c>
      <c r="U616" s="1">
        <f>(Table2[[#This Row],[Close Price]]-Table2[[#This Row],[200D EMA]])/Table2[[#This Row],[200D EMA]]</f>
        <v>-2.4593958422897515E-2</v>
      </c>
      <c r="V616">
        <v>0.78330499204012904</v>
      </c>
      <c r="W616">
        <v>186</v>
      </c>
      <c r="X616">
        <v>194.78</v>
      </c>
      <c r="Y616">
        <v>186</v>
      </c>
      <c r="Z616">
        <v>194.78</v>
      </c>
      <c r="AA616">
        <v>186</v>
      </c>
      <c r="AB616">
        <v>203.65</v>
      </c>
      <c r="AC616" s="1">
        <f>(Table2[[#This Row],[Close Price]]/Table2[[#This Row],[Day Low]])-1</f>
        <v>3.8118279569892444E-2</v>
      </c>
      <c r="AD616" s="1">
        <f>(Table2[[#This Row],[Day High]]/Table2[[#This Row],[Close Price]])-1</f>
        <v>8.7523952560981666E-3</v>
      </c>
      <c r="AE616" s="1">
        <f>(Table2[[#This Row],[Close Price]]/Table2[[#This Row],[Current Week Low]])-1</f>
        <v>3.8118279569892444E-2</v>
      </c>
      <c r="AF616" s="1">
        <f>(Table2[[#This Row],[Current Week High]]/Table2[[#This Row],[Close Price]])-1</f>
        <v>8.7523952560981666E-3</v>
      </c>
      <c r="AG616" s="1">
        <f>(Table2[[#This Row],[Close Price]]/Table2[[#This Row],[Current Month Low]])-1</f>
        <v>3.8118279569892444E-2</v>
      </c>
      <c r="AH616" s="1">
        <f>(Table2[[#This Row],[Current Month High]]/Table2[[#This Row],[Close Price]])-1</f>
        <v>5.4689523020353237E-2</v>
      </c>
      <c r="AI616">
        <v>23.0255321352737</v>
      </c>
      <c r="AJ616">
        <v>41.769456681350903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-0.16</v>
      </c>
      <c r="AM616" t="s">
        <v>3224</v>
      </c>
      <c r="AN616">
        <v>-4.34</v>
      </c>
      <c r="AO616" t="s">
        <v>3224</v>
      </c>
      <c r="AP616">
        <v>1.6031573183241998E-2</v>
      </c>
      <c r="AQ616">
        <f>(Table2[[#This Row],[Sharpe Ratio]]-AVERAGE(Table2[Sharpe Ratio]))/_xlfn.STDEV.P(Table2[Sharpe Ratio])</f>
        <v>-0.57319986144736368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501</v>
      </c>
      <c r="AT616">
        <f>_xlfn.RANK.AVG(Table2[[#This Row],[6M Return vs Nifty Z-Score]],Table2[6M Return vs Nifty Z-Score])</f>
        <v>692</v>
      </c>
      <c r="AU616">
        <f>_xlfn.RANK.AVG(Table2[[#This Row],[Sharpe Ratio Z-Score]],Table2[Sharpe Ratio Z-Score])</f>
        <v>490</v>
      </c>
      <c r="AV616">
        <f>(Table2[[#This Row],[Rank 1Y]]+Table2[[#This Row],[Rank 6M]]+Table2[[#This Row],[Rank Sharpe]])/3</f>
        <v>561</v>
      </c>
    </row>
    <row r="617" spans="1:48" x14ac:dyDescent="0.3">
      <c r="A617" t="s">
        <v>928</v>
      </c>
      <c r="B617" t="s">
        <v>929</v>
      </c>
      <c r="C617" t="s">
        <v>3194</v>
      </c>
      <c r="D617" t="s">
        <v>463</v>
      </c>
      <c r="E617">
        <v>16770.285051340001</v>
      </c>
      <c r="F617">
        <v>1578.35</v>
      </c>
      <c r="G617">
        <v>-16.793369148103601</v>
      </c>
      <c r="H617">
        <f>(Table2[[#This Row],[1Y Return vs Nifty]]-AVERAGE(Table2[1Y Return vs Nifty]))/_xlfn.STDEV.P(Table2[1Y Return vs Nifty])</f>
        <v>-0.73964279799128296</v>
      </c>
      <c r="I617">
        <v>-2.9169917320732401</v>
      </c>
      <c r="J617">
        <f>(Table2[[#This Row],[1M Return vs Nifty]]-AVERAGE(Table2[1M Return vs Nifty]))/_xlfn.STDEV.P(Table2[1M Return vs Nifty])</f>
        <v>-0.38829082312891411</v>
      </c>
      <c r="K617">
        <v>7.1596456582626002</v>
      </c>
      <c r="L617">
        <f>(Table2[[#This Row],[6M Return vs Nifty]]-AVERAGE(Table2[6M Return vs Nifty]))/_xlfn.STDEV.P(Table2[6M Return vs Nifty])</f>
        <v>-0.28133941167263532</v>
      </c>
      <c r="M617">
        <v>1.76540531003394</v>
      </c>
      <c r="N617">
        <f>(Table2[[#This Row],[1W Return vs Nifty]]-AVERAGE(Table2[1W Return vs Nifty]))/_xlfn.STDEV.P(Table2[1W Return vs Nifty])</f>
        <v>0.37995262344278974</v>
      </c>
      <c r="O617">
        <v>1547.61</v>
      </c>
      <c r="P617">
        <v>1522.58604857758</v>
      </c>
      <c r="Q617">
        <v>1450.54304743118</v>
      </c>
      <c r="R617">
        <v>62.565302842111997</v>
      </c>
      <c r="S617" s="1">
        <f>(Table2[[#This Row],[Close Price]]-Table2[[#This Row],[20D EMA]])/Table2[[#This Row],[20D EMA]]</f>
        <v>1.9862885352252835E-2</v>
      </c>
      <c r="T617" s="1">
        <f>(Table2[[#This Row],[Close Price]]-Table2[[#This Row],[50D EMA]])/Table2[[#This Row],[50D EMA]]</f>
        <v>3.6624499137185296E-2</v>
      </c>
      <c r="U617" s="1">
        <f>(Table2[[#This Row],[Close Price]]-Table2[[#This Row],[200D EMA]])/Table2[[#This Row],[200D EMA]]</f>
        <v>8.8109727453561604E-2</v>
      </c>
      <c r="V617">
        <v>0.62307346882137704</v>
      </c>
      <c r="W617">
        <v>1567</v>
      </c>
      <c r="X617">
        <v>1594</v>
      </c>
      <c r="Y617">
        <v>1560.25</v>
      </c>
      <c r="Z617">
        <v>1601.75</v>
      </c>
      <c r="AA617">
        <v>1462.3</v>
      </c>
      <c r="AB617">
        <v>1601.75</v>
      </c>
      <c r="AC617" s="1">
        <f>(Table2[[#This Row],[Close Price]]/Table2[[#This Row],[Day Low]])-1</f>
        <v>7.2431397574983514E-3</v>
      </c>
      <c r="AD617" s="1">
        <f>(Table2[[#This Row],[Day High]]/Table2[[#This Row],[Close Price]])-1</f>
        <v>9.9154179998099945E-3</v>
      </c>
      <c r="AE617" s="1">
        <f>(Table2[[#This Row],[Close Price]]/Table2[[#This Row],[Current Week Low]])-1</f>
        <v>1.1600705015221813E-2</v>
      </c>
      <c r="AF617" s="1">
        <f>(Table2[[#This Row],[Current Week High]]/Table2[[#This Row],[Close Price]])-1</f>
        <v>1.4825609022080188E-2</v>
      </c>
      <c r="AG617" s="1">
        <f>(Table2[[#This Row],[Close Price]]/Table2[[#This Row],[Current Month Low]])-1</f>
        <v>7.9361280175066717E-2</v>
      </c>
      <c r="AH617" s="1">
        <f>(Table2[[#This Row],[Current Month High]]/Table2[[#This Row],[Close Price]])-1</f>
        <v>1.4825609022080188E-2</v>
      </c>
      <c r="AI617">
        <v>7.0738429372446001</v>
      </c>
      <c r="AJ617">
        <v>26.979082864038599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0.09</v>
      </c>
      <c r="AM617" t="s">
        <v>3225</v>
      </c>
      <c r="AN617">
        <v>5.68</v>
      </c>
      <c r="AO617" t="s">
        <v>3225</v>
      </c>
      <c r="AP617">
        <v>-7.6518252722749994E-2</v>
      </c>
      <c r="AQ617">
        <f>(Table2[[#This Row],[Sharpe Ratio]]-AVERAGE(Table2[Sharpe Ratio]))/_xlfn.STDEV.P(Table2[Sharpe Ratio])</f>
        <v>-1.648094541586437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-2.67741495093648</v>
      </c>
      <c r="AS617">
        <f>_xlfn.RANK.AVG(Table2[[#This Row],[1Y Return vs Nifty Z-Score]],Table2[1Y Return vs Nifty Z-Score])</f>
        <v>580</v>
      </c>
      <c r="AT617">
        <f>_xlfn.RANK.AVG(Table2[[#This Row],[6M Return vs Nifty Z-Score]],Table2[6M Return vs Nifty Z-Score])</f>
        <v>402</v>
      </c>
      <c r="AU617">
        <f>_xlfn.RANK.AVG(Table2[[#This Row],[Sharpe Ratio Z-Score]],Table2[Sharpe Ratio Z-Score])</f>
        <v>704</v>
      </c>
      <c r="AV617">
        <f>(Table2[[#This Row],[Rank 1Y]]+Table2[[#This Row],[Rank 6M]]+Table2[[#This Row],[Rank Sharpe]])/3</f>
        <v>562</v>
      </c>
    </row>
    <row r="618" spans="1:48" x14ac:dyDescent="0.3">
      <c r="A618" t="s">
        <v>1377</v>
      </c>
      <c r="B618" t="s">
        <v>1378</v>
      </c>
      <c r="C618" t="s">
        <v>3180</v>
      </c>
      <c r="D618" t="s">
        <v>24</v>
      </c>
      <c r="E618">
        <v>8289.9136654979993</v>
      </c>
      <c r="F618">
        <v>42.86</v>
      </c>
      <c r="G618">
        <v>-38.501854843257</v>
      </c>
      <c r="H618">
        <f>(Table2[[#This Row],[1Y Return vs Nifty]]-AVERAGE(Table2[1Y Return vs Nifty]))/_xlfn.STDEV.P(Table2[1Y Return vs Nifty])</f>
        <v>-1.0992876329263948</v>
      </c>
      <c r="I618">
        <v>-1.91723758112192</v>
      </c>
      <c r="J618">
        <f>(Table2[[#This Row],[1M Return vs Nifty]]-AVERAGE(Table2[1M Return vs Nifty]))/_xlfn.STDEV.P(Table2[1M Return vs Nifty])</f>
        <v>-0.29387294540440012</v>
      </c>
      <c r="K618">
        <v>-24.321784669819799</v>
      </c>
      <c r="L618">
        <f>(Table2[[#This Row],[6M Return vs Nifty]]-AVERAGE(Table2[6M Return vs Nifty]))/_xlfn.STDEV.P(Table2[6M Return vs Nifty])</f>
        <v>-1.2102651504623563</v>
      </c>
      <c r="M618">
        <v>-1.0626694937019801</v>
      </c>
      <c r="N618">
        <f>(Table2[[#This Row],[1W Return vs Nifty]]-AVERAGE(Table2[1W Return vs Nifty]))/_xlfn.STDEV.P(Table2[1W Return vs Nifty])</f>
        <v>-0.26309123063145251</v>
      </c>
      <c r="O618">
        <v>43.1</v>
      </c>
      <c r="P618">
        <v>44.068751141308603</v>
      </c>
      <c r="Q618">
        <v>47.390109468754403</v>
      </c>
      <c r="R618">
        <v>46.895447927251602</v>
      </c>
      <c r="S618" s="1">
        <f>(Table2[[#This Row],[Close Price]]-Table2[[#This Row],[20D EMA]])/Table2[[#This Row],[20D EMA]]</f>
        <v>-5.5684454756380966E-3</v>
      </c>
      <c r="T618" s="1">
        <f>(Table2[[#This Row],[Close Price]]-Table2[[#This Row],[50D EMA]])/Table2[[#This Row],[50D EMA]]</f>
        <v>-2.7428758700982558E-2</v>
      </c>
      <c r="U618" s="1">
        <f>(Table2[[#This Row],[Close Price]]-Table2[[#This Row],[200D EMA]])/Table2[[#This Row],[200D EMA]]</f>
        <v>-9.5591876016687172E-2</v>
      </c>
      <c r="V618">
        <v>0.497260973290514</v>
      </c>
      <c r="W618">
        <v>42.51</v>
      </c>
      <c r="X618">
        <v>43.35</v>
      </c>
      <c r="Y618">
        <v>42.51</v>
      </c>
      <c r="Z618">
        <v>43.35</v>
      </c>
      <c r="AA618">
        <v>42.04</v>
      </c>
      <c r="AB618">
        <v>44.9</v>
      </c>
      <c r="AC618" s="1">
        <f>(Table2[[#This Row],[Close Price]]/Table2[[#This Row],[Day Low]])-1</f>
        <v>8.2333568572101612E-3</v>
      </c>
      <c r="AD618" s="1">
        <f>(Table2[[#This Row],[Day High]]/Table2[[#This Row],[Close Price]])-1</f>
        <v>1.1432571161922533E-2</v>
      </c>
      <c r="AE618" s="1">
        <f>(Table2[[#This Row],[Close Price]]/Table2[[#This Row],[Current Week Low]])-1</f>
        <v>8.2333568572101612E-3</v>
      </c>
      <c r="AF618" s="1">
        <f>(Table2[[#This Row],[Current Week High]]/Table2[[#This Row],[Close Price]])-1</f>
        <v>1.1432571161922533E-2</v>
      </c>
      <c r="AG618" s="1">
        <f>(Table2[[#This Row],[Close Price]]/Table2[[#This Row],[Current Month Low]])-1</f>
        <v>1.9505233111322573E-2</v>
      </c>
      <c r="AH618" s="1">
        <f>(Table2[[#This Row],[Current Month High]]/Table2[[#This Row],[Close Price]])-1</f>
        <v>4.7596826878208098E-2</v>
      </c>
      <c r="AI618">
        <v>46.990200653289698</v>
      </c>
      <c r="AJ618">
        <v>7.1499999999999897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-0.05</v>
      </c>
      <c r="AM618" t="s">
        <v>3224</v>
      </c>
      <c r="AN618">
        <v>-2.39</v>
      </c>
      <c r="AO618" t="s">
        <v>3224</v>
      </c>
      <c r="AP618">
        <v>8.1987004424802001E-2</v>
      </c>
      <c r="AQ618">
        <f>(Table2[[#This Row],[Sharpe Ratio]]-AVERAGE(Table2[Sharpe Ratio]))/_xlfn.STDEV.P(Table2[Sharpe Ratio])</f>
        <v>0.19282148406919528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691</v>
      </c>
      <c r="AT618">
        <f>_xlfn.RANK.AVG(Table2[[#This Row],[6M Return vs Nifty Z-Score]],Table2[6M Return vs Nifty Z-Score])</f>
        <v>699</v>
      </c>
      <c r="AU618">
        <f>_xlfn.RANK.AVG(Table2[[#This Row],[Sharpe Ratio Z-Score]],Table2[Sharpe Ratio Z-Score])</f>
        <v>298</v>
      </c>
      <c r="AV618">
        <f>(Table2[[#This Row],[Rank 1Y]]+Table2[[#This Row],[Rank 6M]]+Table2[[#This Row],[Rank Sharpe]])/3</f>
        <v>562.66666666666663</v>
      </c>
    </row>
    <row r="619" spans="1:48" x14ac:dyDescent="0.3">
      <c r="A619" t="s">
        <v>484</v>
      </c>
      <c r="B619" t="s">
        <v>485</v>
      </c>
      <c r="C619" t="s">
        <v>3194</v>
      </c>
      <c r="D619" t="s">
        <v>382</v>
      </c>
      <c r="E619">
        <v>45835.855597665002</v>
      </c>
      <c r="F619">
        <v>610.65</v>
      </c>
      <c r="G619">
        <v>-28.849861995819701</v>
      </c>
      <c r="H619">
        <f>(Table2[[#This Row],[1Y Return vs Nifty]]-AVERAGE(Table2[1Y Return vs Nifty]))/_xlfn.STDEV.P(Table2[1Y Return vs Nifty])</f>
        <v>-0.939382910728915</v>
      </c>
      <c r="I619">
        <v>7.2190042465402797</v>
      </c>
      <c r="J619">
        <f>(Table2[[#This Row],[1M Return vs Nifty]]-AVERAGE(Table2[1M Return vs Nifty]))/_xlfn.STDEV.P(Table2[1M Return vs Nifty])</f>
        <v>0.56896374592112775</v>
      </c>
      <c r="K619">
        <v>15.610348968288401</v>
      </c>
      <c r="L619">
        <f>(Table2[[#This Row],[6M Return vs Nifty]]-AVERAGE(Table2[6M Return vs Nifty]))/_xlfn.STDEV.P(Table2[6M Return vs Nifty])</f>
        <v>-3.1983657065896572E-2</v>
      </c>
      <c r="M619">
        <v>-0.735691688518334</v>
      </c>
      <c r="N619">
        <f>(Table2[[#This Row],[1W Return vs Nifty]]-AVERAGE(Table2[1W Return vs Nifty]))/_xlfn.STDEV.P(Table2[1W Return vs Nifty])</f>
        <v>-0.18874345603784165</v>
      </c>
      <c r="O619">
        <v>598.28</v>
      </c>
      <c r="P619">
        <v>576.93440554045503</v>
      </c>
      <c r="Q619">
        <v>557.98858464813998</v>
      </c>
      <c r="R619">
        <v>58.060534614847299</v>
      </c>
      <c r="S619" s="1">
        <f>(Table2[[#This Row],[Close Price]]-Table2[[#This Row],[20D EMA]])/Table2[[#This Row],[20D EMA]]</f>
        <v>2.0675937688039055E-2</v>
      </c>
      <c r="T619" s="1">
        <f>(Table2[[#This Row],[Close Price]]-Table2[[#This Row],[50D EMA]])/Table2[[#This Row],[50D EMA]]</f>
        <v>5.843921620164285E-2</v>
      </c>
      <c r="U619" s="1">
        <f>(Table2[[#This Row],[Close Price]]-Table2[[#This Row],[200D EMA]])/Table2[[#This Row],[200D EMA]]</f>
        <v>9.4377227062929211E-2</v>
      </c>
      <c r="V619">
        <v>0.78303585817273702</v>
      </c>
      <c r="W619">
        <v>609.29999999999995</v>
      </c>
      <c r="X619">
        <v>615.79999999999995</v>
      </c>
      <c r="Y619">
        <v>606.70000000000005</v>
      </c>
      <c r="Z619">
        <v>615.79999999999995</v>
      </c>
      <c r="AA619">
        <v>593</v>
      </c>
      <c r="AB619">
        <v>623.70000000000005</v>
      </c>
      <c r="AC619" s="1">
        <f>(Table2[[#This Row],[Close Price]]/Table2[[#This Row],[Day Low]])-1</f>
        <v>2.2156573116691725E-3</v>
      </c>
      <c r="AD619" s="1">
        <f>(Table2[[#This Row],[Day High]]/Table2[[#This Row],[Close Price]])-1</f>
        <v>8.4336362891999084E-3</v>
      </c>
      <c r="AE619" s="1">
        <f>(Table2[[#This Row],[Close Price]]/Table2[[#This Row],[Current Week Low]])-1</f>
        <v>6.5106312839953162E-3</v>
      </c>
      <c r="AF619" s="1">
        <f>(Table2[[#This Row],[Current Week High]]/Table2[[#This Row],[Close Price]])-1</f>
        <v>8.4336362891999084E-3</v>
      </c>
      <c r="AG619" s="1">
        <f>(Table2[[#This Row],[Close Price]]/Table2[[#This Row],[Current Month Low]])-1</f>
        <v>2.9763912310286633E-2</v>
      </c>
      <c r="AH619" s="1">
        <f>(Table2[[#This Row],[Current Month High]]/Table2[[#This Row],[Close Price]])-1</f>
        <v>2.1370670596905006E-2</v>
      </c>
      <c r="AI619">
        <v>4.6507819536559296</v>
      </c>
      <c r="AJ619">
        <v>36.366681554265199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0.05</v>
      </c>
      <c r="AM619" t="s">
        <v>3225</v>
      </c>
      <c r="AN619">
        <v>2.06</v>
      </c>
      <c r="AO619" t="s">
        <v>3225</v>
      </c>
      <c r="AP619">
        <v>-8.3879173974537993E-2</v>
      </c>
      <c r="AQ619">
        <f>(Table2[[#This Row],[Sharpe Ratio]]-AVERAGE(Table2[Sharpe Ratio]))/_xlfn.STDEV.P(Table2[Sharpe Ratio])</f>
        <v>-1.733585951397477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-2.3247322293090029</v>
      </c>
      <c r="AS619">
        <f>_xlfn.RANK.AVG(Table2[[#This Row],[1Y Return vs Nifty Z-Score]],Table2[1Y Return vs Nifty Z-Score])</f>
        <v>656</v>
      </c>
      <c r="AT619">
        <f>_xlfn.RANK.AVG(Table2[[#This Row],[6M Return vs Nifty Z-Score]],Table2[6M Return vs Nifty Z-Score])</f>
        <v>323</v>
      </c>
      <c r="AU619">
        <f>_xlfn.RANK.AVG(Table2[[#This Row],[Sharpe Ratio Z-Score]],Table2[Sharpe Ratio Z-Score])</f>
        <v>711</v>
      </c>
      <c r="AV619">
        <f>(Table2[[#This Row],[Rank 1Y]]+Table2[[#This Row],[Rank 6M]]+Table2[[#This Row],[Rank Sharpe]])/3</f>
        <v>563.33333333333337</v>
      </c>
    </row>
    <row r="620" spans="1:48" x14ac:dyDescent="0.3">
      <c r="A620" t="s">
        <v>402</v>
      </c>
      <c r="B620" t="s">
        <v>403</v>
      </c>
      <c r="C620" t="s">
        <v>3179</v>
      </c>
      <c r="D620" t="s">
        <v>265</v>
      </c>
      <c r="E620">
        <v>59940.028439219997</v>
      </c>
      <c r="F620">
        <v>5663.4</v>
      </c>
      <c r="G620">
        <v>-4.43328857410713</v>
      </c>
      <c r="H620">
        <f>(Table2[[#This Row],[1Y Return vs Nifty]]-AVERAGE(Table2[1Y Return vs Nifty]))/_xlfn.STDEV.P(Table2[1Y Return vs Nifty])</f>
        <v>-0.53487314246380979</v>
      </c>
      <c r="I620">
        <v>5.2954635797381204</v>
      </c>
      <c r="J620">
        <f>(Table2[[#This Row],[1M Return vs Nifty]]-AVERAGE(Table2[1M Return vs Nifty]))/_xlfn.STDEV.P(Table2[1M Return vs Nifty])</f>
        <v>0.3873024571898549</v>
      </c>
      <c r="K620">
        <v>-10.2854942891714</v>
      </c>
      <c r="L620">
        <f>(Table2[[#This Row],[6M Return vs Nifty]]-AVERAGE(Table2[6M Return vs Nifty]))/_xlfn.STDEV.P(Table2[6M Return vs Nifty])</f>
        <v>-0.7960949149988179</v>
      </c>
      <c r="M620">
        <v>-0.118186353214514</v>
      </c>
      <c r="N620">
        <f>(Table2[[#This Row],[1W Return vs Nifty]]-AVERAGE(Table2[1W Return vs Nifty]))/_xlfn.STDEV.P(Table2[1W Return vs Nifty])</f>
        <v>-4.833592148443297E-2</v>
      </c>
      <c r="O620">
        <v>5590.26</v>
      </c>
      <c r="P620">
        <v>5361.2425138213403</v>
      </c>
      <c r="Q620">
        <v>5029.1187133919002</v>
      </c>
      <c r="R620">
        <v>52.229536622625901</v>
      </c>
      <c r="S620" s="1">
        <f>(Table2[[#This Row],[Close Price]]-Table2[[#This Row],[20D EMA]])/Table2[[#This Row],[20D EMA]]</f>
        <v>1.3083470178488911E-2</v>
      </c>
      <c r="T620" s="1">
        <f>(Table2[[#This Row],[Close Price]]-Table2[[#This Row],[50D EMA]])/Table2[[#This Row],[50D EMA]]</f>
        <v>5.6359600484345594E-2</v>
      </c>
      <c r="U620" s="1">
        <f>(Table2[[#This Row],[Close Price]]-Table2[[#This Row],[200D EMA]])/Table2[[#This Row],[200D EMA]]</f>
        <v>0.12612175666465963</v>
      </c>
      <c r="V620">
        <v>0.60430323085332305</v>
      </c>
      <c r="W620">
        <v>5648.35</v>
      </c>
      <c r="X620">
        <v>5758.1</v>
      </c>
      <c r="Y620">
        <v>5648.35</v>
      </c>
      <c r="Z620">
        <v>5822.9</v>
      </c>
      <c r="AA620">
        <v>5514.8</v>
      </c>
      <c r="AB620">
        <v>5837</v>
      </c>
      <c r="AC620" s="1">
        <f>(Table2[[#This Row],[Close Price]]/Table2[[#This Row],[Day Low]])-1</f>
        <v>2.664494941000406E-3</v>
      </c>
      <c r="AD620" s="1">
        <f>(Table2[[#This Row],[Day High]]/Table2[[#This Row],[Close Price]])-1</f>
        <v>1.672140410354217E-2</v>
      </c>
      <c r="AE620" s="1">
        <f>(Table2[[#This Row],[Close Price]]/Table2[[#This Row],[Current Week Low]])-1</f>
        <v>2.664494941000406E-3</v>
      </c>
      <c r="AF620" s="1">
        <f>(Table2[[#This Row],[Current Week High]]/Table2[[#This Row],[Close Price]])-1</f>
        <v>2.8163294134265549E-2</v>
      </c>
      <c r="AG620" s="1">
        <f>(Table2[[#This Row],[Close Price]]/Table2[[#This Row],[Current Month Low]])-1</f>
        <v>2.6945673460506248E-2</v>
      </c>
      <c r="AH620" s="1">
        <f>(Table2[[#This Row],[Current Month High]]/Table2[[#This Row],[Close Price]])-1</f>
        <v>3.0652964650210279E-2</v>
      </c>
      <c r="AI620">
        <v>5.9434262104036399</v>
      </c>
      <c r="AJ620">
        <v>37.762101678423697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-0.04</v>
      </c>
      <c r="AM620" t="s">
        <v>3224</v>
      </c>
      <c r="AN620">
        <v>-0.92</v>
      </c>
      <c r="AO620" t="s">
        <v>3224</v>
      </c>
      <c r="AP620">
        <v>-9.2503327172030001E-3</v>
      </c>
      <c r="AQ620">
        <f>(Table2[[#This Row],[Sharpe Ratio]]-AVERAGE(Table2[Sharpe Ratio]))/_xlfn.STDEV.P(Table2[Sharpe Ratio])</f>
        <v>-0.86682965372561738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-1.8588311754828231</v>
      </c>
      <c r="AS620">
        <f>_xlfn.RANK.AVG(Table2[[#This Row],[1Y Return vs Nifty Z-Score]],Table2[1Y Return vs Nifty Z-Score])</f>
        <v>500</v>
      </c>
      <c r="AT620">
        <f>_xlfn.RANK.AVG(Table2[[#This Row],[6M Return vs Nifty Z-Score]],Table2[6M Return vs Nifty Z-Score])</f>
        <v>589</v>
      </c>
      <c r="AU620">
        <f>_xlfn.RANK.AVG(Table2[[#This Row],[Sharpe Ratio Z-Score]],Table2[Sharpe Ratio Z-Score])</f>
        <v>603</v>
      </c>
      <c r="AV620">
        <f>(Table2[[#This Row],[Rank 1Y]]+Table2[[#This Row],[Rank 6M]]+Table2[[#This Row],[Rank Sharpe]])/3</f>
        <v>564</v>
      </c>
    </row>
    <row r="621" spans="1:48" x14ac:dyDescent="0.3">
      <c r="A621" t="s">
        <v>2117</v>
      </c>
      <c r="B621" t="s">
        <v>2118</v>
      </c>
      <c r="C621" t="s">
        <v>3180</v>
      </c>
      <c r="D621" t="s">
        <v>492</v>
      </c>
      <c r="E621">
        <v>2976.6193638499999</v>
      </c>
      <c r="F621">
        <v>995.5</v>
      </c>
      <c r="G621">
        <v>-7.79892863864377</v>
      </c>
      <c r="H621">
        <f>(Table2[[#This Row],[1Y Return vs Nifty]]-AVERAGE(Table2[1Y Return vs Nifty]))/_xlfn.STDEV.P(Table2[1Y Return vs Nifty])</f>
        <v>-0.59063175605202145</v>
      </c>
      <c r="I621">
        <v>0.33447770048223502</v>
      </c>
      <c r="J621">
        <f>(Table2[[#This Row],[1M Return vs Nifty]]-AVERAGE(Table2[1M Return vs Nifty]))/_xlfn.STDEV.P(Table2[1M Return vs Nifty])</f>
        <v>-8.1218486379030591E-2</v>
      </c>
      <c r="K621">
        <v>-26.101812597853701</v>
      </c>
      <c r="L621">
        <f>(Table2[[#This Row],[6M Return vs Nifty]]-AVERAGE(Table2[6M Return vs Nifty]))/_xlfn.STDEV.P(Table2[6M Return vs Nifty])</f>
        <v>-1.2627886140052516</v>
      </c>
      <c r="M621">
        <v>1.68758249590539</v>
      </c>
      <c r="N621">
        <f>(Table2[[#This Row],[1W Return vs Nifty]]-AVERAGE(Table2[1W Return vs Nifty]))/_xlfn.STDEV.P(Table2[1W Return vs Nifty])</f>
        <v>0.36225737639132627</v>
      </c>
      <c r="O621">
        <v>992.06</v>
      </c>
      <c r="P621">
        <v>1005.41408713014</v>
      </c>
      <c r="Q621">
        <v>1005.7371293</v>
      </c>
      <c r="R621">
        <v>51.577584806675503</v>
      </c>
      <c r="S621" s="1">
        <f>(Table2[[#This Row],[Close Price]]-Table2[[#This Row],[20D EMA]])/Table2[[#This Row],[20D EMA]]</f>
        <v>3.4675322057134191E-3</v>
      </c>
      <c r="T621" s="1">
        <f>(Table2[[#This Row],[Close Price]]-Table2[[#This Row],[50D EMA]])/Table2[[#This Row],[50D EMA]]</f>
        <v>-9.8607004388001716E-3</v>
      </c>
      <c r="U621" s="1">
        <f>(Table2[[#This Row],[Close Price]]-Table2[[#This Row],[200D EMA]])/Table2[[#This Row],[200D EMA]]</f>
        <v>-1.0178732594992397E-2</v>
      </c>
      <c r="V621">
        <v>0.73113394145863797</v>
      </c>
      <c r="W621">
        <v>993.5</v>
      </c>
      <c r="X621">
        <v>1015.5</v>
      </c>
      <c r="Y621">
        <v>993.5</v>
      </c>
      <c r="Z621">
        <v>1024.9000000000001</v>
      </c>
      <c r="AA621">
        <v>960</v>
      </c>
      <c r="AB621">
        <v>1030</v>
      </c>
      <c r="AC621" s="1">
        <f>(Table2[[#This Row],[Close Price]]/Table2[[#This Row],[Day Low]])-1</f>
        <v>2.0130850528434774E-3</v>
      </c>
      <c r="AD621" s="1">
        <f>(Table2[[#This Row],[Day High]]/Table2[[#This Row],[Close Price]])-1</f>
        <v>2.0090406830738372E-2</v>
      </c>
      <c r="AE621" s="1">
        <f>(Table2[[#This Row],[Close Price]]/Table2[[#This Row],[Current Week Low]])-1</f>
        <v>2.0130850528434774E-3</v>
      </c>
      <c r="AF621" s="1">
        <f>(Table2[[#This Row],[Current Week High]]/Table2[[#This Row],[Close Price]])-1</f>
        <v>2.9532898041185529E-2</v>
      </c>
      <c r="AG621" s="1">
        <f>(Table2[[#This Row],[Close Price]]/Table2[[#This Row],[Current Month Low]])-1</f>
        <v>3.6979166666666563E-2</v>
      </c>
      <c r="AH621" s="1">
        <f>(Table2[[#This Row],[Current Month High]]/Table2[[#This Row],[Close Price]])-1</f>
        <v>3.4655951783023609E-2</v>
      </c>
      <c r="AI621">
        <v>26.966348568558502</v>
      </c>
      <c r="AJ621">
        <v>19.766602502406101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-0.09</v>
      </c>
      <c r="AM621" t="s">
        <v>3224</v>
      </c>
      <c r="AN621">
        <v>2.42</v>
      </c>
      <c r="AO621" t="s">
        <v>3225</v>
      </c>
      <c r="AP621">
        <v>2.7707081156559999E-2</v>
      </c>
      <c r="AQ621">
        <f>(Table2[[#This Row],[Sharpe Ratio]]-AVERAGE(Table2[Sharpe Ratio]))/_xlfn.STDEV.P(Table2[Sharpe Ratio])</f>
        <v>-0.43759786235566878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522</v>
      </c>
      <c r="AT621">
        <f>_xlfn.RANK.AVG(Table2[[#This Row],[6M Return vs Nifty Z-Score]],Table2[6M Return vs Nifty Z-Score])</f>
        <v>712</v>
      </c>
      <c r="AU621">
        <f>_xlfn.RANK.AVG(Table2[[#This Row],[Sharpe Ratio Z-Score]],Table2[Sharpe Ratio Z-Score])</f>
        <v>459</v>
      </c>
      <c r="AV621">
        <f>(Table2[[#This Row],[Rank 1Y]]+Table2[[#This Row],[Rank 6M]]+Table2[[#This Row],[Rank Sharpe]])/3</f>
        <v>564.33333333333337</v>
      </c>
    </row>
    <row r="622" spans="1:48" x14ac:dyDescent="0.3">
      <c r="A622" t="s">
        <v>1067</v>
      </c>
      <c r="B622" t="s">
        <v>1068</v>
      </c>
      <c r="C622" t="s">
        <v>3179</v>
      </c>
      <c r="D622" t="s">
        <v>265</v>
      </c>
      <c r="E622">
        <v>12754.967122815</v>
      </c>
      <c r="F622">
        <v>947.85</v>
      </c>
      <c r="G622">
        <v>-34.8826551410815</v>
      </c>
      <c r="H622">
        <f>(Table2[[#This Row],[1Y Return vs Nifty]]-AVERAGE(Table2[1Y Return vs Nifty]))/_xlfn.STDEV.P(Table2[1Y Return vs Nifty])</f>
        <v>-1.03932829270504</v>
      </c>
      <c r="I622">
        <v>0.30487029761361301</v>
      </c>
      <c r="J622">
        <f>(Table2[[#This Row],[1M Return vs Nifty]]-AVERAGE(Table2[1M Return vs Nifty]))/_xlfn.STDEV.P(Table2[1M Return vs Nifty])</f>
        <v>-8.4014641955008879E-2</v>
      </c>
      <c r="K622">
        <v>-3.2845773725595899</v>
      </c>
      <c r="L622">
        <f>(Table2[[#This Row],[6M Return vs Nifty]]-AVERAGE(Table2[6M Return vs Nifty]))/_xlfn.STDEV.P(Table2[6M Return vs Nifty])</f>
        <v>-0.58951815367651195</v>
      </c>
      <c r="M622">
        <v>-0.138264793860782</v>
      </c>
      <c r="N622">
        <f>(Table2[[#This Row],[1W Return vs Nifty]]-AVERAGE(Table2[1W Return vs Nifty]))/_xlfn.STDEV.P(Table2[1W Return vs Nifty])</f>
        <v>-5.2901330376701694E-2</v>
      </c>
      <c r="O622">
        <v>938.16</v>
      </c>
      <c r="P622">
        <v>938.12955468316898</v>
      </c>
      <c r="Q622">
        <v>944.761367147226</v>
      </c>
      <c r="R622">
        <v>58.184158984196898</v>
      </c>
      <c r="S622" s="1">
        <f>(Table2[[#This Row],[Close Price]]-Table2[[#This Row],[20D EMA]])/Table2[[#This Row],[20D EMA]]</f>
        <v>1.03287285750832E-2</v>
      </c>
      <c r="T622" s="1">
        <f>(Table2[[#This Row],[Close Price]]-Table2[[#This Row],[50D EMA]])/Table2[[#This Row],[50D EMA]]</f>
        <v>1.0361516986972973E-2</v>
      </c>
      <c r="U622" s="1">
        <f>(Table2[[#This Row],[Close Price]]-Table2[[#This Row],[200D EMA]])/Table2[[#This Row],[200D EMA]]</f>
        <v>3.2692201016859658E-3</v>
      </c>
      <c r="V622">
        <v>0.43866245931395798</v>
      </c>
      <c r="W622">
        <v>941.15</v>
      </c>
      <c r="X622">
        <v>953</v>
      </c>
      <c r="Y622">
        <v>941.15</v>
      </c>
      <c r="Z622">
        <v>954.5</v>
      </c>
      <c r="AA622">
        <v>909</v>
      </c>
      <c r="AB622">
        <v>979.9</v>
      </c>
      <c r="AC622" s="1">
        <f>(Table2[[#This Row],[Close Price]]/Table2[[#This Row],[Day Low]])-1</f>
        <v>7.1189502204749289E-3</v>
      </c>
      <c r="AD622" s="1">
        <f>(Table2[[#This Row],[Day High]]/Table2[[#This Row],[Close Price]])-1</f>
        <v>5.4333491586220362E-3</v>
      </c>
      <c r="AE622" s="1">
        <f>(Table2[[#This Row],[Close Price]]/Table2[[#This Row],[Current Week Low]])-1</f>
        <v>7.1189502204749289E-3</v>
      </c>
      <c r="AF622" s="1">
        <f>(Table2[[#This Row],[Current Week High]]/Table2[[#This Row],[Close Price]])-1</f>
        <v>7.0158780397742149E-3</v>
      </c>
      <c r="AG622" s="1">
        <f>(Table2[[#This Row],[Close Price]]/Table2[[#This Row],[Current Month Low]])-1</f>
        <v>4.2739273927392851E-2</v>
      </c>
      <c r="AH622" s="1">
        <f>(Table2[[#This Row],[Current Month High]]/Table2[[#This Row],[Close Price]])-1</f>
        <v>3.3813367093949331E-2</v>
      </c>
      <c r="AI622">
        <v>31.666402911853101</v>
      </c>
      <c r="AJ622">
        <v>21.200690492935198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-0.16</v>
      </c>
      <c r="AM622" t="s">
        <v>3224</v>
      </c>
      <c r="AN622">
        <v>2.0499999999999998</v>
      </c>
      <c r="AO622" t="s">
        <v>3225</v>
      </c>
      <c r="AP622">
        <v>1.5466131103455001E-2</v>
      </c>
      <c r="AQ622">
        <f>(Table2[[#This Row],[Sharpe Ratio]]-AVERAGE(Table2[Sharpe Ratio]))/_xlfn.STDEV.P(Table2[Sharpe Ratio])</f>
        <v>-0.57976703407616126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680</v>
      </c>
      <c r="AT622">
        <f>_xlfn.RANK.AVG(Table2[[#This Row],[6M Return vs Nifty Z-Score]],Table2[6M Return vs Nifty Z-Score])</f>
        <v>522</v>
      </c>
      <c r="AU622">
        <f>_xlfn.RANK.AVG(Table2[[#This Row],[Sharpe Ratio Z-Score]],Table2[Sharpe Ratio Z-Score])</f>
        <v>492</v>
      </c>
      <c r="AV622">
        <f>(Table2[[#This Row],[Rank 1Y]]+Table2[[#This Row],[Rank 6M]]+Table2[[#This Row],[Rank Sharpe]])/3</f>
        <v>564.66666666666663</v>
      </c>
    </row>
    <row r="623" spans="1:48" x14ac:dyDescent="0.3">
      <c r="A623" t="s">
        <v>2085</v>
      </c>
      <c r="B623" t="s">
        <v>2086</v>
      </c>
      <c r="C623" t="s">
        <v>3178</v>
      </c>
      <c r="D623" t="s">
        <v>455</v>
      </c>
      <c r="E623">
        <v>3111.1051266519999</v>
      </c>
      <c r="F623">
        <v>93.64</v>
      </c>
      <c r="G623">
        <v>-21.256380780192799</v>
      </c>
      <c r="H623">
        <f>(Table2[[#This Row],[1Y Return vs Nifty]]-AVERAGE(Table2[1Y Return vs Nifty]))/_xlfn.STDEV.P(Table2[1Y Return vs Nifty])</f>
        <v>-0.81358158415426962</v>
      </c>
      <c r="I623">
        <v>7.77897254888929</v>
      </c>
      <c r="J623">
        <f>(Table2[[#This Row],[1M Return vs Nifty]]-AVERAGE(Table2[1M Return vs Nifty]))/_xlfn.STDEV.P(Table2[1M Return vs Nifty])</f>
        <v>0.62184776610797365</v>
      </c>
      <c r="K623">
        <v>-8.8255851654235595</v>
      </c>
      <c r="L623">
        <f>(Table2[[#This Row],[6M Return vs Nifty]]-AVERAGE(Table2[6M Return vs Nifty]))/_xlfn.STDEV.P(Table2[6M Return vs Nifty])</f>
        <v>-0.75301722928980519</v>
      </c>
      <c r="M623">
        <v>3.0965815964341101</v>
      </c>
      <c r="N623">
        <f>(Table2[[#This Row],[1W Return vs Nifty]]-AVERAGE(Table2[1W Return vs Nifty]))/_xlfn.STDEV.P(Table2[1W Return vs Nifty])</f>
        <v>0.68263370123048128</v>
      </c>
      <c r="O623">
        <v>88.38</v>
      </c>
      <c r="P623">
        <v>86.695571006063005</v>
      </c>
      <c r="Q623">
        <v>86.230679849017804</v>
      </c>
      <c r="R623">
        <v>78.271164710221996</v>
      </c>
      <c r="S623" s="1">
        <f>(Table2[[#This Row],[Close Price]]-Table2[[#This Row],[20D EMA]])/Table2[[#This Row],[20D EMA]]</f>
        <v>5.9515727540167519E-2</v>
      </c>
      <c r="T623" s="1">
        <f>(Table2[[#This Row],[Close Price]]-Table2[[#This Row],[50D EMA]])/Table2[[#This Row],[50D EMA]]</f>
        <v>8.0101312135672315E-2</v>
      </c>
      <c r="U623" s="1">
        <f>(Table2[[#This Row],[Close Price]]-Table2[[#This Row],[200D EMA]])/Table2[[#This Row],[200D EMA]]</f>
        <v>8.5924408388699386E-2</v>
      </c>
      <c r="V623">
        <v>1.2904491711177699</v>
      </c>
      <c r="W623">
        <v>87.71</v>
      </c>
      <c r="X623">
        <v>95.55</v>
      </c>
      <c r="Y623">
        <v>87.71</v>
      </c>
      <c r="Z623">
        <v>95.55</v>
      </c>
      <c r="AA623">
        <v>84.81</v>
      </c>
      <c r="AB623">
        <v>95.55</v>
      </c>
      <c r="AC623" s="1">
        <f>(Table2[[#This Row],[Close Price]]/Table2[[#This Row],[Day Low]])-1</f>
        <v>6.760916657165672E-2</v>
      </c>
      <c r="AD623" s="1">
        <f>(Table2[[#This Row],[Day High]]/Table2[[#This Row],[Close Price]])-1</f>
        <v>2.0397266125587343E-2</v>
      </c>
      <c r="AE623" s="1">
        <f>(Table2[[#This Row],[Close Price]]/Table2[[#This Row],[Current Week Low]])-1</f>
        <v>6.760916657165672E-2</v>
      </c>
      <c r="AF623" s="1">
        <f>(Table2[[#This Row],[Current Week High]]/Table2[[#This Row],[Close Price]])-1</f>
        <v>2.0397266125587343E-2</v>
      </c>
      <c r="AG623" s="1">
        <f>(Table2[[#This Row],[Close Price]]/Table2[[#This Row],[Current Month Low]])-1</f>
        <v>0.10411508076877718</v>
      </c>
      <c r="AH623" s="1">
        <f>(Table2[[#This Row],[Current Month High]]/Table2[[#This Row],[Close Price]])-1</f>
        <v>2.0397266125587343E-2</v>
      </c>
      <c r="AI623">
        <v>28.1503630926954</v>
      </c>
      <c r="AJ623">
        <v>49.704236610711398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0.13</v>
      </c>
      <c r="AM623" t="s">
        <v>3225</v>
      </c>
      <c r="AN623">
        <v>3.69</v>
      </c>
      <c r="AO623" t="s">
        <v>3225</v>
      </c>
      <c r="AP623">
        <v>7.8798637615480008E-3</v>
      </c>
      <c r="AQ623">
        <f>(Table2[[#This Row],[Sharpe Ratio]]-AVERAGE(Table2[Sharpe Ratio]))/_xlfn.STDEV.P(Table2[Sharpe Ratio])</f>
        <v>-0.66787566451498614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-0.9299930106206058</v>
      </c>
      <c r="AS623">
        <f>_xlfn.RANK.AVG(Table2[[#This Row],[1Y Return vs Nifty Z-Score]],Table2[1Y Return vs Nifty Z-Score])</f>
        <v>610</v>
      </c>
      <c r="AT623">
        <f>_xlfn.RANK.AVG(Table2[[#This Row],[6M Return vs Nifty Z-Score]],Table2[6M Return vs Nifty Z-Score])</f>
        <v>570</v>
      </c>
      <c r="AU623">
        <f>_xlfn.RANK.AVG(Table2[[#This Row],[Sharpe Ratio Z-Score]],Table2[Sharpe Ratio Z-Score])</f>
        <v>515</v>
      </c>
      <c r="AV623">
        <f>(Table2[[#This Row],[Rank 1Y]]+Table2[[#This Row],[Rank 6M]]+Table2[[#This Row],[Rank Sharpe]])/3</f>
        <v>565</v>
      </c>
    </row>
    <row r="624" spans="1:48" x14ac:dyDescent="0.3">
      <c r="A624" t="s">
        <v>1520</v>
      </c>
      <c r="B624" t="s">
        <v>1521</v>
      </c>
      <c r="C624" t="s">
        <v>3187</v>
      </c>
      <c r="D624" t="s">
        <v>460</v>
      </c>
      <c r="E624">
        <v>6937.9940846399904</v>
      </c>
      <c r="F624">
        <v>1284.5999999999999</v>
      </c>
      <c r="G624">
        <v>-31.4990659893406</v>
      </c>
      <c r="H624">
        <f>(Table2[[#This Row],[1Y Return vs Nifty]]-AVERAGE(Table2[1Y Return vs Nifty]))/_xlfn.STDEV.P(Table2[1Y Return vs Nifty])</f>
        <v>-0.98327231629772338</v>
      </c>
      <c r="I624">
        <v>7.7579361174895602</v>
      </c>
      <c r="J624">
        <f>(Table2[[#This Row],[1M Return vs Nifty]]-AVERAGE(Table2[1M Return vs Nifty]))/_xlfn.STDEV.P(Table2[1M Return vs Nifty])</f>
        <v>0.61986106247111461</v>
      </c>
      <c r="K624">
        <v>9.8432518873765193</v>
      </c>
      <c r="L624">
        <f>(Table2[[#This Row],[6M Return vs Nifty]]-AVERAGE(Table2[6M Return vs Nifty]))/_xlfn.STDEV.P(Table2[6M Return vs Nifty])</f>
        <v>-0.20215397209695546</v>
      </c>
      <c r="M624">
        <v>8.4488183881838506</v>
      </c>
      <c r="N624">
        <f>(Table2[[#This Row],[1W Return vs Nifty]]-AVERAGE(Table2[1W Return vs Nifty]))/_xlfn.STDEV.P(Table2[1W Return vs Nifty])</f>
        <v>1.8996181211397973</v>
      </c>
      <c r="O624">
        <v>1191.8499999999999</v>
      </c>
      <c r="P624">
        <v>1146.6718855884401</v>
      </c>
      <c r="Q624">
        <v>1127.8689793143401</v>
      </c>
      <c r="R624">
        <v>79.029442630486997</v>
      </c>
      <c r="S624" s="1">
        <f>(Table2[[#This Row],[Close Price]]-Table2[[#This Row],[20D EMA]])/Table2[[#This Row],[20D EMA]]</f>
        <v>7.7820195494399474E-2</v>
      </c>
      <c r="T624" s="1">
        <f>(Table2[[#This Row],[Close Price]]-Table2[[#This Row],[50D EMA]])/Table2[[#This Row],[50D EMA]]</f>
        <v>0.12028559882304862</v>
      </c>
      <c r="U624" s="1">
        <f>(Table2[[#This Row],[Close Price]]-Table2[[#This Row],[200D EMA]])/Table2[[#This Row],[200D EMA]]</f>
        <v>0.13896208119930786</v>
      </c>
      <c r="V624">
        <v>1.2097256440438999</v>
      </c>
      <c r="W624">
        <v>1242.25</v>
      </c>
      <c r="X624">
        <v>1295.75</v>
      </c>
      <c r="Y624">
        <v>1227.1500000000001</v>
      </c>
      <c r="Z624">
        <v>1295.75</v>
      </c>
      <c r="AA624">
        <v>1112</v>
      </c>
      <c r="AB624">
        <v>1295.75</v>
      </c>
      <c r="AC624" s="1">
        <f>(Table2[[#This Row],[Close Price]]/Table2[[#This Row],[Day Low]])-1</f>
        <v>3.4091366472127183E-2</v>
      </c>
      <c r="AD624" s="1">
        <f>(Table2[[#This Row],[Day High]]/Table2[[#This Row],[Close Price]])-1</f>
        <v>8.6797446676007972E-3</v>
      </c>
      <c r="AE624" s="1">
        <f>(Table2[[#This Row],[Close Price]]/Table2[[#This Row],[Current Week Low]])-1</f>
        <v>4.6815792690380054E-2</v>
      </c>
      <c r="AF624" s="1">
        <f>(Table2[[#This Row],[Current Week High]]/Table2[[#This Row],[Close Price]])-1</f>
        <v>8.6797446676007972E-3</v>
      </c>
      <c r="AG624" s="1">
        <f>(Table2[[#This Row],[Close Price]]/Table2[[#This Row],[Current Month Low]])-1</f>
        <v>0.15521582733812944</v>
      </c>
      <c r="AH624" s="1">
        <f>(Table2[[#This Row],[Current Month High]]/Table2[[#This Row],[Close Price]])-1</f>
        <v>8.6797446676007972E-3</v>
      </c>
      <c r="AI624">
        <v>8.9054958742020798</v>
      </c>
      <c r="AJ624">
        <v>37.640630022500801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0.13</v>
      </c>
      <c r="AM624" t="s">
        <v>3225</v>
      </c>
      <c r="AN624">
        <v>8.31</v>
      </c>
      <c r="AO624" t="s">
        <v>3225</v>
      </c>
      <c r="AP624">
        <v>-3.6496773313422E-2</v>
      </c>
      <c r="AQ624">
        <f>(Table2[[#This Row],[Sharpe Ratio]]-AVERAGE(Table2[Sharpe Ratio]))/_xlfn.STDEV.P(Table2[Sharpe Ratio])</f>
        <v>-1.1832759977668212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0.15077689744941192</v>
      </c>
      <c r="AS624">
        <f>_xlfn.RANK.AVG(Table2[[#This Row],[1Y Return vs Nifty Z-Score]],Table2[1Y Return vs Nifty Z-Score])</f>
        <v>667</v>
      </c>
      <c r="AT624">
        <f>_xlfn.RANK.AVG(Table2[[#This Row],[6M Return vs Nifty Z-Score]],Table2[6M Return vs Nifty Z-Score])</f>
        <v>377</v>
      </c>
      <c r="AU624">
        <f>_xlfn.RANK.AVG(Table2[[#This Row],[Sharpe Ratio Z-Score]],Table2[Sharpe Ratio Z-Score])</f>
        <v>653</v>
      </c>
      <c r="AV624">
        <f>(Table2[[#This Row],[Rank 1Y]]+Table2[[#This Row],[Rank 6M]]+Table2[[#This Row],[Rank Sharpe]])/3</f>
        <v>565.66666666666663</v>
      </c>
    </row>
    <row r="625" spans="1:48" x14ac:dyDescent="0.3">
      <c r="A625" t="s">
        <v>1287</v>
      </c>
      <c r="B625" t="s">
        <v>1288</v>
      </c>
      <c r="C625" t="s">
        <v>3189</v>
      </c>
      <c r="D625" t="s">
        <v>78</v>
      </c>
      <c r="E625">
        <v>9205.3292631799995</v>
      </c>
      <c r="F625">
        <v>782.3</v>
      </c>
      <c r="G625">
        <v>-5.2498508852483701</v>
      </c>
      <c r="H625">
        <f>(Table2[[#This Row],[1Y Return vs Nifty]]-AVERAGE(Table2[1Y Return vs Nifty]))/_xlfn.STDEV.P(Table2[1Y Return vs Nifty])</f>
        <v>-0.54840114352885827</v>
      </c>
      <c r="I625">
        <v>-4.9286030388211204</v>
      </c>
      <c r="J625">
        <f>(Table2[[#This Row],[1M Return vs Nifty]]-AVERAGE(Table2[1M Return vs Nifty]))/_xlfn.STDEV.P(Table2[1M Return vs Nifty])</f>
        <v>-0.57826959962015489</v>
      </c>
      <c r="K625">
        <v>-20.4597587253045</v>
      </c>
      <c r="L625">
        <f>(Table2[[#This Row],[6M Return vs Nifty]]-AVERAGE(Table2[6M Return vs Nifty]))/_xlfn.STDEV.P(Table2[6M Return vs Nifty])</f>
        <v>-1.0963079615307674</v>
      </c>
      <c r="M625">
        <v>-2.1322036138957499</v>
      </c>
      <c r="N625">
        <f>(Table2[[#This Row],[1W Return vs Nifty]]-AVERAGE(Table2[1W Return vs Nifty]))/_xlfn.STDEV.P(Table2[1W Return vs Nifty])</f>
        <v>-0.50628046374677538</v>
      </c>
      <c r="O625">
        <v>794.5</v>
      </c>
      <c r="P625">
        <v>809.91434925985095</v>
      </c>
      <c r="Q625">
        <v>814.25718965522606</v>
      </c>
      <c r="R625">
        <v>41.224748755913097</v>
      </c>
      <c r="S625" s="1">
        <f>(Table2[[#This Row],[Close Price]]-Table2[[#This Row],[20D EMA]])/Table2[[#This Row],[20D EMA]]</f>
        <v>-1.5355569540591625E-2</v>
      </c>
      <c r="T625" s="1">
        <f>(Table2[[#This Row],[Close Price]]-Table2[[#This Row],[50D EMA]])/Table2[[#This Row],[50D EMA]]</f>
        <v>-3.4095394513119409E-2</v>
      </c>
      <c r="U625" s="1">
        <f>(Table2[[#This Row],[Close Price]]-Table2[[#This Row],[200D EMA]])/Table2[[#This Row],[200D EMA]]</f>
        <v>-3.9247046340183327E-2</v>
      </c>
      <c r="V625">
        <v>0.51027727579398796</v>
      </c>
      <c r="W625">
        <v>777.7</v>
      </c>
      <c r="X625">
        <v>792.4</v>
      </c>
      <c r="Y625">
        <v>777.7</v>
      </c>
      <c r="Z625">
        <v>804.4</v>
      </c>
      <c r="AA625">
        <v>768.45</v>
      </c>
      <c r="AB625">
        <v>808.5</v>
      </c>
      <c r="AC625" s="1">
        <f>(Table2[[#This Row],[Close Price]]/Table2[[#This Row],[Day Low]])-1</f>
        <v>5.9148772020058971E-3</v>
      </c>
      <c r="AD625" s="1">
        <f>(Table2[[#This Row],[Day High]]/Table2[[#This Row],[Close Price]])-1</f>
        <v>1.2910648088968468E-2</v>
      </c>
      <c r="AE625" s="1">
        <f>(Table2[[#This Row],[Close Price]]/Table2[[#This Row],[Current Week Low]])-1</f>
        <v>5.9148772020058971E-3</v>
      </c>
      <c r="AF625" s="1">
        <f>(Table2[[#This Row],[Current Week High]]/Table2[[#This Row],[Close Price]])-1</f>
        <v>2.8250031957049782E-2</v>
      </c>
      <c r="AG625" s="1">
        <f>(Table2[[#This Row],[Close Price]]/Table2[[#This Row],[Current Month Low]])-1</f>
        <v>1.8023293643047555E-2</v>
      </c>
      <c r="AH625" s="1">
        <f>(Table2[[#This Row],[Current Month High]]/Table2[[#This Row],[Close Price]])-1</f>
        <v>3.3490988111977593E-2</v>
      </c>
      <c r="AI625">
        <v>27.815416080787401</v>
      </c>
      <c r="AJ625">
        <v>24.5799824826817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-0.14000000000000001</v>
      </c>
      <c r="AM625" t="s">
        <v>3224</v>
      </c>
      <c r="AN625">
        <v>-0.7</v>
      </c>
      <c r="AO625" t="s">
        <v>3224</v>
      </c>
      <c r="AP625">
        <v>8.0295640702600004E-3</v>
      </c>
      <c r="AQ625">
        <f>(Table2[[#This Row],[Sharpe Ratio]]-AVERAGE(Table2[Sharpe Ratio]))/_xlfn.STDEV.P(Table2[Sharpe Ratio])</f>
        <v>-0.66613701115854262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505</v>
      </c>
      <c r="AT625">
        <f>_xlfn.RANK.AVG(Table2[[#This Row],[6M Return vs Nifty Z-Score]],Table2[6M Return vs Nifty Z-Score])</f>
        <v>683</v>
      </c>
      <c r="AU625">
        <f>_xlfn.RANK.AVG(Table2[[#This Row],[Sharpe Ratio Z-Score]],Table2[Sharpe Ratio Z-Score])</f>
        <v>513</v>
      </c>
      <c r="AV625">
        <f>(Table2[[#This Row],[Rank 1Y]]+Table2[[#This Row],[Rank 6M]]+Table2[[#This Row],[Rank Sharpe]])/3</f>
        <v>567</v>
      </c>
    </row>
    <row r="626" spans="1:48" x14ac:dyDescent="0.3">
      <c r="A626" t="s">
        <v>1757</v>
      </c>
      <c r="B626" t="s">
        <v>1758</v>
      </c>
      <c r="C626" t="s">
        <v>3194</v>
      </c>
      <c r="D626" t="s">
        <v>295</v>
      </c>
      <c r="E626">
        <v>4733.5900220000003</v>
      </c>
      <c r="F626">
        <v>284</v>
      </c>
      <c r="G626">
        <v>-8.0397554527629307</v>
      </c>
      <c r="H626">
        <f>(Table2[[#This Row],[1Y Return vs Nifty]]-AVERAGE(Table2[1Y Return vs Nifty]))/_xlfn.STDEV.P(Table2[1Y Return vs Nifty])</f>
        <v>-0.59462153779120419</v>
      </c>
      <c r="I626">
        <v>-5.00872562507951</v>
      </c>
      <c r="J626">
        <f>(Table2[[#This Row],[1M Return vs Nifty]]-AVERAGE(Table2[1M Return vs Nifty]))/_xlfn.STDEV.P(Table2[1M Return vs Nifty])</f>
        <v>-0.5858364644789984</v>
      </c>
      <c r="K626">
        <v>-3.6713324424686702</v>
      </c>
      <c r="L626">
        <f>(Table2[[#This Row],[6M Return vs Nifty]]-AVERAGE(Table2[6M Return vs Nifty]))/_xlfn.STDEV.P(Table2[6M Return vs Nifty])</f>
        <v>-0.6009301745186999</v>
      </c>
      <c r="M626">
        <v>-2.7702977412400398</v>
      </c>
      <c r="N626">
        <f>(Table2[[#This Row],[1W Return vs Nifty]]-AVERAGE(Table2[1W Return vs Nifty]))/_xlfn.STDEV.P(Table2[1W Return vs Nifty])</f>
        <v>-0.65136945020766102</v>
      </c>
      <c r="O626">
        <v>289.07</v>
      </c>
      <c r="P626">
        <v>289.32695224756702</v>
      </c>
      <c r="Q626">
        <v>272.13817113733899</v>
      </c>
      <c r="R626">
        <v>40.810511295574997</v>
      </c>
      <c r="S626" s="1">
        <f>(Table2[[#This Row],[Close Price]]-Table2[[#This Row],[20D EMA]])/Table2[[#This Row],[20D EMA]]</f>
        <v>-1.7539004393399501E-2</v>
      </c>
      <c r="T626" s="1">
        <f>(Table2[[#This Row],[Close Price]]-Table2[[#This Row],[50D EMA]])/Table2[[#This Row],[50D EMA]]</f>
        <v>-1.8411531335694346E-2</v>
      </c>
      <c r="U626" s="1">
        <f>(Table2[[#This Row],[Close Price]]-Table2[[#This Row],[200D EMA]])/Table2[[#This Row],[200D EMA]]</f>
        <v>4.3587523253673766E-2</v>
      </c>
      <c r="V626">
        <v>0.35467402682883098</v>
      </c>
      <c r="W626">
        <v>282.75</v>
      </c>
      <c r="X626">
        <v>287.64999999999998</v>
      </c>
      <c r="Y626">
        <v>282.75</v>
      </c>
      <c r="Z626">
        <v>288.60000000000002</v>
      </c>
      <c r="AA626">
        <v>278.64999999999998</v>
      </c>
      <c r="AB626">
        <v>301.7</v>
      </c>
      <c r="AC626" s="1">
        <f>(Table2[[#This Row],[Close Price]]/Table2[[#This Row],[Day Low]])-1</f>
        <v>4.4208664898319761E-3</v>
      </c>
      <c r="AD626" s="1">
        <f>(Table2[[#This Row],[Day High]]/Table2[[#This Row],[Close Price]])-1</f>
        <v>1.2852112676056349E-2</v>
      </c>
      <c r="AE626" s="1">
        <f>(Table2[[#This Row],[Close Price]]/Table2[[#This Row],[Current Week Low]])-1</f>
        <v>4.4208664898319761E-3</v>
      </c>
      <c r="AF626" s="1">
        <f>(Table2[[#This Row],[Current Week High]]/Table2[[#This Row],[Close Price]])-1</f>
        <v>1.6197183098591639E-2</v>
      </c>
      <c r="AG626" s="1">
        <f>(Table2[[#This Row],[Close Price]]/Table2[[#This Row],[Current Month Low]])-1</f>
        <v>1.9199712901489363E-2</v>
      </c>
      <c r="AH626" s="1">
        <f>(Table2[[#This Row],[Current Month High]]/Table2[[#This Row],[Close Price]])-1</f>
        <v>6.2323943661971803E-2</v>
      </c>
      <c r="AI626">
        <v>18.309859154929502</v>
      </c>
      <c r="AJ626">
        <v>35.045173561578601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0.01</v>
      </c>
      <c r="AM626" t="s">
        <v>3225</v>
      </c>
      <c r="AN626">
        <v>0.48</v>
      </c>
      <c r="AO626" t="s">
        <v>3225</v>
      </c>
      <c r="AP626">
        <v>-3.3926840212706998E-2</v>
      </c>
      <c r="AQ626">
        <f>(Table2[[#This Row],[Sharpe Ratio]]-AVERAGE(Table2[Sharpe Ratio]))/_xlfn.STDEV.P(Table2[Sharpe Ratio])</f>
        <v>-1.1534282115475605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525</v>
      </c>
      <c r="AT626">
        <f>_xlfn.RANK.AVG(Table2[[#This Row],[6M Return vs Nifty Z-Score]],Table2[6M Return vs Nifty Z-Score])</f>
        <v>532</v>
      </c>
      <c r="AU626">
        <f>_xlfn.RANK.AVG(Table2[[#This Row],[Sharpe Ratio Z-Score]],Table2[Sharpe Ratio Z-Score])</f>
        <v>649</v>
      </c>
      <c r="AV626">
        <f>(Table2[[#This Row],[Rank 1Y]]+Table2[[#This Row],[Rank 6M]]+Table2[[#This Row],[Rank Sharpe]])/3</f>
        <v>568.66666666666663</v>
      </c>
    </row>
    <row r="627" spans="1:48" x14ac:dyDescent="0.3">
      <c r="A627" t="s">
        <v>1677</v>
      </c>
      <c r="B627" t="s">
        <v>1678</v>
      </c>
      <c r="C627" t="s">
        <v>3191</v>
      </c>
      <c r="D627" t="s">
        <v>1097</v>
      </c>
      <c r="E627">
        <v>5293.7080299999998</v>
      </c>
      <c r="F627">
        <v>3158</v>
      </c>
      <c r="G627">
        <v>-5.0016963290955898</v>
      </c>
      <c r="H627">
        <f>(Table2[[#This Row],[1Y Return vs Nifty]]-AVERAGE(Table2[1Y Return vs Nifty]))/_xlfn.STDEV.P(Table2[1Y Return vs Nifty])</f>
        <v>-0.54428996296844312</v>
      </c>
      <c r="I627">
        <v>-4.36804244685508</v>
      </c>
      <c r="J627">
        <f>(Table2[[#This Row],[1M Return vs Nifty]]-AVERAGE(Table2[1M Return vs Nifty]))/_xlfn.STDEV.P(Table2[1M Return vs Nifty])</f>
        <v>-0.52532964295274032</v>
      </c>
      <c r="K627">
        <v>-3.4761986593515699</v>
      </c>
      <c r="L627">
        <f>(Table2[[#This Row],[6M Return vs Nifty]]-AVERAGE(Table2[6M Return vs Nifty]))/_xlfn.STDEV.P(Table2[6M Return vs Nifty])</f>
        <v>-0.59517234230600047</v>
      </c>
      <c r="M627">
        <v>-3.4194133622490299</v>
      </c>
      <c r="N627">
        <f>(Table2[[#This Row],[1W Return vs Nifty]]-AVERAGE(Table2[1W Return vs Nifty]))/_xlfn.STDEV.P(Table2[1W Return vs Nifty])</f>
        <v>-0.79896448910904116</v>
      </c>
      <c r="O627">
        <v>3141.1</v>
      </c>
      <c r="P627">
        <v>3121.0196880878898</v>
      </c>
      <c r="Q627">
        <v>2996.24139377037</v>
      </c>
      <c r="R627">
        <v>52.898584564191601</v>
      </c>
      <c r="S627" s="1">
        <f>(Table2[[#This Row],[Close Price]]-Table2[[#This Row],[20D EMA]])/Table2[[#This Row],[20D EMA]]</f>
        <v>5.3802807933526764E-3</v>
      </c>
      <c r="T627" s="1">
        <f>(Table2[[#This Row],[Close Price]]-Table2[[#This Row],[50D EMA]])/Table2[[#This Row],[50D EMA]]</f>
        <v>1.1848791615526913E-2</v>
      </c>
      <c r="U627" s="1">
        <f>(Table2[[#This Row],[Close Price]]-Table2[[#This Row],[200D EMA]])/Table2[[#This Row],[200D EMA]]</f>
        <v>5.3987174253032524E-2</v>
      </c>
      <c r="V627">
        <v>0.62714812466435299</v>
      </c>
      <c r="W627">
        <v>3076</v>
      </c>
      <c r="X627">
        <v>3179.95</v>
      </c>
      <c r="Y627">
        <v>3063.7</v>
      </c>
      <c r="Z627">
        <v>3179.95</v>
      </c>
      <c r="AA627">
        <v>3025</v>
      </c>
      <c r="AB627">
        <v>3259.95</v>
      </c>
      <c r="AC627" s="1">
        <f>(Table2[[#This Row],[Close Price]]/Table2[[#This Row],[Day Low]])-1</f>
        <v>2.6657997399219813E-2</v>
      </c>
      <c r="AD627" s="1">
        <f>(Table2[[#This Row],[Day High]]/Table2[[#This Row],[Close Price]])-1</f>
        <v>6.9506016466116538E-3</v>
      </c>
      <c r="AE627" s="1">
        <f>(Table2[[#This Row],[Close Price]]/Table2[[#This Row],[Current Week Low]])-1</f>
        <v>3.0779776087737076E-2</v>
      </c>
      <c r="AF627" s="1">
        <f>(Table2[[#This Row],[Current Week High]]/Table2[[#This Row],[Close Price]])-1</f>
        <v>6.9506016466116538E-3</v>
      </c>
      <c r="AG627" s="1">
        <f>(Table2[[#This Row],[Close Price]]/Table2[[#This Row],[Current Month Low]])-1</f>
        <v>4.3966942148760291E-2</v>
      </c>
      <c r="AH627" s="1">
        <f>(Table2[[#This Row],[Current Month High]]/Table2[[#This Row],[Close Price]])-1</f>
        <v>3.2283090563647754E-2</v>
      </c>
      <c r="AI627">
        <v>17.1627612412919</v>
      </c>
      <c r="AJ627">
        <v>37.304347826086897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</v>
      </c>
      <c r="AM627">
        <v>0</v>
      </c>
      <c r="AN627">
        <v>0.32</v>
      </c>
      <c r="AO627" t="s">
        <v>3225</v>
      </c>
      <c r="AP627">
        <v>-6.3323995730232993E-2</v>
      </c>
      <c r="AQ627">
        <f>(Table2[[#This Row],[Sharpe Ratio]]-AVERAGE(Table2[Sharpe Ratio]))/_xlfn.STDEV.P(Table2[Sharpe Ratio])</f>
        <v>-1.4948534467404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-3.9586098840766244</v>
      </c>
      <c r="AS627">
        <f>_xlfn.RANK.AVG(Table2[[#This Row],[1Y Return vs Nifty Z-Score]],Table2[1Y Return vs Nifty Z-Score])</f>
        <v>502</v>
      </c>
      <c r="AT627">
        <f>_xlfn.RANK.AVG(Table2[[#This Row],[6M Return vs Nifty Z-Score]],Table2[6M Return vs Nifty Z-Score])</f>
        <v>527</v>
      </c>
      <c r="AU627">
        <f>_xlfn.RANK.AVG(Table2[[#This Row],[Sharpe Ratio Z-Score]],Table2[Sharpe Ratio Z-Score])</f>
        <v>682</v>
      </c>
      <c r="AV627">
        <f>(Table2[[#This Row],[Rank 1Y]]+Table2[[#This Row],[Rank 6M]]+Table2[[#This Row],[Rank Sharpe]])/3</f>
        <v>570.33333333333337</v>
      </c>
    </row>
    <row r="628" spans="1:48" x14ac:dyDescent="0.3">
      <c r="A628" t="s">
        <v>2077</v>
      </c>
      <c r="B628" t="s">
        <v>2078</v>
      </c>
      <c r="C628" t="s">
        <v>3184</v>
      </c>
      <c r="D628" t="s">
        <v>187</v>
      </c>
      <c r="E628">
        <v>3149.4588123599901</v>
      </c>
      <c r="F628">
        <v>200.88</v>
      </c>
      <c r="G628">
        <v>4.3058664563810103</v>
      </c>
      <c r="H628">
        <f>(Table2[[#This Row],[1Y Return vs Nifty]]-AVERAGE(Table2[1Y Return vs Nifty]))/_xlfn.STDEV.P(Table2[1Y Return vs Nifty])</f>
        <v>-0.39009141919907009</v>
      </c>
      <c r="I628">
        <v>11.6791140373304</v>
      </c>
      <c r="J628">
        <f>(Table2[[#This Row],[1M Return vs Nifty]]-AVERAGE(Table2[1M Return vs Nifty]))/_xlfn.STDEV.P(Table2[1M Return vs Nifty])</f>
        <v>0.99018140274607447</v>
      </c>
      <c r="K628">
        <v>-24.766545409028801</v>
      </c>
      <c r="L628">
        <f>(Table2[[#This Row],[6M Return vs Nifty]]-AVERAGE(Table2[6M Return vs Nifty]))/_xlfn.STDEV.P(Table2[6M Return vs Nifty])</f>
        <v>-1.2233887504369687</v>
      </c>
      <c r="M628">
        <v>-3.77720148076562</v>
      </c>
      <c r="N628">
        <f>(Table2[[#This Row],[1W Return vs Nifty]]-AVERAGE(Table2[1W Return vs Nifty]))/_xlfn.STDEV.P(Table2[1W Return vs Nifty])</f>
        <v>-0.88031787140605466</v>
      </c>
      <c r="O628">
        <v>197.66</v>
      </c>
      <c r="P628">
        <v>191.01656237181001</v>
      </c>
      <c r="Q628">
        <v>186.578127674054</v>
      </c>
      <c r="R628">
        <v>52.674070918927399</v>
      </c>
      <c r="S628" s="1">
        <f>(Table2[[#This Row],[Close Price]]-Table2[[#This Row],[20D EMA]])/Table2[[#This Row],[20D EMA]]</f>
        <v>1.6290600020236766E-2</v>
      </c>
      <c r="T628" s="1">
        <f>(Table2[[#This Row],[Close Price]]-Table2[[#This Row],[50D EMA]])/Table2[[#This Row],[50D EMA]]</f>
        <v>5.1636557090745855E-2</v>
      </c>
      <c r="U628" s="1">
        <f>(Table2[[#This Row],[Close Price]]-Table2[[#This Row],[200D EMA]])/Table2[[#This Row],[200D EMA]]</f>
        <v>7.6653531173444422E-2</v>
      </c>
      <c r="V628">
        <v>0.84524596042283395</v>
      </c>
      <c r="W628">
        <v>197.55</v>
      </c>
      <c r="X628">
        <v>205</v>
      </c>
      <c r="Y628">
        <v>197.55</v>
      </c>
      <c r="Z628">
        <v>208.9</v>
      </c>
      <c r="AA628">
        <v>192.6</v>
      </c>
      <c r="AB628">
        <v>212.15</v>
      </c>
      <c r="AC628" s="1">
        <f>(Table2[[#This Row],[Close Price]]/Table2[[#This Row],[Day Low]])-1</f>
        <v>1.6856492027334857E-2</v>
      </c>
      <c r="AD628" s="1">
        <f>(Table2[[#This Row],[Day High]]/Table2[[#This Row],[Close Price]])-1</f>
        <v>2.0509757068896795E-2</v>
      </c>
      <c r="AE628" s="1">
        <f>(Table2[[#This Row],[Close Price]]/Table2[[#This Row],[Current Week Low]])-1</f>
        <v>1.6856492027334857E-2</v>
      </c>
      <c r="AF628" s="1">
        <f>(Table2[[#This Row],[Current Week High]]/Table2[[#This Row],[Close Price]])-1</f>
        <v>3.9924332935085571E-2</v>
      </c>
      <c r="AG628" s="1">
        <f>(Table2[[#This Row],[Close Price]]/Table2[[#This Row],[Current Month Low]])-1</f>
        <v>4.2990654205607548E-2</v>
      </c>
      <c r="AH628" s="1">
        <f>(Table2[[#This Row],[Current Month High]]/Table2[[#This Row],[Close Price]])-1</f>
        <v>5.61031461569097E-2</v>
      </c>
      <c r="AI628">
        <v>40.880127439267198</v>
      </c>
      <c r="AJ628">
        <v>51.037593984962299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-0.05</v>
      </c>
      <c r="AM628" t="s">
        <v>3224</v>
      </c>
      <c r="AN628">
        <v>-1.08</v>
      </c>
      <c r="AO628" t="s">
        <v>3224</v>
      </c>
      <c r="AP628">
        <v>-3.0671729669000001E-4</v>
      </c>
      <c r="AQ628">
        <f>(Table2[[#This Row],[Sharpe Ratio]]-AVERAGE(Table2[Sharpe Ratio]))/_xlfn.STDEV.P(Table2[Sharpe Ratio])</f>
        <v>-0.76295647468275118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-2.2665731129787705</v>
      </c>
      <c r="AS628">
        <f>_xlfn.RANK.AVG(Table2[[#This Row],[1Y Return vs Nifty Z-Score]],Table2[1Y Return vs Nifty Z-Score])</f>
        <v>425</v>
      </c>
      <c r="AT628">
        <f>_xlfn.RANK.AVG(Table2[[#This Row],[6M Return vs Nifty Z-Score]],Table2[6M Return vs Nifty Z-Score])</f>
        <v>704</v>
      </c>
      <c r="AU628">
        <f>_xlfn.RANK.AVG(Table2[[#This Row],[Sharpe Ratio Z-Score]],Table2[Sharpe Ratio Z-Score])</f>
        <v>585</v>
      </c>
      <c r="AV628">
        <f>(Table2[[#This Row],[Rank 1Y]]+Table2[[#This Row],[Rank 6M]]+Table2[[#This Row],[Rank Sharpe]])/3</f>
        <v>571.33333333333337</v>
      </c>
    </row>
    <row r="629" spans="1:48" x14ac:dyDescent="0.3">
      <c r="A629" t="s">
        <v>16</v>
      </c>
      <c r="B629" t="s">
        <v>17</v>
      </c>
      <c r="C629" t="s">
        <v>3178</v>
      </c>
      <c r="D629" t="s">
        <v>18</v>
      </c>
      <c r="E629">
        <v>1992383.79546243</v>
      </c>
      <c r="F629">
        <v>2944.6</v>
      </c>
      <c r="G629">
        <v>-5.0259154234501597</v>
      </c>
      <c r="H629">
        <f>(Table2[[#This Row],[1Y Return vs Nifty]]-AVERAGE(Table2[1Y Return vs Nifty]))/_xlfn.STDEV.P(Table2[1Y Return vs Nifty])</f>
        <v>-0.5446912010977969</v>
      </c>
      <c r="I629">
        <v>-4.3607893711387797</v>
      </c>
      <c r="J629">
        <f>(Table2[[#This Row],[1M Return vs Nifty]]-AVERAGE(Table2[1M Return vs Nifty]))/_xlfn.STDEV.P(Table2[1M Return vs Nifty])</f>
        <v>-0.52464465453288056</v>
      </c>
      <c r="K629">
        <v>-13.1360196388469</v>
      </c>
      <c r="L629">
        <f>(Table2[[#This Row],[6M Return vs Nifty]]-AVERAGE(Table2[6M Return vs Nifty]))/_xlfn.STDEV.P(Table2[6M Return vs Nifty])</f>
        <v>-0.88020565389444272</v>
      </c>
      <c r="M629">
        <v>-0.89187422446377296</v>
      </c>
      <c r="N629">
        <f>(Table2[[#This Row],[1W Return vs Nifty]]-AVERAGE(Table2[1W Return vs Nifty]))/_xlfn.STDEV.P(Table2[1W Return vs Nifty])</f>
        <v>-0.22425603149050358</v>
      </c>
      <c r="O629">
        <v>2965.85</v>
      </c>
      <c r="P629">
        <v>2980.7685450714098</v>
      </c>
      <c r="Q629">
        <v>2855.6973494654499</v>
      </c>
      <c r="R629">
        <v>44.168455123196097</v>
      </c>
      <c r="S629" s="1">
        <f>(Table2[[#This Row],[Close Price]]-Table2[[#This Row],[20D EMA]])/Table2[[#This Row],[20D EMA]]</f>
        <v>-7.16489370669454E-3</v>
      </c>
      <c r="T629" s="1">
        <f>(Table2[[#This Row],[Close Price]]-Table2[[#This Row],[50D EMA]])/Table2[[#This Row],[50D EMA]]</f>
        <v>-1.2133966299132225E-2</v>
      </c>
      <c r="U629" s="1">
        <f>(Table2[[#This Row],[Close Price]]-Table2[[#This Row],[200D EMA]])/Table2[[#This Row],[200D EMA]]</f>
        <v>3.1131678064971236E-2</v>
      </c>
      <c r="V629">
        <v>0.96715134688941895</v>
      </c>
      <c r="W629">
        <v>2933.25</v>
      </c>
      <c r="X629">
        <v>2954.95</v>
      </c>
      <c r="Y629">
        <v>2929.5</v>
      </c>
      <c r="Z629">
        <v>2961.8</v>
      </c>
      <c r="AA629">
        <v>2891.75</v>
      </c>
      <c r="AB629">
        <v>3053.6</v>
      </c>
      <c r="AC629" s="1">
        <f>(Table2[[#This Row],[Close Price]]/Table2[[#This Row],[Day Low]])-1</f>
        <v>3.8694281087530147E-3</v>
      </c>
      <c r="AD629" s="1">
        <f>(Table2[[#This Row],[Day High]]/Table2[[#This Row],[Close Price]])-1</f>
        <v>3.5149086463355239E-3</v>
      </c>
      <c r="AE629" s="1">
        <f>(Table2[[#This Row],[Close Price]]/Table2[[#This Row],[Current Week Low]])-1</f>
        <v>5.1544632189792772E-3</v>
      </c>
      <c r="AF629" s="1">
        <f>(Table2[[#This Row],[Current Week High]]/Table2[[#This Row],[Close Price]])-1</f>
        <v>5.8412008422197292E-3</v>
      </c>
      <c r="AG629" s="1">
        <f>(Table2[[#This Row],[Close Price]]/Table2[[#This Row],[Current Month Low]])-1</f>
        <v>1.8276130370882715E-2</v>
      </c>
      <c r="AH629" s="1">
        <f>(Table2[[#This Row],[Current Month High]]/Table2[[#This Row],[Close Price]])-1</f>
        <v>3.7016912314066452E-2</v>
      </c>
      <c r="AI629">
        <v>9.2712083135230596</v>
      </c>
      <c r="AJ629">
        <v>32.621717785884698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-0.08</v>
      </c>
      <c r="AM629" t="s">
        <v>3224</v>
      </c>
      <c r="AN629">
        <v>-2.4700000000000002</v>
      </c>
      <c r="AO629" t="s">
        <v>3224</v>
      </c>
      <c r="AP629">
        <v>-4.4512937929589999E-3</v>
      </c>
      <c r="AQ629">
        <f>(Table2[[#This Row],[Sharpe Ratio]]-AVERAGE(Table2[Sharpe Ratio]))/_xlfn.STDEV.P(Table2[Sharpe Ratio])</f>
        <v>-0.81109252662729137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503</v>
      </c>
      <c r="AT629">
        <f>_xlfn.RANK.AVG(Table2[[#This Row],[6M Return vs Nifty Z-Score]],Table2[6M Return vs Nifty Z-Score])</f>
        <v>617</v>
      </c>
      <c r="AU629">
        <f>_xlfn.RANK.AVG(Table2[[#This Row],[Sharpe Ratio Z-Score]],Table2[Sharpe Ratio Z-Score])</f>
        <v>595</v>
      </c>
      <c r="AV629">
        <f>(Table2[[#This Row],[Rank 1Y]]+Table2[[#This Row],[Rank 6M]]+Table2[[#This Row],[Rank Sharpe]])/3</f>
        <v>571.66666666666663</v>
      </c>
    </row>
    <row r="630" spans="1:48" x14ac:dyDescent="0.3">
      <c r="A630" t="s">
        <v>472</v>
      </c>
      <c r="B630" t="s">
        <v>473</v>
      </c>
      <c r="C630" t="s">
        <v>3189</v>
      </c>
      <c r="D630" t="s">
        <v>78</v>
      </c>
      <c r="E630">
        <v>47072.633216210001</v>
      </c>
      <c r="F630">
        <v>2506.6999999999998</v>
      </c>
      <c r="G630">
        <v>-0.96554947846149997</v>
      </c>
      <c r="H630">
        <f>(Table2[[#This Row],[1Y Return vs Nifty]]-AVERAGE(Table2[1Y Return vs Nifty]))/_xlfn.STDEV.P(Table2[1Y Return vs Nifty])</f>
        <v>-0.47742305256970241</v>
      </c>
      <c r="I630">
        <v>3.3798397092044801</v>
      </c>
      <c r="J630">
        <f>(Table2[[#This Row],[1M Return vs Nifty]]-AVERAGE(Table2[1M Return vs Nifty]))/_xlfn.STDEV.P(Table2[1M Return vs Nifty])</f>
        <v>0.2063888393748165</v>
      </c>
      <c r="K630">
        <v>-12.7479780182334</v>
      </c>
      <c r="L630">
        <f>(Table2[[#This Row],[6M Return vs Nifty]]-AVERAGE(Table2[6M Return vs Nifty]))/_xlfn.STDEV.P(Table2[6M Return vs Nifty])</f>
        <v>-0.86875567067090365</v>
      </c>
      <c r="M630">
        <v>0.37250688568335599</v>
      </c>
      <c r="N630">
        <f>(Table2[[#This Row],[1W Return vs Nifty]]-AVERAGE(Table2[1W Return vs Nifty]))/_xlfn.STDEV.P(Table2[1W Return vs Nifty])</f>
        <v>6.3237248748628322E-2</v>
      </c>
      <c r="O630">
        <v>2429.79</v>
      </c>
      <c r="P630">
        <v>2452.1656513900698</v>
      </c>
      <c r="Q630">
        <v>2412.56943960425</v>
      </c>
      <c r="R630">
        <v>75.860669317959704</v>
      </c>
      <c r="S630" s="1">
        <f>(Table2[[#This Row],[Close Price]]-Table2[[#This Row],[20D EMA]])/Table2[[#This Row],[20D EMA]]</f>
        <v>3.1652941200679838E-2</v>
      </c>
      <c r="T630" s="1">
        <f>(Table2[[#This Row],[Close Price]]-Table2[[#This Row],[50D EMA]])/Table2[[#This Row],[50D EMA]]</f>
        <v>2.2239259643415974E-2</v>
      </c>
      <c r="U630" s="1">
        <f>(Table2[[#This Row],[Close Price]]-Table2[[#This Row],[200D EMA]])/Table2[[#This Row],[200D EMA]]</f>
        <v>3.9016725840310205E-2</v>
      </c>
      <c r="V630">
        <v>1.0490652176844899</v>
      </c>
      <c r="W630">
        <v>2486.0500000000002</v>
      </c>
      <c r="X630">
        <v>2517</v>
      </c>
      <c r="Y630">
        <v>2486.0500000000002</v>
      </c>
      <c r="Z630">
        <v>2533.5</v>
      </c>
      <c r="AA630">
        <v>2318</v>
      </c>
      <c r="AB630">
        <v>2533.5</v>
      </c>
      <c r="AC630" s="1">
        <f>(Table2[[#This Row],[Close Price]]/Table2[[#This Row],[Day Low]])-1</f>
        <v>8.3063494298183382E-3</v>
      </c>
      <c r="AD630" s="1">
        <f>(Table2[[#This Row],[Day High]]/Table2[[#This Row],[Close Price]])-1</f>
        <v>4.1089879123947792E-3</v>
      </c>
      <c r="AE630" s="1">
        <f>(Table2[[#This Row],[Close Price]]/Table2[[#This Row],[Current Week Low]])-1</f>
        <v>8.3063494298183382E-3</v>
      </c>
      <c r="AF630" s="1">
        <f>(Table2[[#This Row],[Current Week High]]/Table2[[#This Row],[Close Price]])-1</f>
        <v>1.0691347189532019E-2</v>
      </c>
      <c r="AG630" s="1">
        <f>(Table2[[#This Row],[Close Price]]/Table2[[#This Row],[Current Month Low]])-1</f>
        <v>8.1406384814495247E-2</v>
      </c>
      <c r="AH630" s="1">
        <f>(Table2[[#This Row],[Current Month High]]/Table2[[#This Row],[Close Price]])-1</f>
        <v>1.0691347189532019E-2</v>
      </c>
      <c r="AI630">
        <v>13.4559380859297</v>
      </c>
      <c r="AJ630">
        <v>39.029395452024303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-7.0000000000000007E-2</v>
      </c>
      <c r="AM630" t="s">
        <v>3224</v>
      </c>
      <c r="AN630">
        <v>7.62</v>
      </c>
      <c r="AO630" t="s">
        <v>3225</v>
      </c>
      <c r="AP630">
        <v>-2.2741313623097999E-2</v>
      </c>
      <c r="AQ630">
        <f>(Table2[[#This Row],[Sharpe Ratio]]-AVERAGE(Table2[Sharpe Ratio]))/_xlfn.STDEV.P(Table2[Sharpe Ratio])</f>
        <v>-1.0235169674363338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475</v>
      </c>
      <c r="AT630">
        <f>_xlfn.RANK.AVG(Table2[[#This Row],[6M Return vs Nifty Z-Score]],Table2[6M Return vs Nifty Z-Score])</f>
        <v>615</v>
      </c>
      <c r="AU630">
        <f>_xlfn.RANK.AVG(Table2[[#This Row],[Sharpe Ratio Z-Score]],Table2[Sharpe Ratio Z-Score])</f>
        <v>625</v>
      </c>
      <c r="AV630">
        <f>(Table2[[#This Row],[Rank 1Y]]+Table2[[#This Row],[Rank 6M]]+Table2[[#This Row],[Rank Sharpe]])/3</f>
        <v>571.66666666666663</v>
      </c>
    </row>
    <row r="631" spans="1:48" x14ac:dyDescent="0.3">
      <c r="A631" t="s">
        <v>2027</v>
      </c>
      <c r="B631" t="s">
        <v>2028</v>
      </c>
      <c r="C631" t="s">
        <v>3196</v>
      </c>
      <c r="D631" t="s">
        <v>1606</v>
      </c>
      <c r="E631">
        <v>3396.5909127149998</v>
      </c>
      <c r="F631">
        <v>150.15</v>
      </c>
      <c r="G631">
        <v>-31.4778037191161</v>
      </c>
      <c r="H631">
        <f>(Table2[[#This Row],[1Y Return vs Nifty]]-AVERAGE(Table2[1Y Return vs Nifty]))/_xlfn.STDEV.P(Table2[1Y Return vs Nifty])</f>
        <v>-0.98292006392173459</v>
      </c>
      <c r="I631">
        <v>-7.6342833564861703</v>
      </c>
      <c r="J631">
        <f>(Table2[[#This Row],[1M Return vs Nifty]]-AVERAGE(Table2[1M Return vs Nifty]))/_xlfn.STDEV.P(Table2[1M Return vs Nifty])</f>
        <v>-0.83379701418686059</v>
      </c>
      <c r="K631">
        <v>-11.470362826770399</v>
      </c>
      <c r="L631">
        <f>(Table2[[#This Row],[6M Return vs Nifty]]-AVERAGE(Table2[6M Return vs Nifty]))/_xlfn.STDEV.P(Table2[6M Return vs Nifty])</f>
        <v>-0.8310569504015114</v>
      </c>
      <c r="M631">
        <v>-1.89873692779216</v>
      </c>
      <c r="N631">
        <f>(Table2[[#This Row],[1W Return vs Nifty]]-AVERAGE(Table2[1W Return vs Nifty]))/_xlfn.STDEV.P(Table2[1W Return vs Nifty])</f>
        <v>-0.45319512193344313</v>
      </c>
      <c r="O631">
        <v>154.75</v>
      </c>
      <c r="P631">
        <v>155.884537321333</v>
      </c>
      <c r="Q631">
        <v>151.11362687717499</v>
      </c>
      <c r="R631">
        <v>30.936590826913701</v>
      </c>
      <c r="S631" s="1">
        <f>(Table2[[#This Row],[Close Price]]-Table2[[#This Row],[20D EMA]])/Table2[[#This Row],[20D EMA]]</f>
        <v>-2.9725363489499154E-2</v>
      </c>
      <c r="T631" s="1">
        <f>(Table2[[#This Row],[Close Price]]-Table2[[#This Row],[50D EMA]])/Table2[[#This Row],[50D EMA]]</f>
        <v>-3.6787082412876461E-2</v>
      </c>
      <c r="U631" s="1">
        <f>(Table2[[#This Row],[Close Price]]-Table2[[#This Row],[200D EMA]])/Table2[[#This Row],[200D EMA]]</f>
        <v>-6.3768364050862418E-3</v>
      </c>
      <c r="V631">
        <v>0.46011631483750498</v>
      </c>
      <c r="W631">
        <v>150</v>
      </c>
      <c r="X631">
        <v>152.97999999999999</v>
      </c>
      <c r="Y631">
        <v>150</v>
      </c>
      <c r="Z631">
        <v>153.44999999999999</v>
      </c>
      <c r="AA631">
        <v>150</v>
      </c>
      <c r="AB631">
        <v>162</v>
      </c>
      <c r="AC631" s="1">
        <f>(Table2[[#This Row],[Close Price]]/Table2[[#This Row],[Day Low]])-1</f>
        <v>1.0000000000001119E-3</v>
      </c>
      <c r="AD631" s="1">
        <f>(Table2[[#This Row],[Day High]]/Table2[[#This Row],[Close Price]])-1</f>
        <v>1.884781884781872E-2</v>
      </c>
      <c r="AE631" s="1">
        <f>(Table2[[#This Row],[Close Price]]/Table2[[#This Row],[Current Week Low]])-1</f>
        <v>1.0000000000001119E-3</v>
      </c>
      <c r="AF631" s="1">
        <f>(Table2[[#This Row],[Current Week High]]/Table2[[#This Row],[Close Price]])-1</f>
        <v>2.19780219780219E-2</v>
      </c>
      <c r="AG631" s="1">
        <f>(Table2[[#This Row],[Close Price]]/Table2[[#This Row],[Current Month Low]])-1</f>
        <v>1.0000000000001119E-3</v>
      </c>
      <c r="AH631" s="1">
        <f>(Table2[[#This Row],[Current Month High]]/Table2[[#This Row],[Close Price]])-1</f>
        <v>7.8921078921078802E-2</v>
      </c>
      <c r="AI631">
        <v>19.274059274059201</v>
      </c>
      <c r="AJ631">
        <v>16.395348837209301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</v>
      </c>
      <c r="AM631" t="s">
        <v>3224</v>
      </c>
      <c r="AN631">
        <v>-5.4</v>
      </c>
      <c r="AO631" t="s">
        <v>3224</v>
      </c>
      <c r="AP631">
        <v>2.9133531469069E-2</v>
      </c>
      <c r="AQ631">
        <f>(Table2[[#This Row],[Sharpe Ratio]]-AVERAGE(Table2[Sharpe Ratio]))/_xlfn.STDEV.P(Table2[Sharpe Ratio])</f>
        <v>-0.4210307447259059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666</v>
      </c>
      <c r="AT631">
        <f>_xlfn.RANK.AVG(Table2[[#This Row],[6M Return vs Nifty Z-Score]],Table2[6M Return vs Nifty Z-Score])</f>
        <v>604</v>
      </c>
      <c r="AU631">
        <f>_xlfn.RANK.AVG(Table2[[#This Row],[Sharpe Ratio Z-Score]],Table2[Sharpe Ratio Z-Score])</f>
        <v>449</v>
      </c>
      <c r="AV631">
        <f>(Table2[[#This Row],[Rank 1Y]]+Table2[[#This Row],[Rank 6M]]+Table2[[#This Row],[Rank Sharpe]])/3</f>
        <v>573</v>
      </c>
    </row>
    <row r="632" spans="1:48" x14ac:dyDescent="0.3">
      <c r="A632" t="s">
        <v>1708</v>
      </c>
      <c r="B632" t="s">
        <v>1709</v>
      </c>
      <c r="C632" t="s">
        <v>3186</v>
      </c>
      <c r="D632" t="s">
        <v>206</v>
      </c>
      <c r="E632">
        <v>5044.2907359399996</v>
      </c>
      <c r="F632">
        <v>126.44</v>
      </c>
      <c r="G632">
        <v>-22.496960543299402</v>
      </c>
      <c r="H632">
        <f>(Table2[[#This Row],[1Y Return vs Nifty]]-AVERAGE(Table2[1Y Return vs Nifty]))/_xlfn.STDEV.P(Table2[1Y Return vs Nifty])</f>
        <v>-0.83413428922968291</v>
      </c>
      <c r="I632">
        <v>-2.4504752038964002</v>
      </c>
      <c r="J632">
        <f>(Table2[[#This Row],[1M Return vs Nifty]]-AVERAGE(Table2[1M Return vs Nifty]))/_xlfn.STDEV.P(Table2[1M Return vs Nifty])</f>
        <v>-0.34423249091598745</v>
      </c>
      <c r="K632">
        <v>-14.2643649036136</v>
      </c>
      <c r="L632">
        <f>(Table2[[#This Row],[6M Return vs Nifty]]-AVERAGE(Table2[6M Return vs Nifty]))/_xlfn.STDEV.P(Table2[6M Return vs Nifty])</f>
        <v>-0.91349985138674372</v>
      </c>
      <c r="M632">
        <v>4.3987735892012099</v>
      </c>
      <c r="N632">
        <f>(Table2[[#This Row],[1W Return vs Nifty]]-AVERAGE(Table2[1W Return vs Nifty]))/_xlfn.STDEV.P(Table2[1W Return vs Nifty])</f>
        <v>0.97872436922391715</v>
      </c>
      <c r="O632">
        <v>126.81</v>
      </c>
      <c r="P632">
        <v>127.603682449152</v>
      </c>
      <c r="Q632">
        <v>124.259148179175</v>
      </c>
      <c r="R632">
        <v>49.347445996843597</v>
      </c>
      <c r="S632" s="1">
        <f>(Table2[[#This Row],[Close Price]]-Table2[[#This Row],[20D EMA]])/Table2[[#This Row],[20D EMA]]</f>
        <v>-2.9177509660121802E-3</v>
      </c>
      <c r="T632" s="1">
        <f>(Table2[[#This Row],[Close Price]]-Table2[[#This Row],[50D EMA]])/Table2[[#This Row],[50D EMA]]</f>
        <v>-9.1195052275682906E-3</v>
      </c>
      <c r="U632" s="1">
        <f>(Table2[[#This Row],[Close Price]]-Table2[[#This Row],[200D EMA]])/Table2[[#This Row],[200D EMA]]</f>
        <v>1.7550835111796573E-2</v>
      </c>
      <c r="V632">
        <v>1.24966588370906</v>
      </c>
      <c r="W632">
        <v>125.11</v>
      </c>
      <c r="X632">
        <v>128.84</v>
      </c>
      <c r="Y632">
        <v>125.11</v>
      </c>
      <c r="Z632">
        <v>133.99</v>
      </c>
      <c r="AA632">
        <v>117.76</v>
      </c>
      <c r="AB632">
        <v>133.99</v>
      </c>
      <c r="AC632" s="1">
        <f>(Table2[[#This Row],[Close Price]]/Table2[[#This Row],[Day Low]])-1</f>
        <v>1.0630645032371433E-2</v>
      </c>
      <c r="AD632" s="1">
        <f>(Table2[[#This Row],[Day High]]/Table2[[#This Row],[Close Price]])-1</f>
        <v>1.8981335020563206E-2</v>
      </c>
      <c r="AE632" s="1">
        <f>(Table2[[#This Row],[Close Price]]/Table2[[#This Row],[Current Week Low]])-1</f>
        <v>1.0630645032371433E-2</v>
      </c>
      <c r="AF632" s="1">
        <f>(Table2[[#This Row],[Current Week High]]/Table2[[#This Row],[Close Price]])-1</f>
        <v>5.9712116418854988E-2</v>
      </c>
      <c r="AG632" s="1">
        <f>(Table2[[#This Row],[Close Price]]/Table2[[#This Row],[Current Month Low]])-1</f>
        <v>7.3709239130434812E-2</v>
      </c>
      <c r="AH632" s="1">
        <f>(Table2[[#This Row],[Current Month High]]/Table2[[#This Row],[Close Price]])-1</f>
        <v>5.9712116418854988E-2</v>
      </c>
      <c r="AI632">
        <v>18.364441632394801</v>
      </c>
      <c r="AJ632">
        <v>23.5368832437713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</v>
      </c>
      <c r="AM632" t="s">
        <v>3226</v>
      </c>
      <c r="AN632">
        <v>0.57999999999999996</v>
      </c>
      <c r="AO632" t="s">
        <v>3225</v>
      </c>
      <c r="AP632">
        <v>2.1126457683723999E-2</v>
      </c>
      <c r="AQ632">
        <f>(Table2[[#This Row],[Sharpe Ratio]]-AVERAGE(Table2[Sharpe Ratio]))/_xlfn.STDEV.P(Table2[Sharpe Ratio])</f>
        <v>-0.51402671669122046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618</v>
      </c>
      <c r="AT632">
        <f>_xlfn.RANK.AVG(Table2[[#This Row],[6M Return vs Nifty Z-Score]],Table2[6M Return vs Nifty Z-Score])</f>
        <v>627</v>
      </c>
      <c r="AU632">
        <f>_xlfn.RANK.AVG(Table2[[#This Row],[Sharpe Ratio Z-Score]],Table2[Sharpe Ratio Z-Score])</f>
        <v>477</v>
      </c>
      <c r="AV632">
        <f>(Table2[[#This Row],[Rank 1Y]]+Table2[[#This Row],[Rank 6M]]+Table2[[#This Row],[Rank Sharpe]])/3</f>
        <v>574</v>
      </c>
    </row>
    <row r="633" spans="1:48" x14ac:dyDescent="0.3">
      <c r="A633" t="s">
        <v>1733</v>
      </c>
      <c r="B633" t="s">
        <v>1734</v>
      </c>
      <c r="C633" t="s">
        <v>3191</v>
      </c>
      <c r="D633" t="s">
        <v>418</v>
      </c>
      <c r="E633">
        <v>4868.5295379839999</v>
      </c>
      <c r="F633">
        <v>97.44</v>
      </c>
      <c r="G633">
        <v>-15.091857387330601</v>
      </c>
      <c r="H633">
        <f>(Table2[[#This Row],[1Y Return vs Nifty]]-AVERAGE(Table2[1Y Return vs Nifty]))/_xlfn.STDEV.P(Table2[1Y Return vs Nifty])</f>
        <v>-0.71145382502759169</v>
      </c>
      <c r="I633">
        <v>-6.9052493125828303</v>
      </c>
      <c r="J633">
        <f>(Table2[[#This Row],[1M Return vs Nifty]]-AVERAGE(Table2[1M Return vs Nifty]))/_xlfn.STDEV.P(Table2[1M Return vs Nifty])</f>
        <v>-0.7649462400752709</v>
      </c>
      <c r="K633">
        <v>-15.529127589415801</v>
      </c>
      <c r="L633">
        <f>(Table2[[#This Row],[6M Return vs Nifty]]-AVERAGE(Table2[6M Return vs Nifty]))/_xlfn.STDEV.P(Table2[6M Return vs Nifty])</f>
        <v>-0.95081933147575537</v>
      </c>
      <c r="M633">
        <v>-2.5924046115118999</v>
      </c>
      <c r="N633">
        <f>(Table2[[#This Row],[1W Return vs Nifty]]-AVERAGE(Table2[1W Return vs Nifty]))/_xlfn.STDEV.P(Table2[1W Return vs Nifty])</f>
        <v>-0.61092034907264237</v>
      </c>
      <c r="O633">
        <v>98.99</v>
      </c>
      <c r="P633">
        <v>101.438999400635</v>
      </c>
      <c r="Q633">
        <v>100.793692509924</v>
      </c>
      <c r="R633">
        <v>36.743253781647503</v>
      </c>
      <c r="S633" s="1">
        <f>(Table2[[#This Row],[Close Price]]-Table2[[#This Row],[20D EMA]])/Table2[[#This Row],[20D EMA]]</f>
        <v>-1.5658147287604781E-2</v>
      </c>
      <c r="T633" s="1">
        <f>(Table2[[#This Row],[Close Price]]-Table2[[#This Row],[50D EMA]])/Table2[[#This Row],[50D EMA]]</f>
        <v>-3.9422701567085515E-2</v>
      </c>
      <c r="U633" s="1">
        <f>(Table2[[#This Row],[Close Price]]-Table2[[#This Row],[200D EMA]])/Table2[[#This Row],[200D EMA]]</f>
        <v>-3.3272841051971605E-2</v>
      </c>
      <c r="V633">
        <v>0.70758492314427202</v>
      </c>
      <c r="W633">
        <v>96.8</v>
      </c>
      <c r="X633">
        <v>98.54</v>
      </c>
      <c r="Y633">
        <v>96.8</v>
      </c>
      <c r="Z633">
        <v>99.59</v>
      </c>
      <c r="AA633">
        <v>96.21</v>
      </c>
      <c r="AB633">
        <v>101.67</v>
      </c>
      <c r="AC633" s="1">
        <f>(Table2[[#This Row],[Close Price]]/Table2[[#This Row],[Day Low]])-1</f>
        <v>6.6115702479339067E-3</v>
      </c>
      <c r="AD633" s="1">
        <f>(Table2[[#This Row],[Day High]]/Table2[[#This Row],[Close Price]])-1</f>
        <v>1.1288998357964042E-2</v>
      </c>
      <c r="AE633" s="1">
        <f>(Table2[[#This Row],[Close Price]]/Table2[[#This Row],[Current Week Low]])-1</f>
        <v>6.6115702479339067E-3</v>
      </c>
      <c r="AF633" s="1">
        <f>(Table2[[#This Row],[Current Week High]]/Table2[[#This Row],[Close Price]])-1</f>
        <v>2.2064860426929345E-2</v>
      </c>
      <c r="AG633" s="1">
        <f>(Table2[[#This Row],[Close Price]]/Table2[[#This Row],[Current Month Low]])-1</f>
        <v>1.2784533832242095E-2</v>
      </c>
      <c r="AH633" s="1">
        <f>(Table2[[#This Row],[Current Month High]]/Table2[[#This Row],[Close Price]])-1</f>
        <v>4.3411330049261121E-2</v>
      </c>
      <c r="AI633">
        <v>24.743431855500798</v>
      </c>
      <c r="AJ633">
        <v>15.862068965517199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-7.0000000000000007E-2</v>
      </c>
      <c r="AM633" t="s">
        <v>3224</v>
      </c>
      <c r="AN633">
        <v>-2.52</v>
      </c>
      <c r="AO633" t="s">
        <v>3224</v>
      </c>
      <c r="AP633">
        <v>8.6468275987899995E-3</v>
      </c>
      <c r="AQ633">
        <f>(Table2[[#This Row],[Sharpe Ratio]]-AVERAGE(Table2[Sharpe Ratio]))/_xlfn.STDEV.P(Table2[Sharpe Ratio])</f>
        <v>-0.6589679724643509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574</v>
      </c>
      <c r="AT633">
        <f>_xlfn.RANK.AVG(Table2[[#This Row],[6M Return vs Nifty Z-Score]],Table2[6M Return vs Nifty Z-Score])</f>
        <v>645</v>
      </c>
      <c r="AU633">
        <f>_xlfn.RANK.AVG(Table2[[#This Row],[Sharpe Ratio Z-Score]],Table2[Sharpe Ratio Z-Score])</f>
        <v>511</v>
      </c>
      <c r="AV633">
        <f>(Table2[[#This Row],[Rank 1Y]]+Table2[[#This Row],[Rank 6M]]+Table2[[#This Row],[Rank Sharpe]])/3</f>
        <v>576.66666666666663</v>
      </c>
    </row>
    <row r="634" spans="1:48" x14ac:dyDescent="0.3">
      <c r="A634" t="s">
        <v>825</v>
      </c>
      <c r="B634" t="s">
        <v>826</v>
      </c>
      <c r="C634" t="s">
        <v>3180</v>
      </c>
      <c r="D634" t="s">
        <v>51</v>
      </c>
      <c r="E634">
        <v>19977.868374639998</v>
      </c>
      <c r="F634">
        <v>1252.9000000000001</v>
      </c>
      <c r="G634">
        <v>-31.7887292487835</v>
      </c>
      <c r="H634">
        <f>(Table2[[#This Row],[1Y Return vs Nifty]]-AVERAGE(Table2[1Y Return vs Nifty]))/_xlfn.STDEV.P(Table2[1Y Return vs Nifty])</f>
        <v>-0.98807117221941332</v>
      </c>
      <c r="I634">
        <v>0.34651025621453801</v>
      </c>
      <c r="J634">
        <f>(Table2[[#This Row],[1M Return vs Nifty]]-AVERAGE(Table2[1M Return vs Nifty]))/_xlfn.STDEV.P(Table2[1M Return vs Nifty])</f>
        <v>-8.0082118628254123E-2</v>
      </c>
      <c r="K634">
        <v>-25.9362906285101</v>
      </c>
      <c r="L634">
        <f>(Table2[[#This Row],[6M Return vs Nifty]]-AVERAGE(Table2[6M Return vs Nifty]))/_xlfn.STDEV.P(Table2[6M Return vs Nifty])</f>
        <v>-1.2579045405671625</v>
      </c>
      <c r="M634">
        <v>3.05486524001999</v>
      </c>
      <c r="N634">
        <f>(Table2[[#This Row],[1W Return vs Nifty]]-AVERAGE(Table2[1W Return vs Nifty]))/_xlfn.STDEV.P(Table2[1W Return vs Nifty])</f>
        <v>0.67314829208535054</v>
      </c>
      <c r="O634">
        <v>1230.3800000000001</v>
      </c>
      <c r="P634">
        <v>1260.7912381717499</v>
      </c>
      <c r="Q634">
        <v>1360.10572133145</v>
      </c>
      <c r="R634">
        <v>63.491683447486501</v>
      </c>
      <c r="S634" s="1">
        <f>(Table2[[#This Row],[Close Price]]-Table2[[#This Row],[20D EMA]])/Table2[[#This Row],[20D EMA]]</f>
        <v>1.8303288414961216E-2</v>
      </c>
      <c r="T634" s="1">
        <f>(Table2[[#This Row],[Close Price]]-Table2[[#This Row],[50D EMA]])/Table2[[#This Row],[50D EMA]]</f>
        <v>-6.2589570206664493E-3</v>
      </c>
      <c r="U634" s="1">
        <f>(Table2[[#This Row],[Close Price]]-Table2[[#This Row],[200D EMA]])/Table2[[#This Row],[200D EMA]]</f>
        <v>-7.8821608975001511E-2</v>
      </c>
      <c r="V634">
        <v>0.91703283634994603</v>
      </c>
      <c r="W634">
        <v>1236</v>
      </c>
      <c r="X634">
        <v>1269.8</v>
      </c>
      <c r="Y634">
        <v>1236</v>
      </c>
      <c r="Z634">
        <v>1274.8</v>
      </c>
      <c r="AA634">
        <v>1176.5999999999999</v>
      </c>
      <c r="AB634">
        <v>1275.05</v>
      </c>
      <c r="AC634" s="1">
        <f>(Table2[[#This Row],[Close Price]]/Table2[[#This Row],[Day Low]])-1</f>
        <v>1.3673139158576042E-2</v>
      </c>
      <c r="AD634" s="1">
        <f>(Table2[[#This Row],[Day High]]/Table2[[#This Row],[Close Price]])-1</f>
        <v>1.3488706201612244E-2</v>
      </c>
      <c r="AE634" s="1">
        <f>(Table2[[#This Row],[Close Price]]/Table2[[#This Row],[Current Week Low]])-1</f>
        <v>1.3673139158576042E-2</v>
      </c>
      <c r="AF634" s="1">
        <f>(Table2[[#This Row],[Current Week High]]/Table2[[#This Row],[Close Price]])-1</f>
        <v>1.7479447681379101E-2</v>
      </c>
      <c r="AG634" s="1">
        <f>(Table2[[#This Row],[Close Price]]/Table2[[#This Row],[Current Month Low]])-1</f>
        <v>6.4847866734659254E-2</v>
      </c>
      <c r="AH634" s="1">
        <f>(Table2[[#This Row],[Current Month High]]/Table2[[#This Row],[Close Price]])-1</f>
        <v>1.7678984755367333E-2</v>
      </c>
      <c r="AI634">
        <v>43.347433953228503</v>
      </c>
      <c r="AJ634">
        <v>8.6643538594969698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-7.0000000000000007E-2</v>
      </c>
      <c r="AM634" t="s">
        <v>3224</v>
      </c>
      <c r="AN634">
        <v>2.61</v>
      </c>
      <c r="AO634" t="s">
        <v>3225</v>
      </c>
      <c r="AP634">
        <v>6.3540134211123006E-2</v>
      </c>
      <c r="AQ634">
        <f>(Table2[[#This Row],[Sharpe Ratio]]-AVERAGE(Table2[Sharpe Ratio]))/_xlfn.STDEV.P(Table2[Sharpe Ratio])</f>
        <v>-2.1424652687888759E-2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670</v>
      </c>
      <c r="AT634">
        <f>_xlfn.RANK.AVG(Table2[[#This Row],[6M Return vs Nifty Z-Score]],Table2[6M Return vs Nifty Z-Score])</f>
        <v>709</v>
      </c>
      <c r="AU634">
        <f>_xlfn.RANK.AVG(Table2[[#This Row],[Sharpe Ratio Z-Score]],Table2[Sharpe Ratio Z-Score])</f>
        <v>357</v>
      </c>
      <c r="AV634">
        <f>(Table2[[#This Row],[Rank 1Y]]+Table2[[#This Row],[Rank 6M]]+Table2[[#This Row],[Rank Sharpe]])/3</f>
        <v>578.66666666666663</v>
      </c>
    </row>
    <row r="635" spans="1:48" x14ac:dyDescent="0.3">
      <c r="A635" t="s">
        <v>934</v>
      </c>
      <c r="B635" t="s">
        <v>935</v>
      </c>
      <c r="C635" t="s">
        <v>3180</v>
      </c>
      <c r="D635" t="s">
        <v>565</v>
      </c>
      <c r="E635">
        <v>16668.081890879999</v>
      </c>
      <c r="F635">
        <v>333.8</v>
      </c>
      <c r="G635">
        <v>-5.1369172304586499</v>
      </c>
      <c r="H635">
        <f>(Table2[[#This Row],[1Y Return vs Nifty]]-AVERAGE(Table2[1Y Return vs Nifty]))/_xlfn.STDEV.P(Table2[1Y Return vs Nifty])</f>
        <v>-0.54653016983655056</v>
      </c>
      <c r="I635">
        <v>5.43216352072786</v>
      </c>
      <c r="J635">
        <f>(Table2[[#This Row],[1M Return vs Nifty]]-AVERAGE(Table2[1M Return vs Nifty]))/_xlfn.STDEV.P(Table2[1M Return vs Nifty])</f>
        <v>0.4002125494370698</v>
      </c>
      <c r="K635">
        <v>-10.3982746094497</v>
      </c>
      <c r="L635">
        <f>(Table2[[#This Row],[6M Return vs Nifty]]-AVERAGE(Table2[6M Return vs Nifty]))/_xlfn.STDEV.P(Table2[6M Return vs Nifty])</f>
        <v>-0.7994227352802874</v>
      </c>
      <c r="M635">
        <v>3.0567321764316202</v>
      </c>
      <c r="N635">
        <f>(Table2[[#This Row],[1W Return vs Nifty]]-AVERAGE(Table2[1W Return vs Nifty]))/_xlfn.STDEV.P(Table2[1W Return vs Nifty])</f>
        <v>0.67357279358151334</v>
      </c>
      <c r="O635">
        <v>323.14999999999998</v>
      </c>
      <c r="P635">
        <v>320.91261692286702</v>
      </c>
      <c r="Q635">
        <v>318.56774919983599</v>
      </c>
      <c r="R635">
        <v>65.013720022781499</v>
      </c>
      <c r="S635" s="1">
        <f>(Table2[[#This Row],[Close Price]]-Table2[[#This Row],[20D EMA]])/Table2[[#This Row],[20D EMA]]</f>
        <v>3.2956831192944562E-2</v>
      </c>
      <c r="T635" s="1">
        <f>(Table2[[#This Row],[Close Price]]-Table2[[#This Row],[50D EMA]])/Table2[[#This Row],[50D EMA]]</f>
        <v>4.0158542847913467E-2</v>
      </c>
      <c r="U635" s="1">
        <f>(Table2[[#This Row],[Close Price]]-Table2[[#This Row],[200D EMA]])/Table2[[#This Row],[200D EMA]]</f>
        <v>4.7814792421466711E-2</v>
      </c>
      <c r="V635">
        <v>1.2317107804079199</v>
      </c>
      <c r="W635">
        <v>326.35000000000002</v>
      </c>
      <c r="X635">
        <v>336.85</v>
      </c>
      <c r="Y635">
        <v>326.35000000000002</v>
      </c>
      <c r="Z635">
        <v>344.5</v>
      </c>
      <c r="AA635">
        <v>312.05</v>
      </c>
      <c r="AB635">
        <v>344.5</v>
      </c>
      <c r="AC635" s="1">
        <f>(Table2[[#This Row],[Close Price]]/Table2[[#This Row],[Day Low]])-1</f>
        <v>2.282825187681925E-2</v>
      </c>
      <c r="AD635" s="1">
        <f>(Table2[[#This Row],[Day High]]/Table2[[#This Row],[Close Price]])-1</f>
        <v>9.1372079089275804E-3</v>
      </c>
      <c r="AE635" s="1">
        <f>(Table2[[#This Row],[Close Price]]/Table2[[#This Row],[Current Week Low]])-1</f>
        <v>2.282825187681925E-2</v>
      </c>
      <c r="AF635" s="1">
        <f>(Table2[[#This Row],[Current Week High]]/Table2[[#This Row],[Close Price]])-1</f>
        <v>3.2055122828040794E-2</v>
      </c>
      <c r="AG635" s="1">
        <f>(Table2[[#This Row],[Close Price]]/Table2[[#This Row],[Current Month Low]])-1</f>
        <v>6.9700368530684287E-2</v>
      </c>
      <c r="AH635" s="1">
        <f>(Table2[[#This Row],[Current Month High]]/Table2[[#This Row],[Close Price]])-1</f>
        <v>3.2055122828040794E-2</v>
      </c>
      <c r="AI635">
        <v>17.435590173756701</v>
      </c>
      <c r="AJ635">
        <v>22.585383767903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-0.01</v>
      </c>
      <c r="AM635" t="s">
        <v>3224</v>
      </c>
      <c r="AN635">
        <v>1.78</v>
      </c>
      <c r="AO635" t="s">
        <v>3225</v>
      </c>
      <c r="AP635">
        <v>-2.9258249885205999E-2</v>
      </c>
      <c r="AQ635">
        <f>(Table2[[#This Row],[Sharpe Ratio]]-AVERAGE(Table2[Sharpe Ratio]))/_xlfn.STDEV.P(Table2[Sharpe Ratio])</f>
        <v>-1.0992061440541341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-1.3713737061523887</v>
      </c>
      <c r="AS635">
        <f>_xlfn.RANK.AVG(Table2[[#This Row],[1Y Return vs Nifty Z-Score]],Table2[1Y Return vs Nifty Z-Score])</f>
        <v>504</v>
      </c>
      <c r="AT635">
        <f>_xlfn.RANK.AVG(Table2[[#This Row],[6M Return vs Nifty Z-Score]],Table2[6M Return vs Nifty Z-Score])</f>
        <v>591</v>
      </c>
      <c r="AU635">
        <f>_xlfn.RANK.AVG(Table2[[#This Row],[Sharpe Ratio Z-Score]],Table2[Sharpe Ratio Z-Score])</f>
        <v>641</v>
      </c>
      <c r="AV635">
        <f>(Table2[[#This Row],[Rank 1Y]]+Table2[[#This Row],[Rank 6M]]+Table2[[#This Row],[Rank Sharpe]])/3</f>
        <v>578.66666666666663</v>
      </c>
    </row>
    <row r="636" spans="1:48" x14ac:dyDescent="0.3">
      <c r="A636" t="s">
        <v>1586</v>
      </c>
      <c r="B636" t="s">
        <v>1587</v>
      </c>
      <c r="C636" t="s">
        <v>3194</v>
      </c>
      <c r="D636" t="s">
        <v>295</v>
      </c>
      <c r="E636">
        <v>6164.2072590329999</v>
      </c>
      <c r="F636">
        <v>183.27</v>
      </c>
      <c r="G636">
        <v>-19.792354068035699</v>
      </c>
      <c r="H636">
        <f>(Table2[[#This Row],[1Y Return vs Nifty]]-AVERAGE(Table2[1Y Return vs Nifty]))/_xlfn.STDEV.P(Table2[1Y Return vs Nifty])</f>
        <v>-0.78932702984641734</v>
      </c>
      <c r="I636">
        <v>16.0168535120916</v>
      </c>
      <c r="J636">
        <f>(Table2[[#This Row],[1M Return vs Nifty]]-AVERAGE(Table2[1M Return vs Nifty]))/_xlfn.STDEV.P(Table2[1M Return vs Nifty])</f>
        <v>1.3998422728100615</v>
      </c>
      <c r="K636">
        <v>0.138490077470832</v>
      </c>
      <c r="L636">
        <f>(Table2[[#This Row],[6M Return vs Nifty]]-AVERAGE(Table2[6M Return vs Nifty]))/_xlfn.STDEV.P(Table2[6M Return vs Nifty])</f>
        <v>-0.48851335729945222</v>
      </c>
      <c r="M636">
        <v>5.1918743633686697</v>
      </c>
      <c r="N636">
        <f>(Table2[[#This Row],[1W Return vs Nifty]]-AVERAGE(Table2[1W Return vs Nifty]))/_xlfn.STDEV.P(Table2[1W Return vs Nifty])</f>
        <v>1.159058559046688</v>
      </c>
      <c r="O636">
        <v>172.81</v>
      </c>
      <c r="P636">
        <v>168.58191992002699</v>
      </c>
      <c r="Q636">
        <v>166.44490572495701</v>
      </c>
      <c r="R636">
        <v>71.160733637572307</v>
      </c>
      <c r="S636" s="1">
        <f>(Table2[[#This Row],[Close Price]]-Table2[[#This Row],[20D EMA]])/Table2[[#This Row],[20D EMA]]</f>
        <v>6.0528904577281453E-2</v>
      </c>
      <c r="T636" s="1">
        <f>(Table2[[#This Row],[Close Price]]-Table2[[#This Row],[50D EMA]])/Table2[[#This Row],[50D EMA]]</f>
        <v>8.7127255917721469E-2</v>
      </c>
      <c r="U636" s="1">
        <f>(Table2[[#This Row],[Close Price]]-Table2[[#This Row],[200D EMA]])/Table2[[#This Row],[200D EMA]]</f>
        <v>0.10108506596678747</v>
      </c>
      <c r="V636">
        <v>1.31615967447772</v>
      </c>
      <c r="W636">
        <v>181.87</v>
      </c>
      <c r="X636">
        <v>186.6</v>
      </c>
      <c r="Y636">
        <v>181.87</v>
      </c>
      <c r="Z636">
        <v>192.75</v>
      </c>
      <c r="AA636">
        <v>165</v>
      </c>
      <c r="AB636">
        <v>192.75</v>
      </c>
      <c r="AC636" s="1">
        <f>(Table2[[#This Row],[Close Price]]/Table2[[#This Row],[Day Low]])-1</f>
        <v>7.6978061252543917E-3</v>
      </c>
      <c r="AD636" s="1">
        <f>(Table2[[#This Row],[Day High]]/Table2[[#This Row],[Close Price]])-1</f>
        <v>1.8169913242756408E-2</v>
      </c>
      <c r="AE636" s="1">
        <f>(Table2[[#This Row],[Close Price]]/Table2[[#This Row],[Current Week Low]])-1</f>
        <v>7.6978061252543917E-3</v>
      </c>
      <c r="AF636" s="1">
        <f>(Table2[[#This Row],[Current Week High]]/Table2[[#This Row],[Close Price]])-1</f>
        <v>5.1726960222622242E-2</v>
      </c>
      <c r="AG636" s="1">
        <f>(Table2[[#This Row],[Close Price]]/Table2[[#This Row],[Current Month Low]])-1</f>
        <v>0.11072727272727279</v>
      </c>
      <c r="AH636" s="1">
        <f>(Table2[[#This Row],[Current Month High]]/Table2[[#This Row],[Close Price]])-1</f>
        <v>5.1726960222622242E-2</v>
      </c>
      <c r="AI636">
        <v>19.823211654935299</v>
      </c>
      <c r="AJ636">
        <v>40.9227220299884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0.12</v>
      </c>
      <c r="AM636" t="s">
        <v>3225</v>
      </c>
      <c r="AN636">
        <v>7.96</v>
      </c>
      <c r="AO636" t="s">
        <v>3225</v>
      </c>
      <c r="AP636">
        <v>-4.3712368098253997E-2</v>
      </c>
      <c r="AQ636">
        <f>(Table2[[#This Row],[Sharpe Ratio]]-AVERAGE(Table2[Sharpe Ratio]))/_xlfn.STDEV.P(Table2[Sharpe Ratio])</f>
        <v>-1.2670795530121155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1.3980891698764264E-2</v>
      </c>
      <c r="AS636">
        <f>_xlfn.RANK.AVG(Table2[[#This Row],[1Y Return vs Nifty Z-Score]],Table2[1Y Return vs Nifty Z-Score])</f>
        <v>596</v>
      </c>
      <c r="AT636">
        <f>_xlfn.RANK.AVG(Table2[[#This Row],[6M Return vs Nifty Z-Score]],Table2[6M Return vs Nifty Z-Score])</f>
        <v>481</v>
      </c>
      <c r="AU636">
        <f>_xlfn.RANK.AVG(Table2[[#This Row],[Sharpe Ratio Z-Score]],Table2[Sharpe Ratio Z-Score])</f>
        <v>662</v>
      </c>
      <c r="AV636">
        <f>(Table2[[#This Row],[Rank 1Y]]+Table2[[#This Row],[Rank 6M]]+Table2[[#This Row],[Rank Sharpe]])/3</f>
        <v>579.66666666666663</v>
      </c>
    </row>
    <row r="637" spans="1:48" x14ac:dyDescent="0.3">
      <c r="A637" t="s">
        <v>1540</v>
      </c>
      <c r="B637" t="s">
        <v>1541</v>
      </c>
      <c r="C637" t="s">
        <v>3191</v>
      </c>
      <c r="D637" t="s">
        <v>418</v>
      </c>
      <c r="E637">
        <v>6573.8294401439998</v>
      </c>
      <c r="F637">
        <v>66.89</v>
      </c>
      <c r="G637">
        <v>-27.2606268373519</v>
      </c>
      <c r="H637">
        <f>(Table2[[#This Row],[1Y Return vs Nifty]]-AVERAGE(Table2[1Y Return vs Nifty]))/_xlfn.STDEV.P(Table2[1Y Return vs Nifty])</f>
        <v>-0.9130540260583534</v>
      </c>
      <c r="I637">
        <v>8.9412277882465396</v>
      </c>
      <c r="J637">
        <f>(Table2[[#This Row],[1M Return vs Nifty]]-AVERAGE(Table2[1M Return vs Nifty]))/_xlfn.STDEV.P(Table2[1M Return vs Nifty])</f>
        <v>0.73161242471918031</v>
      </c>
      <c r="K637">
        <v>-15.8776744274231</v>
      </c>
      <c r="L637">
        <f>(Table2[[#This Row],[6M Return vs Nifty]]-AVERAGE(Table2[6M Return vs Nifty]))/_xlfn.STDEV.P(Table2[6M Return vs Nifty])</f>
        <v>-0.96110393816689221</v>
      </c>
      <c r="M637">
        <v>2.03437623618664</v>
      </c>
      <c r="N637">
        <f>(Table2[[#This Row],[1W Return vs Nifty]]-AVERAGE(Table2[1W Return vs Nifty]))/_xlfn.STDEV.P(Table2[1W Return vs Nifty])</f>
        <v>0.44111087171778879</v>
      </c>
      <c r="O637">
        <v>67.599999999999994</v>
      </c>
      <c r="P637">
        <v>66.460794308740503</v>
      </c>
      <c r="Q637">
        <v>68.788203043858104</v>
      </c>
      <c r="R637">
        <v>44.297203272513499</v>
      </c>
      <c r="S637" s="1">
        <f>(Table2[[#This Row],[Close Price]]-Table2[[#This Row],[20D EMA]])/Table2[[#This Row],[20D EMA]]</f>
        <v>-1.0502958579881564E-2</v>
      </c>
      <c r="T637" s="1">
        <f>(Table2[[#This Row],[Close Price]]-Table2[[#This Row],[50D EMA]])/Table2[[#This Row],[50D EMA]]</f>
        <v>6.4580283116335074E-3</v>
      </c>
      <c r="U637" s="1">
        <f>(Table2[[#This Row],[Close Price]]-Table2[[#This Row],[200D EMA]])/Table2[[#This Row],[200D EMA]]</f>
        <v>-2.7594892145210478E-2</v>
      </c>
      <c r="V637">
        <v>0.91127365704904595</v>
      </c>
      <c r="W637">
        <v>66.7</v>
      </c>
      <c r="X637">
        <v>68.69</v>
      </c>
      <c r="Y637">
        <v>66.7</v>
      </c>
      <c r="Z637">
        <v>70.099999999999994</v>
      </c>
      <c r="AA637">
        <v>65.25</v>
      </c>
      <c r="AB637">
        <v>71.5</v>
      </c>
      <c r="AC637" s="1">
        <f>(Table2[[#This Row],[Close Price]]/Table2[[#This Row],[Day Low]])-1</f>
        <v>2.8485757121439192E-3</v>
      </c>
      <c r="AD637" s="1">
        <f>(Table2[[#This Row],[Day High]]/Table2[[#This Row],[Close Price]])-1</f>
        <v>2.6909851995813971E-2</v>
      </c>
      <c r="AE637" s="1">
        <f>(Table2[[#This Row],[Close Price]]/Table2[[#This Row],[Current Week Low]])-1</f>
        <v>2.8485757121439192E-3</v>
      </c>
      <c r="AF637" s="1">
        <f>(Table2[[#This Row],[Current Week High]]/Table2[[#This Row],[Close Price]])-1</f>
        <v>4.7989236059201579E-2</v>
      </c>
      <c r="AG637" s="1">
        <f>(Table2[[#This Row],[Close Price]]/Table2[[#This Row],[Current Month Low]])-1</f>
        <v>2.5134099616858308E-2</v>
      </c>
      <c r="AH637" s="1">
        <f>(Table2[[#This Row],[Current Month High]]/Table2[[#This Row],[Close Price]])-1</f>
        <v>6.8919120944834766E-2</v>
      </c>
      <c r="AI637">
        <v>46.509194199431803</v>
      </c>
      <c r="AJ637">
        <v>14.0883506737165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0.08</v>
      </c>
      <c r="AM637" t="s">
        <v>3225</v>
      </c>
      <c r="AN637">
        <v>-4.47</v>
      </c>
      <c r="AO637" t="s">
        <v>3224</v>
      </c>
      <c r="AP637">
        <v>2.9525346546109998E-2</v>
      </c>
      <c r="AQ637">
        <f>(Table2[[#This Row],[Sharpe Ratio]]-AVERAGE(Table2[Sharpe Ratio]))/_xlfn.STDEV.P(Table2[Sharpe Ratio])</f>
        <v>-0.41648011550767866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644</v>
      </c>
      <c r="AT637">
        <f>_xlfn.RANK.AVG(Table2[[#This Row],[6M Return vs Nifty Z-Score]],Table2[6M Return vs Nifty Z-Score])</f>
        <v>649</v>
      </c>
      <c r="AU637">
        <f>_xlfn.RANK.AVG(Table2[[#This Row],[Sharpe Ratio Z-Score]],Table2[Sharpe Ratio Z-Score])</f>
        <v>447</v>
      </c>
      <c r="AV637">
        <f>(Table2[[#This Row],[Rank 1Y]]+Table2[[#This Row],[Rank 6M]]+Table2[[#This Row],[Rank Sharpe]])/3</f>
        <v>580</v>
      </c>
    </row>
    <row r="638" spans="1:48" x14ac:dyDescent="0.3">
      <c r="A638" t="s">
        <v>147</v>
      </c>
      <c r="B638" t="s">
        <v>148</v>
      </c>
      <c r="C638" t="s">
        <v>3188</v>
      </c>
      <c r="D638" t="s">
        <v>127</v>
      </c>
      <c r="E638">
        <v>190773.329009562</v>
      </c>
      <c r="F638">
        <v>152.82</v>
      </c>
      <c r="G638">
        <v>-8.7337464096962307</v>
      </c>
      <c r="H638">
        <f>(Table2[[#This Row],[1Y Return vs Nifty]]-AVERAGE(Table2[1Y Return vs Nifty]))/_xlfn.STDEV.P(Table2[1Y Return vs Nifty])</f>
        <v>-0.60611889724122148</v>
      </c>
      <c r="I638">
        <v>-1.53048691738996</v>
      </c>
      <c r="J638">
        <f>(Table2[[#This Row],[1M Return vs Nifty]]-AVERAGE(Table2[1M Return vs Nifty]))/_xlfn.STDEV.P(Table2[1M Return vs Nifty])</f>
        <v>-0.25734778885128984</v>
      </c>
      <c r="K638">
        <v>-13.332196566940301</v>
      </c>
      <c r="L638">
        <f>(Table2[[#This Row],[6M Return vs Nifty]]-AVERAGE(Table2[6M Return vs Nifty]))/_xlfn.STDEV.P(Table2[6M Return vs Nifty])</f>
        <v>-0.88599426629113232</v>
      </c>
      <c r="M638">
        <v>1.0941417764949499</v>
      </c>
      <c r="N638">
        <f>(Table2[[#This Row],[1W Return vs Nifty]]-AVERAGE(Table2[1W Return vs Nifty]))/_xlfn.STDEV.P(Table2[1W Return vs Nifty])</f>
        <v>0.22732162190909999</v>
      </c>
      <c r="O638">
        <v>152.57</v>
      </c>
      <c r="P638">
        <v>156.41471516685399</v>
      </c>
      <c r="Q638">
        <v>152.52956149070599</v>
      </c>
      <c r="R638">
        <v>53.929060991375998</v>
      </c>
      <c r="S638" s="1">
        <f>(Table2[[#This Row],[Close Price]]-Table2[[#This Row],[20D EMA]])/Table2[[#This Row],[20D EMA]]</f>
        <v>1.6385921216490792E-3</v>
      </c>
      <c r="T638" s="1">
        <f>(Table2[[#This Row],[Close Price]]-Table2[[#This Row],[50D EMA]])/Table2[[#This Row],[50D EMA]]</f>
        <v>-2.2981950023176344E-2</v>
      </c>
      <c r="U638" s="1">
        <f>(Table2[[#This Row],[Close Price]]-Table2[[#This Row],[200D EMA]])/Table2[[#This Row],[200D EMA]]</f>
        <v>1.9041457043178034E-3</v>
      </c>
      <c r="V638">
        <v>0.86517154941559204</v>
      </c>
      <c r="W638">
        <v>152.27000000000001</v>
      </c>
      <c r="X638">
        <v>154.24</v>
      </c>
      <c r="Y638">
        <v>152.27000000000001</v>
      </c>
      <c r="Z638">
        <v>155.66</v>
      </c>
      <c r="AA638">
        <v>147.62</v>
      </c>
      <c r="AB638">
        <v>155.66</v>
      </c>
      <c r="AC638" s="1">
        <f>(Table2[[#This Row],[Close Price]]/Table2[[#This Row],[Day Low]])-1</f>
        <v>3.6120049911341212E-3</v>
      </c>
      <c r="AD638" s="1">
        <f>(Table2[[#This Row],[Day High]]/Table2[[#This Row],[Close Price]])-1</f>
        <v>9.2919774898574392E-3</v>
      </c>
      <c r="AE638" s="1">
        <f>(Table2[[#This Row],[Close Price]]/Table2[[#This Row],[Current Week Low]])-1</f>
        <v>3.6120049911341212E-3</v>
      </c>
      <c r="AF638" s="1">
        <f>(Table2[[#This Row],[Current Week High]]/Table2[[#This Row],[Close Price]])-1</f>
        <v>1.8583954979714656E-2</v>
      </c>
      <c r="AG638" s="1">
        <f>(Table2[[#This Row],[Close Price]]/Table2[[#This Row],[Current Month Low]])-1</f>
        <v>3.5225579189811507E-2</v>
      </c>
      <c r="AH638" s="1">
        <f>(Table2[[#This Row],[Current Month High]]/Table2[[#This Row],[Close Price]])-1</f>
        <v>1.8583954979714656E-2</v>
      </c>
      <c r="AI638">
        <v>20.7957073681455</v>
      </c>
      <c r="AJ638">
        <v>33.350785340314097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3224</v>
      </c>
      <c r="AN638">
        <v>0.04</v>
      </c>
      <c r="AO638" t="s">
        <v>3225</v>
      </c>
      <c r="AP638">
        <v>-4.1184012092690004E-3</v>
      </c>
      <c r="AQ638">
        <f>(Table2[[#This Row],[Sharpe Ratio]]-AVERAGE(Table2[Sharpe Ratio]))/_xlfn.STDEV.P(Table2[Sharpe Ratio])</f>
        <v>-0.80722623661795534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531</v>
      </c>
      <c r="AT638">
        <f>_xlfn.RANK.AVG(Table2[[#This Row],[6M Return vs Nifty Z-Score]],Table2[6M Return vs Nifty Z-Score])</f>
        <v>619</v>
      </c>
      <c r="AU638">
        <f>_xlfn.RANK.AVG(Table2[[#This Row],[Sharpe Ratio Z-Score]],Table2[Sharpe Ratio Z-Score])</f>
        <v>594</v>
      </c>
      <c r="AV638">
        <f>(Table2[[#This Row],[Rank 1Y]]+Table2[[#This Row],[Rank 6M]]+Table2[[#This Row],[Rank Sharpe]])/3</f>
        <v>581.33333333333337</v>
      </c>
    </row>
    <row r="639" spans="1:48" x14ac:dyDescent="0.3">
      <c r="A639" t="s">
        <v>107</v>
      </c>
      <c r="B639" t="s">
        <v>108</v>
      </c>
      <c r="C639" t="s">
        <v>3179</v>
      </c>
      <c r="D639" t="s">
        <v>21</v>
      </c>
      <c r="E639">
        <v>288383.63925618998</v>
      </c>
      <c r="F639">
        <v>551.9</v>
      </c>
      <c r="G639">
        <v>0.37336689440895299</v>
      </c>
      <c r="H639">
        <f>(Table2[[#This Row],[1Y Return vs Nifty]]-AVERAGE(Table2[1Y Return vs Nifty]))/_xlfn.STDEV.P(Table2[1Y Return vs Nifty])</f>
        <v>-0.45524120328389894</v>
      </c>
      <c r="I639">
        <v>3.2889492648249798</v>
      </c>
      <c r="J639">
        <f>(Table2[[#This Row],[1M Return vs Nifty]]-AVERAGE(Table2[1M Return vs Nifty]))/_xlfn.STDEV.P(Table2[1M Return vs Nifty])</f>
        <v>0.19780504619367845</v>
      </c>
      <c r="K639">
        <v>-7.2430995174905801</v>
      </c>
      <c r="L639">
        <f>(Table2[[#This Row],[6M Return vs Nifty]]-AVERAGE(Table2[6M Return vs Nifty]))/_xlfn.STDEV.P(Table2[6M Return vs Nifty])</f>
        <v>-0.70632266572294655</v>
      </c>
      <c r="M639">
        <v>5.28447370294134</v>
      </c>
      <c r="N639">
        <f>(Table2[[#This Row],[1W Return vs Nifty]]-AVERAGE(Table2[1W Return vs Nifty]))/_xlfn.STDEV.P(Table2[1W Return vs Nifty])</f>
        <v>1.1801136726260315</v>
      </c>
      <c r="O639">
        <v>529.46</v>
      </c>
      <c r="P639">
        <v>519.175507516327</v>
      </c>
      <c r="Q639">
        <v>485.97184442852898</v>
      </c>
      <c r="R639">
        <v>68.375608127302201</v>
      </c>
      <c r="S639" s="1">
        <f>(Table2[[#This Row],[Close Price]]-Table2[[#This Row],[20D EMA]])/Table2[[#This Row],[20D EMA]]</f>
        <v>4.2382805122199864E-2</v>
      </c>
      <c r="T639" s="1">
        <f>(Table2[[#This Row],[Close Price]]-Table2[[#This Row],[50D EMA]])/Table2[[#This Row],[50D EMA]]</f>
        <v>6.3031656944340458E-2</v>
      </c>
      <c r="U639" s="1">
        <f>(Table2[[#This Row],[Close Price]]-Table2[[#This Row],[200D EMA]])/Table2[[#This Row],[200D EMA]]</f>
        <v>0.13566250046645847</v>
      </c>
      <c r="V639">
        <v>0.85392336626450605</v>
      </c>
      <c r="W639">
        <v>547.04999999999995</v>
      </c>
      <c r="X639">
        <v>554.9</v>
      </c>
      <c r="Y639">
        <v>547.04999999999995</v>
      </c>
      <c r="Z639">
        <v>556.85</v>
      </c>
      <c r="AA639">
        <v>513.25</v>
      </c>
      <c r="AB639">
        <v>556.85</v>
      </c>
      <c r="AC639" s="1">
        <f>(Table2[[#This Row],[Close Price]]/Table2[[#This Row],[Day Low]])-1</f>
        <v>8.8657343935656385E-3</v>
      </c>
      <c r="AD639" s="1">
        <f>(Table2[[#This Row],[Day High]]/Table2[[#This Row],[Close Price]])-1</f>
        <v>5.4357673491574054E-3</v>
      </c>
      <c r="AE639" s="1">
        <f>(Table2[[#This Row],[Close Price]]/Table2[[#This Row],[Current Week Low]])-1</f>
        <v>8.8657343935656385E-3</v>
      </c>
      <c r="AF639" s="1">
        <f>(Table2[[#This Row],[Current Week High]]/Table2[[#This Row],[Close Price]])-1</f>
        <v>8.9690161261097856E-3</v>
      </c>
      <c r="AG639" s="1">
        <f>(Table2[[#This Row],[Close Price]]/Table2[[#This Row],[Current Month Low]])-1</f>
        <v>7.5304432537749655E-2</v>
      </c>
      <c r="AH639" s="1">
        <f>(Table2[[#This Row],[Current Month High]]/Table2[[#This Row],[Close Price]])-1</f>
        <v>8.9690161261097856E-3</v>
      </c>
      <c r="AI639">
        <v>5.0733828592136101</v>
      </c>
      <c r="AJ639">
        <v>47.1537128382882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-0.11</v>
      </c>
      <c r="AM639" t="s">
        <v>3224</v>
      </c>
      <c r="AN639">
        <v>2.5099999999999998</v>
      </c>
      <c r="AO639" t="s">
        <v>3225</v>
      </c>
      <c r="AP639">
        <v>-0.102686853378134</v>
      </c>
      <c r="AQ639">
        <f>(Table2[[#This Row],[Sharpe Ratio]]-AVERAGE(Table2[Sharpe Ratio]))/_xlfn.STDEV.P(Table2[Sharpe Ratio])</f>
        <v>-1.9520226079636531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-1.7356677581507889</v>
      </c>
      <c r="AS639">
        <f>_xlfn.RANK.AVG(Table2[[#This Row],[1Y Return vs Nifty Z-Score]],Table2[1Y Return vs Nifty Z-Score])</f>
        <v>459</v>
      </c>
      <c r="AT639">
        <f>_xlfn.RANK.AVG(Table2[[#This Row],[6M Return vs Nifty Z-Score]],Table2[6M Return vs Nifty Z-Score])</f>
        <v>560</v>
      </c>
      <c r="AU639">
        <f>_xlfn.RANK.AVG(Table2[[#This Row],[Sharpe Ratio Z-Score]],Table2[Sharpe Ratio Z-Score])</f>
        <v>725</v>
      </c>
      <c r="AV639">
        <f>(Table2[[#This Row],[Rank 1Y]]+Table2[[#This Row],[Rank 6M]]+Table2[[#This Row],[Rank Sharpe]])/3</f>
        <v>581.33333333333337</v>
      </c>
    </row>
    <row r="640" spans="1:48" x14ac:dyDescent="0.3">
      <c r="A640" t="s">
        <v>466</v>
      </c>
      <c r="B640" t="s">
        <v>467</v>
      </c>
      <c r="C640" t="s">
        <v>3179</v>
      </c>
      <c r="D640" t="s">
        <v>265</v>
      </c>
      <c r="E640">
        <v>48002.636057399999</v>
      </c>
      <c r="F640">
        <v>7707.6</v>
      </c>
      <c r="G640">
        <v>-20.126846294791601</v>
      </c>
      <c r="H640">
        <f>(Table2[[#This Row],[1Y Return vs Nifty]]-AVERAGE(Table2[1Y Return vs Nifty]))/_xlfn.STDEV.P(Table2[1Y Return vs Nifty])</f>
        <v>-0.79486856799735151</v>
      </c>
      <c r="I640">
        <v>8.3751298665348592</v>
      </c>
      <c r="J640">
        <f>(Table2[[#This Row],[1M Return vs Nifty]]-AVERAGE(Table2[1M Return vs Nifty]))/_xlfn.STDEV.P(Table2[1M Return vs Nifty])</f>
        <v>0.67814951656179523</v>
      </c>
      <c r="K640">
        <v>-15.3527508462052</v>
      </c>
      <c r="L640">
        <f>(Table2[[#This Row],[6M Return vs Nifty]]-AVERAGE(Table2[6M Return vs Nifty]))/_xlfn.STDEV.P(Table2[6M Return vs Nifty])</f>
        <v>-0.94561496513074605</v>
      </c>
      <c r="M640">
        <v>-3.9095814194082301</v>
      </c>
      <c r="N640">
        <f>(Table2[[#This Row],[1W Return vs Nifty]]-AVERAGE(Table2[1W Return vs Nifty]))/_xlfn.STDEV.P(Table2[1W Return vs Nifty])</f>
        <v>-0.91041824422306894</v>
      </c>
      <c r="O640">
        <v>7641.61</v>
      </c>
      <c r="P640">
        <v>7412.4847262681697</v>
      </c>
      <c r="Q640">
        <v>7416.38297739277</v>
      </c>
      <c r="R640">
        <v>50.135925366417602</v>
      </c>
      <c r="S640" s="1">
        <f>(Table2[[#This Row],[Close Price]]-Table2[[#This Row],[20D EMA]])/Table2[[#This Row],[20D EMA]]</f>
        <v>8.6356147461072591E-3</v>
      </c>
      <c r="T640" s="1">
        <f>(Table2[[#This Row],[Close Price]]-Table2[[#This Row],[50D EMA]])/Table2[[#This Row],[50D EMA]]</f>
        <v>3.9813272422135171E-2</v>
      </c>
      <c r="U640" s="1">
        <f>(Table2[[#This Row],[Close Price]]-Table2[[#This Row],[200D EMA]])/Table2[[#This Row],[200D EMA]]</f>
        <v>3.9266718492685995E-2</v>
      </c>
      <c r="V640">
        <v>0.75346530733100403</v>
      </c>
      <c r="W640">
        <v>7651.05</v>
      </c>
      <c r="X640">
        <v>7784.6</v>
      </c>
      <c r="Y640">
        <v>7651.05</v>
      </c>
      <c r="Z640">
        <v>7784.6</v>
      </c>
      <c r="AA640">
        <v>7490</v>
      </c>
      <c r="AB640">
        <v>8050</v>
      </c>
      <c r="AC640" s="1">
        <f>(Table2[[#This Row],[Close Price]]/Table2[[#This Row],[Day Low]])-1</f>
        <v>7.3911423922206065E-3</v>
      </c>
      <c r="AD640" s="1">
        <f>(Table2[[#This Row],[Day High]]/Table2[[#This Row],[Close Price]])-1</f>
        <v>9.9901396024701938E-3</v>
      </c>
      <c r="AE640" s="1">
        <f>(Table2[[#This Row],[Close Price]]/Table2[[#This Row],[Current Week Low]])-1</f>
        <v>7.3911423922206065E-3</v>
      </c>
      <c r="AF640" s="1">
        <f>(Table2[[#This Row],[Current Week High]]/Table2[[#This Row],[Close Price]])-1</f>
        <v>9.9901396024701938E-3</v>
      </c>
      <c r="AG640" s="1">
        <f>(Table2[[#This Row],[Close Price]]/Table2[[#This Row],[Current Month Low]])-1</f>
        <v>2.9052069425901328E-2</v>
      </c>
      <c r="AH640" s="1">
        <f>(Table2[[#This Row],[Current Month High]]/Table2[[#This Row],[Close Price]])-1</f>
        <v>4.4423685712802863E-2</v>
      </c>
      <c r="AI640">
        <v>19.362706938605999</v>
      </c>
      <c r="AJ640">
        <v>20.220863488894398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-0.08</v>
      </c>
      <c r="AM640" t="s">
        <v>3224</v>
      </c>
      <c r="AN640">
        <v>-3.66</v>
      </c>
      <c r="AO640" t="s">
        <v>3224</v>
      </c>
      <c r="AP640">
        <v>1.0301149237704E-2</v>
      </c>
      <c r="AQ640">
        <f>(Table2[[#This Row],[Sharpe Ratio]]-AVERAGE(Table2[Sharpe Ratio]))/_xlfn.STDEV.P(Table2[Sharpe Ratio])</f>
        <v>-0.63975430553953305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601</v>
      </c>
      <c r="AT640">
        <f>_xlfn.RANK.AVG(Table2[[#This Row],[6M Return vs Nifty Z-Score]],Table2[6M Return vs Nifty Z-Score])</f>
        <v>640</v>
      </c>
      <c r="AU640">
        <f>_xlfn.RANK.AVG(Table2[[#This Row],[Sharpe Ratio Z-Score]],Table2[Sharpe Ratio Z-Score])</f>
        <v>505</v>
      </c>
      <c r="AV640">
        <f>(Table2[[#This Row],[Rank 1Y]]+Table2[[#This Row],[Rank 6M]]+Table2[[#This Row],[Rank Sharpe]])/3</f>
        <v>582</v>
      </c>
    </row>
    <row r="641" spans="1:48" x14ac:dyDescent="0.3">
      <c r="A641" t="s">
        <v>1271</v>
      </c>
      <c r="B641" t="s">
        <v>1272</v>
      </c>
      <c r="C641" t="s">
        <v>3180</v>
      </c>
      <c r="D641" t="s">
        <v>138</v>
      </c>
      <c r="E641">
        <v>9331.0907048150002</v>
      </c>
      <c r="F641">
        <v>86.81</v>
      </c>
      <c r="G641">
        <v>-24.527730009060502</v>
      </c>
      <c r="H641">
        <f>(Table2[[#This Row],[1Y Return vs Nifty]]-AVERAGE(Table2[1Y Return vs Nifty]))/_xlfn.STDEV.P(Table2[1Y Return vs Nifty])</f>
        <v>-0.86777807993720202</v>
      </c>
      <c r="I641">
        <v>-1.53102721340149</v>
      </c>
      <c r="J641">
        <f>(Table2[[#This Row],[1M Return vs Nifty]]-AVERAGE(Table2[1M Return vs Nifty]))/_xlfn.STDEV.P(Table2[1M Return vs Nifty])</f>
        <v>-0.25739881499877132</v>
      </c>
      <c r="K641">
        <v>-6.6319037507314498</v>
      </c>
      <c r="L641">
        <f>(Table2[[#This Row],[6M Return vs Nifty]]-AVERAGE(Table2[6M Return vs Nifty]))/_xlfn.STDEV.P(Table2[6M Return vs Nifty])</f>
        <v>-0.68828805060968656</v>
      </c>
      <c r="M641">
        <v>2.6789489988219199</v>
      </c>
      <c r="N641">
        <f>(Table2[[#This Row],[1W Return vs Nifty]]-AVERAGE(Table2[1W Return vs Nifty]))/_xlfn.STDEV.P(Table2[1W Return vs Nifty])</f>
        <v>0.58767296157790416</v>
      </c>
      <c r="O641">
        <v>84.51</v>
      </c>
      <c r="P641">
        <v>83.940342505786106</v>
      </c>
      <c r="Q641">
        <v>84.823866040655602</v>
      </c>
      <c r="R641">
        <v>63.983770450105503</v>
      </c>
      <c r="S641" s="1">
        <f>(Table2[[#This Row],[Close Price]]-Table2[[#This Row],[20D EMA]])/Table2[[#This Row],[20D EMA]]</f>
        <v>2.7215714116672549E-2</v>
      </c>
      <c r="T641" s="1">
        <f>(Table2[[#This Row],[Close Price]]-Table2[[#This Row],[50D EMA]])/Table2[[#This Row],[50D EMA]]</f>
        <v>3.4186869013741371E-2</v>
      </c>
      <c r="U641" s="1">
        <f>(Table2[[#This Row],[Close Price]]-Table2[[#This Row],[200D EMA]])/Table2[[#This Row],[200D EMA]]</f>
        <v>2.3414801188057818E-2</v>
      </c>
      <c r="V641">
        <v>1.1075108648277601</v>
      </c>
      <c r="W641">
        <v>84.96</v>
      </c>
      <c r="X641">
        <v>88.3</v>
      </c>
      <c r="Y641">
        <v>83.82</v>
      </c>
      <c r="Z641">
        <v>88.3</v>
      </c>
      <c r="AA641">
        <v>81.11</v>
      </c>
      <c r="AB641">
        <v>88.3</v>
      </c>
      <c r="AC641" s="1">
        <f>(Table2[[#This Row],[Close Price]]/Table2[[#This Row],[Day Low]])-1</f>
        <v>2.1774952919020762E-2</v>
      </c>
      <c r="AD641" s="1">
        <f>(Table2[[#This Row],[Day High]]/Table2[[#This Row],[Close Price]])-1</f>
        <v>1.716392120723409E-2</v>
      </c>
      <c r="AE641" s="1">
        <f>(Table2[[#This Row],[Close Price]]/Table2[[#This Row],[Current Week Low]])-1</f>
        <v>3.5671677403960933E-2</v>
      </c>
      <c r="AF641" s="1">
        <f>(Table2[[#This Row],[Current Week High]]/Table2[[#This Row],[Close Price]])-1</f>
        <v>1.716392120723409E-2</v>
      </c>
      <c r="AG641" s="1">
        <f>(Table2[[#This Row],[Close Price]]/Table2[[#This Row],[Current Month Low]])-1</f>
        <v>7.0274935273086037E-2</v>
      </c>
      <c r="AH641" s="1">
        <f>(Table2[[#This Row],[Current Month High]]/Table2[[#This Row],[Close Price]])-1</f>
        <v>1.716392120723409E-2</v>
      </c>
      <c r="AI641">
        <v>12.890220020734899</v>
      </c>
      <c r="AJ641">
        <v>19.903314917126998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0.03</v>
      </c>
      <c r="AM641" t="s">
        <v>3225</v>
      </c>
      <c r="AN641">
        <v>2.88</v>
      </c>
      <c r="AO641" t="s">
        <v>3225</v>
      </c>
      <c r="AQ641">
        <f>(Table2[[#This Row],[Sharpe Ratio]]-AVERAGE(Table2[Sharpe Ratio]))/_xlfn.STDEV.P(Table2[Sharpe Ratio])</f>
        <v>-0.7593941903965159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632</v>
      </c>
      <c r="AT641">
        <f>_xlfn.RANK.AVG(Table2[[#This Row],[6M Return vs Nifty Z-Score]],Table2[6M Return vs Nifty Z-Score])</f>
        <v>554</v>
      </c>
      <c r="AU641">
        <f>_xlfn.RANK.AVG(Table2[[#This Row],[Sharpe Ratio Z-Score]],Table2[Sharpe Ratio Z-Score])</f>
        <v>560.5</v>
      </c>
      <c r="AV641">
        <f>(Table2[[#This Row],[Rank 1Y]]+Table2[[#This Row],[Rank 6M]]+Table2[[#This Row],[Rank Sharpe]])/3</f>
        <v>582.16666666666663</v>
      </c>
    </row>
    <row r="642" spans="1:48" x14ac:dyDescent="0.3">
      <c r="A642" t="s">
        <v>876</v>
      </c>
      <c r="B642" t="s">
        <v>877</v>
      </c>
      <c r="C642" t="s">
        <v>626</v>
      </c>
      <c r="D642" t="s">
        <v>626</v>
      </c>
      <c r="E642">
        <v>18357.35189184</v>
      </c>
      <c r="F642">
        <v>36.479999999999997</v>
      </c>
      <c r="G642">
        <v>-31.6185132127423</v>
      </c>
      <c r="H642">
        <f>(Table2[[#This Row],[1Y Return vs Nifty]]-AVERAGE(Table2[1Y Return vs Nifty]))/_xlfn.STDEV.P(Table2[1Y Return vs Nifty])</f>
        <v>-0.98525120038696923</v>
      </c>
      <c r="I642">
        <v>-5.23964911037584</v>
      </c>
      <c r="J642">
        <f>(Table2[[#This Row],[1M Return vs Nifty]]-AVERAGE(Table2[1M Return vs Nifty]))/_xlfn.STDEV.P(Table2[1M Return vs Nifty])</f>
        <v>-0.60764513151747035</v>
      </c>
      <c r="K642">
        <v>-18.1363649036136</v>
      </c>
      <c r="L642">
        <f>(Table2[[#This Row],[6M Return vs Nifty]]-AVERAGE(Table2[6M Return vs Nifty]))/_xlfn.STDEV.P(Table2[6M Return vs Nifty])</f>
        <v>-1.027751345779149</v>
      </c>
      <c r="M642">
        <v>-1.37063524864192</v>
      </c>
      <c r="N642">
        <f>(Table2[[#This Row],[1W Return vs Nifty]]-AVERAGE(Table2[1W Return vs Nifty]))/_xlfn.STDEV.P(Table2[1W Return vs Nifty])</f>
        <v>-0.3331160707516132</v>
      </c>
      <c r="O642">
        <v>36.950000000000003</v>
      </c>
      <c r="P642">
        <v>37.419071830397499</v>
      </c>
      <c r="Q642">
        <v>38.1464819775696</v>
      </c>
      <c r="R642">
        <v>39.144327398008102</v>
      </c>
      <c r="S642" s="1">
        <f>(Table2[[#This Row],[Close Price]]-Table2[[#This Row],[20D EMA]])/Table2[[#This Row],[20D EMA]]</f>
        <v>-1.2719891745602325E-2</v>
      </c>
      <c r="T642" s="1">
        <f>(Table2[[#This Row],[Close Price]]-Table2[[#This Row],[50D EMA]])/Table2[[#This Row],[50D EMA]]</f>
        <v>-2.5096074928150521E-2</v>
      </c>
      <c r="U642" s="1">
        <f>(Table2[[#This Row],[Close Price]]-Table2[[#This Row],[200D EMA]])/Table2[[#This Row],[200D EMA]]</f>
        <v>-4.3686387084122362E-2</v>
      </c>
      <c r="V642">
        <v>0.455368632681866</v>
      </c>
      <c r="W642">
        <v>36.4</v>
      </c>
      <c r="X642">
        <v>36.78</v>
      </c>
      <c r="Y642">
        <v>36.4</v>
      </c>
      <c r="Z642">
        <v>36.909999999999997</v>
      </c>
      <c r="AA642">
        <v>36.270000000000003</v>
      </c>
      <c r="AB642">
        <v>38.04</v>
      </c>
      <c r="AC642" s="1">
        <f>(Table2[[#This Row],[Close Price]]/Table2[[#This Row],[Day Low]])-1</f>
        <v>2.19780219780219E-3</v>
      </c>
      <c r="AD642" s="1">
        <f>(Table2[[#This Row],[Day High]]/Table2[[#This Row],[Close Price]])-1</f>
        <v>8.2236842105263275E-3</v>
      </c>
      <c r="AE642" s="1">
        <f>(Table2[[#This Row],[Close Price]]/Table2[[#This Row],[Current Week Low]])-1</f>
        <v>2.19780219780219E-3</v>
      </c>
      <c r="AF642" s="1">
        <f>(Table2[[#This Row],[Current Week High]]/Table2[[#This Row],[Close Price]])-1</f>
        <v>1.1787280701754277E-2</v>
      </c>
      <c r="AG642" s="1">
        <f>(Table2[[#This Row],[Close Price]]/Table2[[#This Row],[Current Month Low]])-1</f>
        <v>5.7899090157151889E-3</v>
      </c>
      <c r="AH642" s="1">
        <f>(Table2[[#This Row],[Current Month High]]/Table2[[#This Row],[Close Price]])-1</f>
        <v>4.2763157894736947E-2</v>
      </c>
      <c r="AI642">
        <v>45.010964912280699</v>
      </c>
      <c r="AJ642">
        <v>12.592592592592499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-0.15</v>
      </c>
      <c r="AM642" t="s">
        <v>3224</v>
      </c>
      <c r="AN642">
        <v>-1.35</v>
      </c>
      <c r="AO642" t="s">
        <v>3224</v>
      </c>
      <c r="AP642">
        <v>3.8765283186029002E-2</v>
      </c>
      <c r="AQ642">
        <f>(Table2[[#This Row],[Sharpe Ratio]]-AVERAGE(Table2[Sharpe Ratio]))/_xlfn.STDEV.P(Table2[Sharpe Ratio])</f>
        <v>-0.30916539457930559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668</v>
      </c>
      <c r="AT642">
        <f>_xlfn.RANK.AVG(Table2[[#This Row],[6M Return vs Nifty Z-Score]],Table2[6M Return vs Nifty Z-Score])</f>
        <v>666</v>
      </c>
      <c r="AU642">
        <f>_xlfn.RANK.AVG(Table2[[#This Row],[Sharpe Ratio Z-Score]],Table2[Sharpe Ratio Z-Score])</f>
        <v>418</v>
      </c>
      <c r="AV642">
        <f>(Table2[[#This Row],[Rank 1Y]]+Table2[[#This Row],[Rank 6M]]+Table2[[#This Row],[Rank Sharpe]])/3</f>
        <v>584</v>
      </c>
    </row>
    <row r="643" spans="1:48" x14ac:dyDescent="0.3">
      <c r="A643" t="s">
        <v>1906</v>
      </c>
      <c r="B643" t="s">
        <v>1907</v>
      </c>
      <c r="C643" t="s">
        <v>3180</v>
      </c>
      <c r="D643" t="s">
        <v>24</v>
      </c>
      <c r="E643">
        <v>3838.1138819749999</v>
      </c>
      <c r="F643">
        <v>122.45</v>
      </c>
      <c r="G643">
        <v>-25.595428817564901</v>
      </c>
      <c r="H643">
        <f>(Table2[[#This Row],[1Y Return vs Nifty]]-AVERAGE(Table2[1Y Return vs Nifty]))/_xlfn.STDEV.P(Table2[1Y Return vs Nifty])</f>
        <v>-0.88546666343110791</v>
      </c>
      <c r="I643">
        <v>-4.7067728201614898</v>
      </c>
      <c r="J643">
        <f>(Table2[[#This Row],[1M Return vs Nifty]]-AVERAGE(Table2[1M Return vs Nifty]))/_xlfn.STDEV.P(Table2[1M Return vs Nifty])</f>
        <v>-0.5573197106488742</v>
      </c>
      <c r="K643">
        <v>-15.4163649036136</v>
      </c>
      <c r="L643">
        <f>(Table2[[#This Row],[6M Return vs Nifty]]-AVERAGE(Table2[6M Return vs Nifty]))/_xlfn.STDEV.P(Table2[6M Return vs Nifty])</f>
        <v>-0.94749203153655015</v>
      </c>
      <c r="M643">
        <v>-1.0524005400299701</v>
      </c>
      <c r="N643">
        <f>(Table2[[#This Row],[1W Return vs Nifty]]-AVERAGE(Table2[1W Return vs Nifty]))/_xlfn.STDEV.P(Table2[1W Return vs Nifty])</f>
        <v>-0.2607562897247141</v>
      </c>
      <c r="O643">
        <v>121.81</v>
      </c>
      <c r="P643">
        <v>124.381944065174</v>
      </c>
      <c r="Q643">
        <v>126.885000944569</v>
      </c>
      <c r="R643">
        <v>58.6594860498098</v>
      </c>
      <c r="S643" s="1">
        <f>(Table2[[#This Row],[Close Price]]-Table2[[#This Row],[20D EMA]])/Table2[[#This Row],[20D EMA]]</f>
        <v>5.2540842295378098E-3</v>
      </c>
      <c r="T643" s="1">
        <f>(Table2[[#This Row],[Close Price]]-Table2[[#This Row],[50D EMA]])/Table2[[#This Row],[50D EMA]]</f>
        <v>-1.5532351417193547E-2</v>
      </c>
      <c r="U643" s="1">
        <f>(Table2[[#This Row],[Close Price]]-Table2[[#This Row],[200D EMA]])/Table2[[#This Row],[200D EMA]]</f>
        <v>-3.495291729955121E-2</v>
      </c>
      <c r="V643">
        <v>0.51545332162518998</v>
      </c>
      <c r="W643">
        <v>120.82</v>
      </c>
      <c r="X643">
        <v>123</v>
      </c>
      <c r="Y643">
        <v>120.82</v>
      </c>
      <c r="Z643">
        <v>123</v>
      </c>
      <c r="AA643">
        <v>118.05</v>
      </c>
      <c r="AB643">
        <v>124.25</v>
      </c>
      <c r="AC643" s="1">
        <f>(Table2[[#This Row],[Close Price]]/Table2[[#This Row],[Day Low]])-1</f>
        <v>1.3491143850355991E-2</v>
      </c>
      <c r="AD643" s="1">
        <f>(Table2[[#This Row],[Day High]]/Table2[[#This Row],[Close Price]])-1</f>
        <v>4.4916292364229893E-3</v>
      </c>
      <c r="AE643" s="1">
        <f>(Table2[[#This Row],[Close Price]]/Table2[[#This Row],[Current Week Low]])-1</f>
        <v>1.3491143850355991E-2</v>
      </c>
      <c r="AF643" s="1">
        <f>(Table2[[#This Row],[Current Week High]]/Table2[[#This Row],[Close Price]])-1</f>
        <v>4.4916292364229893E-3</v>
      </c>
      <c r="AG643" s="1">
        <f>(Table2[[#This Row],[Close Price]]/Table2[[#This Row],[Current Month Low]])-1</f>
        <v>3.727234222786957E-2</v>
      </c>
      <c r="AH643" s="1">
        <f>(Table2[[#This Row],[Current Month High]]/Table2[[#This Row],[Close Price]])-1</f>
        <v>1.4699877501020753E-2</v>
      </c>
      <c r="AI643">
        <v>33.4830543078807</v>
      </c>
      <c r="AJ643">
        <v>11.4194722474977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-0.11</v>
      </c>
      <c r="AM643" t="s">
        <v>3224</v>
      </c>
      <c r="AN643">
        <v>-0.41</v>
      </c>
      <c r="AO643" t="s">
        <v>3224</v>
      </c>
      <c r="AP643">
        <v>2.1225982095674001E-2</v>
      </c>
      <c r="AQ643">
        <f>(Table2[[#This Row],[Sharpe Ratio]]-AVERAGE(Table2[Sharpe Ratio]))/_xlfn.STDEV.P(Table2[Sharpe Ratio])</f>
        <v>-0.51287081758604336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640</v>
      </c>
      <c r="AT643">
        <f>_xlfn.RANK.AVG(Table2[[#This Row],[6M Return vs Nifty Z-Score]],Table2[6M Return vs Nifty Z-Score])</f>
        <v>641.5</v>
      </c>
      <c r="AU643">
        <f>_xlfn.RANK.AVG(Table2[[#This Row],[Sharpe Ratio Z-Score]],Table2[Sharpe Ratio Z-Score])</f>
        <v>476</v>
      </c>
      <c r="AV643">
        <f>(Table2[[#This Row],[Rank 1Y]]+Table2[[#This Row],[Rank 6M]]+Table2[[#This Row],[Rank Sharpe]])/3</f>
        <v>585.83333333333337</v>
      </c>
    </row>
    <row r="644" spans="1:48" x14ac:dyDescent="0.3">
      <c r="A644" t="s">
        <v>1367</v>
      </c>
      <c r="B644" t="s">
        <v>1368</v>
      </c>
      <c r="C644" t="s">
        <v>3196</v>
      </c>
      <c r="D644" t="s">
        <v>611</v>
      </c>
      <c r="E644">
        <v>8352.3626995199993</v>
      </c>
      <c r="F644">
        <v>48.72</v>
      </c>
      <c r="G644">
        <v>-21.332722881039199</v>
      </c>
      <c r="H644">
        <f>(Table2[[#This Row],[1Y Return vs Nifty]]-AVERAGE(Table2[1Y Return vs Nifty]))/_xlfn.STDEV.P(Table2[1Y Return vs Nifty])</f>
        <v>-0.81484634497835751</v>
      </c>
      <c r="I644">
        <v>4.2440679958463399</v>
      </c>
      <c r="J644">
        <f>(Table2[[#This Row],[1M Return vs Nifty]]-AVERAGE(Table2[1M Return vs Nifty]))/_xlfn.STDEV.P(Table2[1M Return vs Nifty])</f>
        <v>0.28800750594056351</v>
      </c>
      <c r="K644">
        <v>-20.445604669695499</v>
      </c>
      <c r="L644">
        <f>(Table2[[#This Row],[6M Return vs Nifty]]-AVERAGE(Table2[6M Return vs Nifty]))/_xlfn.STDEV.P(Table2[6M Return vs Nifty])</f>
        <v>-1.095890316384837</v>
      </c>
      <c r="M644">
        <v>1.05466150838104</v>
      </c>
      <c r="N644">
        <f>(Table2[[#This Row],[1W Return vs Nifty]]-AVERAGE(Table2[1W Return vs Nifty]))/_xlfn.STDEV.P(Table2[1W Return vs Nifty])</f>
        <v>0.21834465152121779</v>
      </c>
      <c r="O644">
        <v>48.44</v>
      </c>
      <c r="P644">
        <v>47.138407633671498</v>
      </c>
      <c r="Q644">
        <v>46.783074621536997</v>
      </c>
      <c r="R644">
        <v>50.633191526966897</v>
      </c>
      <c r="S644" s="1">
        <f>(Table2[[#This Row],[Close Price]]-Table2[[#This Row],[20D EMA]])/Table2[[#This Row],[20D EMA]]</f>
        <v>5.7803468208092726E-3</v>
      </c>
      <c r="T644" s="1">
        <f>(Table2[[#This Row],[Close Price]]-Table2[[#This Row],[50D EMA]])/Table2[[#This Row],[50D EMA]]</f>
        <v>3.3552095747900301E-2</v>
      </c>
      <c r="U644" s="1">
        <f>(Table2[[#This Row],[Close Price]]-Table2[[#This Row],[200D EMA]])/Table2[[#This Row],[200D EMA]]</f>
        <v>4.1402267681896247E-2</v>
      </c>
      <c r="V644">
        <v>0.70911438529610404</v>
      </c>
      <c r="W644">
        <v>48.5</v>
      </c>
      <c r="X644">
        <v>49.94</v>
      </c>
      <c r="Y644">
        <v>47.6</v>
      </c>
      <c r="Z644">
        <v>49.95</v>
      </c>
      <c r="AA644">
        <v>46.25</v>
      </c>
      <c r="AB644">
        <v>51.7</v>
      </c>
      <c r="AC644" s="1">
        <f>(Table2[[#This Row],[Close Price]]/Table2[[#This Row],[Day Low]])-1</f>
        <v>4.5360824742268768E-3</v>
      </c>
      <c r="AD644" s="1">
        <f>(Table2[[#This Row],[Day High]]/Table2[[#This Row],[Close Price]])-1</f>
        <v>2.504105090311981E-2</v>
      </c>
      <c r="AE644" s="1">
        <f>(Table2[[#This Row],[Close Price]]/Table2[[#This Row],[Current Week Low]])-1</f>
        <v>2.3529411764705799E-2</v>
      </c>
      <c r="AF644" s="1">
        <f>(Table2[[#This Row],[Current Week High]]/Table2[[#This Row],[Close Price]])-1</f>
        <v>2.5246305418719306E-2</v>
      </c>
      <c r="AG644" s="1">
        <f>(Table2[[#This Row],[Close Price]]/Table2[[#This Row],[Current Month Low]])-1</f>
        <v>5.3405405405405393E-2</v>
      </c>
      <c r="AH644" s="1">
        <f>(Table2[[#This Row],[Current Month High]]/Table2[[#This Row],[Close Price]])-1</f>
        <v>6.1165845648604389E-2</v>
      </c>
      <c r="AI644">
        <v>41.009852216748698</v>
      </c>
      <c r="AJ644">
        <v>26.054333764553601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0.11</v>
      </c>
      <c r="AM644" t="s">
        <v>3225</v>
      </c>
      <c r="AN644">
        <v>-4.9000000000000004</v>
      </c>
      <c r="AO644" t="s">
        <v>3224</v>
      </c>
      <c r="AP644">
        <v>2.4468572933147002E-2</v>
      </c>
      <c r="AQ644">
        <f>(Table2[[#This Row],[Sharpe Ratio]]-AVERAGE(Table2[Sharpe Ratio]))/_xlfn.STDEV.P(Table2[Sharpe Ratio])</f>
        <v>-0.47521063176778167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-1.8795951356691949</v>
      </c>
      <c r="AS644">
        <f>_xlfn.RANK.AVG(Table2[[#This Row],[1Y Return vs Nifty Z-Score]],Table2[1Y Return vs Nifty Z-Score])</f>
        <v>612</v>
      </c>
      <c r="AT644">
        <f>_xlfn.RANK.AVG(Table2[[#This Row],[6M Return vs Nifty Z-Score]],Table2[6M Return vs Nifty Z-Score])</f>
        <v>682</v>
      </c>
      <c r="AU644">
        <f>_xlfn.RANK.AVG(Table2[[#This Row],[Sharpe Ratio Z-Score]],Table2[Sharpe Ratio Z-Score])</f>
        <v>470</v>
      </c>
      <c r="AV644">
        <f>(Table2[[#This Row],[Rank 1Y]]+Table2[[#This Row],[Rank 6M]]+Table2[[#This Row],[Rank Sharpe]])/3</f>
        <v>588</v>
      </c>
    </row>
    <row r="645" spans="1:48" x14ac:dyDescent="0.3">
      <c r="A645" t="s">
        <v>1660</v>
      </c>
      <c r="B645" t="s">
        <v>1661</v>
      </c>
      <c r="C645" t="s">
        <v>3180</v>
      </c>
      <c r="D645" t="s">
        <v>411</v>
      </c>
      <c r="E645">
        <v>5391.8870975549999</v>
      </c>
      <c r="F645">
        <v>297.14999999999998</v>
      </c>
      <c r="G645">
        <v>-24.118380474078201</v>
      </c>
      <c r="H645">
        <f>(Table2[[#This Row],[1Y Return vs Nifty]]-AVERAGE(Table2[1Y Return vs Nifty]))/_xlfn.STDEV.P(Table2[1Y Return vs Nifty])</f>
        <v>-0.86099637954562003</v>
      </c>
      <c r="I645">
        <v>-2.6773322562308399</v>
      </c>
      <c r="J645">
        <f>(Table2[[#This Row],[1M Return vs Nifty]]-AVERAGE(Table2[1M Return vs Nifty]))/_xlfn.STDEV.P(Table2[1M Return vs Nifty])</f>
        <v>-0.36565711956881686</v>
      </c>
      <c r="K645">
        <v>-11.4268635912777</v>
      </c>
      <c r="L645">
        <f>(Table2[[#This Row],[6M Return vs Nifty]]-AVERAGE(Table2[6M Return vs Nifty]))/_xlfn.STDEV.P(Table2[6M Return vs Nifty])</f>
        <v>-0.82977341407404037</v>
      </c>
      <c r="M645">
        <v>-2.3207522153759101</v>
      </c>
      <c r="N645">
        <f>(Table2[[#This Row],[1W Return vs Nifty]]-AVERAGE(Table2[1W Return vs Nifty]))/_xlfn.STDEV.P(Table2[1W Return vs Nifty])</f>
        <v>-0.54915239175092312</v>
      </c>
      <c r="O645">
        <v>285.20999999999998</v>
      </c>
      <c r="P645">
        <v>286.736639718091</v>
      </c>
      <c r="Q645">
        <v>291.29977026020401</v>
      </c>
      <c r="R645">
        <v>74.061192786497401</v>
      </c>
      <c r="S645" s="1">
        <f>(Table2[[#This Row],[Close Price]]-Table2[[#This Row],[20D EMA]])/Table2[[#This Row],[20D EMA]]</f>
        <v>4.1863889765435987E-2</v>
      </c>
      <c r="T645" s="1">
        <f>(Table2[[#This Row],[Close Price]]-Table2[[#This Row],[50D EMA]])/Table2[[#This Row],[50D EMA]]</f>
        <v>3.6316810757589316E-2</v>
      </c>
      <c r="U645" s="1">
        <f>(Table2[[#This Row],[Close Price]]-Table2[[#This Row],[200D EMA]])/Table2[[#This Row],[200D EMA]]</f>
        <v>2.0083193799192618E-2</v>
      </c>
      <c r="V645">
        <v>1.10496917948558</v>
      </c>
      <c r="W645">
        <v>285.89999999999998</v>
      </c>
      <c r="X645">
        <v>301.25</v>
      </c>
      <c r="Y645">
        <v>283.7</v>
      </c>
      <c r="Z645">
        <v>301.25</v>
      </c>
      <c r="AA645">
        <v>278.05</v>
      </c>
      <c r="AB645">
        <v>301.25</v>
      </c>
      <c r="AC645" s="1">
        <f>(Table2[[#This Row],[Close Price]]/Table2[[#This Row],[Day Low]])-1</f>
        <v>3.9349422875131213E-2</v>
      </c>
      <c r="AD645" s="1">
        <f>(Table2[[#This Row],[Day High]]/Table2[[#This Row],[Close Price]])-1</f>
        <v>1.3797745246508564E-2</v>
      </c>
      <c r="AE645" s="1">
        <f>(Table2[[#This Row],[Close Price]]/Table2[[#This Row],[Current Week Low]])-1</f>
        <v>4.7409235107507941E-2</v>
      </c>
      <c r="AF645" s="1">
        <f>(Table2[[#This Row],[Current Week High]]/Table2[[#This Row],[Close Price]])-1</f>
        <v>1.3797745246508564E-2</v>
      </c>
      <c r="AG645" s="1">
        <f>(Table2[[#This Row],[Close Price]]/Table2[[#This Row],[Current Month Low]])-1</f>
        <v>6.8692681172450865E-2</v>
      </c>
      <c r="AH645" s="1">
        <f>(Table2[[#This Row],[Current Month High]]/Table2[[#This Row],[Close Price]])-1</f>
        <v>1.3797745246508564E-2</v>
      </c>
      <c r="AI645">
        <v>30.556957765438298</v>
      </c>
      <c r="AJ645">
        <v>10.280200408239001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-0.01</v>
      </c>
      <c r="AM645" t="s">
        <v>3224</v>
      </c>
      <c r="AN645">
        <v>2.38</v>
      </c>
      <c r="AO645" t="s">
        <v>3225</v>
      </c>
      <c r="AP645">
        <v>1.901062194361E-3</v>
      </c>
      <c r="AQ645">
        <f>(Table2[[#This Row],[Sharpe Ratio]]-AVERAGE(Table2[Sharpe Ratio]))/_xlfn.STDEV.P(Table2[Sharpe Ratio])</f>
        <v>-0.73731482266860926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631</v>
      </c>
      <c r="AT645">
        <f>_xlfn.RANK.AVG(Table2[[#This Row],[6M Return vs Nifty Z-Score]],Table2[6M Return vs Nifty Z-Score])</f>
        <v>601</v>
      </c>
      <c r="AU645">
        <f>_xlfn.RANK.AVG(Table2[[#This Row],[Sharpe Ratio Z-Score]],Table2[Sharpe Ratio Z-Score])</f>
        <v>532</v>
      </c>
      <c r="AV645">
        <f>(Table2[[#This Row],[Rank 1Y]]+Table2[[#This Row],[Rank 6M]]+Table2[[#This Row],[Rank Sharpe]])/3</f>
        <v>588</v>
      </c>
    </row>
    <row r="646" spans="1:48" x14ac:dyDescent="0.3">
      <c r="A646" t="s">
        <v>1928</v>
      </c>
      <c r="B646" t="s">
        <v>1929</v>
      </c>
      <c r="C646" t="s">
        <v>3196</v>
      </c>
      <c r="D646" t="s">
        <v>1930</v>
      </c>
      <c r="E646">
        <v>3777.4030029999999</v>
      </c>
      <c r="F646">
        <v>21.34</v>
      </c>
      <c r="G646">
        <v>-8.3063215284576302</v>
      </c>
      <c r="H646">
        <f>(Table2[[#This Row],[1Y Return vs Nifty]]-AVERAGE(Table2[1Y Return vs Nifty]))/_xlfn.STDEV.P(Table2[1Y Return vs Nifty])</f>
        <v>-0.59903774229476958</v>
      </c>
      <c r="I646">
        <v>0.19566347471808301</v>
      </c>
      <c r="J646">
        <f>(Table2[[#This Row],[1M Return vs Nifty]]-AVERAGE(Table2[1M Return vs Nifty]))/_xlfn.STDEV.P(Table2[1M Return vs Nifty])</f>
        <v>-9.4328253997550807E-2</v>
      </c>
      <c r="K646">
        <v>-9.5106577075838796</v>
      </c>
      <c r="L646">
        <f>(Table2[[#This Row],[6M Return vs Nifty]]-AVERAGE(Table2[6M Return vs Nifty]))/_xlfn.STDEV.P(Table2[6M Return vs Nifty])</f>
        <v>-0.77323173386341582</v>
      </c>
      <c r="M646">
        <v>3.7711284005027901</v>
      </c>
      <c r="N646">
        <f>(Table2[[#This Row],[1W Return vs Nifty]]-AVERAGE(Table2[1W Return vs Nifty]))/_xlfn.STDEV.P(Table2[1W Return vs Nifty])</f>
        <v>0.83601124841161689</v>
      </c>
      <c r="O646">
        <v>21.23</v>
      </c>
      <c r="P646">
        <v>21.606643057719399</v>
      </c>
      <c r="Q646">
        <v>21.308848540300399</v>
      </c>
      <c r="R646">
        <v>54.084511920511098</v>
      </c>
      <c r="S646" s="1">
        <f>(Table2[[#This Row],[Close Price]]-Table2[[#This Row],[20D EMA]])/Table2[[#This Row],[20D EMA]]</f>
        <v>5.1813471502590407E-3</v>
      </c>
      <c r="T646" s="1">
        <f>(Table2[[#This Row],[Close Price]]-Table2[[#This Row],[50D EMA]])/Table2[[#This Row],[50D EMA]]</f>
        <v>-1.234079060810586E-2</v>
      </c>
      <c r="U646" s="1">
        <f>(Table2[[#This Row],[Close Price]]-Table2[[#This Row],[200D EMA]])/Table2[[#This Row],[200D EMA]]</f>
        <v>1.4619025350283608E-3</v>
      </c>
      <c r="V646">
        <v>0.71039533771060703</v>
      </c>
      <c r="W646">
        <v>21.2</v>
      </c>
      <c r="X646">
        <v>22.17</v>
      </c>
      <c r="Y646">
        <v>21.2</v>
      </c>
      <c r="Z646">
        <v>22.17</v>
      </c>
      <c r="AA646">
        <v>20.16</v>
      </c>
      <c r="AB646">
        <v>22.17</v>
      </c>
      <c r="AC646" s="1">
        <f>(Table2[[#This Row],[Close Price]]/Table2[[#This Row],[Day Low]])-1</f>
        <v>6.6037735849056034E-3</v>
      </c>
      <c r="AD646" s="1">
        <f>(Table2[[#This Row],[Day High]]/Table2[[#This Row],[Close Price]])-1</f>
        <v>3.8894095595126688E-2</v>
      </c>
      <c r="AE646" s="1">
        <f>(Table2[[#This Row],[Close Price]]/Table2[[#This Row],[Current Week Low]])-1</f>
        <v>6.6037735849056034E-3</v>
      </c>
      <c r="AF646" s="1">
        <f>(Table2[[#This Row],[Current Week High]]/Table2[[#This Row],[Close Price]])-1</f>
        <v>3.8894095595126688E-2</v>
      </c>
      <c r="AG646" s="1">
        <f>(Table2[[#This Row],[Close Price]]/Table2[[#This Row],[Current Month Low]])-1</f>
        <v>5.8531746031746046E-2</v>
      </c>
      <c r="AH646" s="1">
        <f>(Table2[[#This Row],[Current Month High]]/Table2[[#This Row],[Close Price]])-1</f>
        <v>3.8894095595126688E-2</v>
      </c>
      <c r="AI646">
        <v>30.974695407685001</v>
      </c>
      <c r="AJ646">
        <v>25.529411764705799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-0.09</v>
      </c>
      <c r="AM646" t="s">
        <v>3224</v>
      </c>
      <c r="AN646">
        <v>1.0900000000000001</v>
      </c>
      <c r="AO646" t="s">
        <v>3225</v>
      </c>
      <c r="AP646">
        <v>-4.5116091095684999E-2</v>
      </c>
      <c r="AQ646">
        <f>(Table2[[#This Row],[Sharpe Ratio]]-AVERAGE(Table2[Sharpe Ratio]))/_xlfn.STDEV.P(Table2[Sharpe Ratio])</f>
        <v>-1.283382710447118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526</v>
      </c>
      <c r="AT646">
        <f>_xlfn.RANK.AVG(Table2[[#This Row],[6M Return vs Nifty Z-Score]],Table2[6M Return vs Nifty Z-Score])</f>
        <v>578</v>
      </c>
      <c r="AU646">
        <f>_xlfn.RANK.AVG(Table2[[#This Row],[Sharpe Ratio Z-Score]],Table2[Sharpe Ratio Z-Score])</f>
        <v>664</v>
      </c>
      <c r="AV646">
        <f>(Table2[[#This Row],[Rank 1Y]]+Table2[[#This Row],[Rank 6M]]+Table2[[#This Row],[Rank Sharpe]])/3</f>
        <v>589.33333333333337</v>
      </c>
    </row>
    <row r="647" spans="1:48" x14ac:dyDescent="0.3">
      <c r="A647" t="s">
        <v>537</v>
      </c>
      <c r="B647" t="s">
        <v>538</v>
      </c>
      <c r="C647" t="s">
        <v>3192</v>
      </c>
      <c r="D647" t="s">
        <v>444</v>
      </c>
      <c r="E647">
        <v>40224.410306159902</v>
      </c>
      <c r="F647">
        <v>1449.4</v>
      </c>
      <c r="G647">
        <v>-35.921491945974203</v>
      </c>
      <c r="H647">
        <f>(Table2[[#This Row],[1Y Return vs Nifty]]-AVERAGE(Table2[1Y Return vs Nifty]))/_xlfn.STDEV.P(Table2[1Y Return vs Nifty])</f>
        <v>-1.0565387189165545</v>
      </c>
      <c r="I647">
        <v>-0.34608991765230801</v>
      </c>
      <c r="J647">
        <f>(Table2[[#This Row],[1M Return vs Nifty]]-AVERAGE(Table2[1M Return vs Nifty]))/_xlfn.STDEV.P(Table2[1M Return vs Nifty])</f>
        <v>-0.14549203812287309</v>
      </c>
      <c r="K647">
        <v>-21.746542303684699</v>
      </c>
      <c r="L647">
        <f>(Table2[[#This Row],[6M Return vs Nifty]]-AVERAGE(Table2[6M Return vs Nifty]))/_xlfn.STDEV.P(Table2[6M Return vs Nifty])</f>
        <v>-1.1342772143173232</v>
      </c>
      <c r="M647">
        <v>0.8635650943066</v>
      </c>
      <c r="N647">
        <f>(Table2[[#This Row],[1W Return vs Nifty]]-AVERAGE(Table2[1W Return vs Nifty]))/_xlfn.STDEV.P(Table2[1W Return vs Nifty])</f>
        <v>0.17489340530811737</v>
      </c>
      <c r="O647">
        <v>1437</v>
      </c>
      <c r="P647">
        <v>1461.1873706179699</v>
      </c>
      <c r="Q647">
        <v>1501.0017160249499</v>
      </c>
      <c r="R647">
        <v>55.958442794030603</v>
      </c>
      <c r="S647" s="1">
        <f>(Table2[[#This Row],[Close Price]]-Table2[[#This Row],[20D EMA]])/Table2[[#This Row],[20D EMA]]</f>
        <v>8.6290883785665219E-3</v>
      </c>
      <c r="T647" s="1">
        <f>(Table2[[#This Row],[Close Price]]-Table2[[#This Row],[50D EMA]])/Table2[[#This Row],[50D EMA]]</f>
        <v>-8.0669809053883872E-3</v>
      </c>
      <c r="U647" s="1">
        <f>(Table2[[#This Row],[Close Price]]-Table2[[#This Row],[200D EMA]])/Table2[[#This Row],[200D EMA]]</f>
        <v>-3.4378185896818861E-2</v>
      </c>
      <c r="V647">
        <v>0.65527976796137799</v>
      </c>
      <c r="W647">
        <v>1434.6</v>
      </c>
      <c r="X647">
        <v>1462.4</v>
      </c>
      <c r="Y647">
        <v>1434.6</v>
      </c>
      <c r="Z647">
        <v>1478.75</v>
      </c>
      <c r="AA647">
        <v>1382.45</v>
      </c>
      <c r="AB647">
        <v>1486.35</v>
      </c>
      <c r="AC647" s="1">
        <f>(Table2[[#This Row],[Close Price]]/Table2[[#This Row],[Day Low]])-1</f>
        <v>1.0316464519726898E-2</v>
      </c>
      <c r="AD647" s="1">
        <f>(Table2[[#This Row],[Day High]]/Table2[[#This Row],[Close Price]])-1</f>
        <v>8.9692286463363136E-3</v>
      </c>
      <c r="AE647" s="1">
        <f>(Table2[[#This Row],[Close Price]]/Table2[[#This Row],[Current Week Low]])-1</f>
        <v>1.0316464519726898E-2</v>
      </c>
      <c r="AF647" s="1">
        <f>(Table2[[#This Row],[Current Week High]]/Table2[[#This Row],[Close Price]])-1</f>
        <v>2.0249758520767047E-2</v>
      </c>
      <c r="AG647" s="1">
        <f>(Table2[[#This Row],[Close Price]]/Table2[[#This Row],[Current Month Low]])-1</f>
        <v>4.8428514593656269E-2</v>
      </c>
      <c r="AH647" s="1">
        <f>(Table2[[#This Row],[Current Month High]]/Table2[[#This Row],[Close Price]])-1</f>
        <v>2.5493307575548352E-2</v>
      </c>
      <c r="AI647">
        <v>23.3855388436594</v>
      </c>
      <c r="AJ647">
        <v>11.065134099616801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-0.03</v>
      </c>
      <c r="AM647" t="s">
        <v>3224</v>
      </c>
      <c r="AN647">
        <v>-0.87</v>
      </c>
      <c r="AO647" t="s">
        <v>3224</v>
      </c>
      <c r="AP647">
        <v>4.5714283228289999E-2</v>
      </c>
      <c r="AQ647">
        <f>(Table2[[#This Row],[Sharpe Ratio]]-AVERAGE(Table2[Sharpe Ratio]))/_xlfn.STDEV.P(Table2[Sharpe Ratio])</f>
        <v>-0.22845813117181235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685</v>
      </c>
      <c r="AT647">
        <f>_xlfn.RANK.AVG(Table2[[#This Row],[6M Return vs Nifty Z-Score]],Table2[6M Return vs Nifty Z-Score])</f>
        <v>689</v>
      </c>
      <c r="AU647">
        <f>_xlfn.RANK.AVG(Table2[[#This Row],[Sharpe Ratio Z-Score]],Table2[Sharpe Ratio Z-Score])</f>
        <v>395</v>
      </c>
      <c r="AV647">
        <f>(Table2[[#This Row],[Rank 1Y]]+Table2[[#This Row],[Rank 6M]]+Table2[[#This Row],[Rank Sharpe]])/3</f>
        <v>589.66666666666663</v>
      </c>
    </row>
    <row r="648" spans="1:48" x14ac:dyDescent="0.3">
      <c r="A648" t="s">
        <v>1054</v>
      </c>
      <c r="B648" t="s">
        <v>1055</v>
      </c>
      <c r="C648" t="s">
        <v>3189</v>
      </c>
      <c r="D648" t="s">
        <v>78</v>
      </c>
      <c r="E648">
        <v>13048.700049855001</v>
      </c>
      <c r="F648">
        <v>365.35</v>
      </c>
      <c r="G648">
        <v>-27.814705597303298</v>
      </c>
      <c r="H648">
        <f>(Table2[[#This Row],[1Y Return vs Nifty]]-AVERAGE(Table2[1Y Return vs Nifty]))/_xlfn.STDEV.P(Table2[1Y Return vs Nifty])</f>
        <v>-0.92223345786958566</v>
      </c>
      <c r="I648">
        <v>2.3906466031814699</v>
      </c>
      <c r="J648">
        <f>(Table2[[#This Row],[1M Return vs Nifty]]-AVERAGE(Table2[1M Return vs Nifty]))/_xlfn.STDEV.P(Table2[1M Return vs Nifty])</f>
        <v>0.11296835830800626</v>
      </c>
      <c r="K648">
        <v>6.7538407476152198</v>
      </c>
      <c r="L648">
        <f>(Table2[[#This Row],[6M Return vs Nifty]]-AVERAGE(Table2[6M Return vs Nifty]))/_xlfn.STDEV.P(Table2[6M Return vs Nifty])</f>
        <v>-0.2933135380861786</v>
      </c>
      <c r="M648">
        <v>-0.42678601686420298</v>
      </c>
      <c r="N648">
        <f>(Table2[[#This Row],[1W Return vs Nifty]]-AVERAGE(Table2[1W Return vs Nifty]))/_xlfn.STDEV.P(Table2[1W Return vs Nifty])</f>
        <v>-0.11850489891641784</v>
      </c>
      <c r="O648">
        <v>348.13</v>
      </c>
      <c r="P648">
        <v>344.69403366629001</v>
      </c>
      <c r="Q648">
        <v>342.88264502548401</v>
      </c>
      <c r="R648">
        <v>73.601291079775507</v>
      </c>
      <c r="S648" s="1">
        <f>(Table2[[#This Row],[Close Price]]-Table2[[#This Row],[20D EMA]])/Table2[[#This Row],[20D EMA]]</f>
        <v>4.9464280584839079E-2</v>
      </c>
      <c r="T648" s="1">
        <f>(Table2[[#This Row],[Close Price]]-Table2[[#This Row],[50D EMA]])/Table2[[#This Row],[50D EMA]]</f>
        <v>5.9925511660314242E-2</v>
      </c>
      <c r="U648" s="1">
        <f>(Table2[[#This Row],[Close Price]]-Table2[[#This Row],[200D EMA]])/Table2[[#This Row],[200D EMA]]</f>
        <v>6.5524911512643558E-2</v>
      </c>
      <c r="V648">
        <v>1.9318899468280699</v>
      </c>
      <c r="W648">
        <v>356.4</v>
      </c>
      <c r="X648">
        <v>379.25</v>
      </c>
      <c r="Y648">
        <v>348.55</v>
      </c>
      <c r="Z648">
        <v>379.25</v>
      </c>
      <c r="AA648">
        <v>335.8</v>
      </c>
      <c r="AB648">
        <v>379.25</v>
      </c>
      <c r="AC648" s="1">
        <f>(Table2[[#This Row],[Close Price]]/Table2[[#This Row],[Day Low]])-1</f>
        <v>2.5112233445566901E-2</v>
      </c>
      <c r="AD648" s="1">
        <f>(Table2[[#This Row],[Day High]]/Table2[[#This Row],[Close Price]])-1</f>
        <v>3.8045709593540478E-2</v>
      </c>
      <c r="AE648" s="1">
        <f>(Table2[[#This Row],[Close Price]]/Table2[[#This Row],[Current Week Low]])-1</f>
        <v>4.8199684406828425E-2</v>
      </c>
      <c r="AF648" s="1">
        <f>(Table2[[#This Row],[Current Week High]]/Table2[[#This Row],[Close Price]])-1</f>
        <v>3.8045709593540478E-2</v>
      </c>
      <c r="AG648" s="1">
        <f>(Table2[[#This Row],[Close Price]]/Table2[[#This Row],[Current Month Low]])-1</f>
        <v>8.7998808814770735E-2</v>
      </c>
      <c r="AH648" s="1">
        <f>(Table2[[#This Row],[Current Month High]]/Table2[[#This Row],[Close Price]])-1</f>
        <v>3.8045709593540478E-2</v>
      </c>
      <c r="AI648">
        <v>8.93663610236759</v>
      </c>
      <c r="AJ648">
        <v>25.420528664606898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-0.02</v>
      </c>
      <c r="AM648" t="s">
        <v>3224</v>
      </c>
      <c r="AN648">
        <v>7.52</v>
      </c>
      <c r="AO648" t="s">
        <v>3225</v>
      </c>
      <c r="AP648">
        <v>-9.8788477852892007E-2</v>
      </c>
      <c r="AQ648">
        <f>(Table2[[#This Row],[Sharpe Ratio]]-AVERAGE(Table2[Sharpe Ratio]))/_xlfn.STDEV.P(Table2[Sharpe Ratio])</f>
        <v>-1.9067459899663013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-3.1278295265304772</v>
      </c>
      <c r="AS648">
        <f>_xlfn.RANK.AVG(Table2[[#This Row],[1Y Return vs Nifty Z-Score]],Table2[1Y Return vs Nifty Z-Score])</f>
        <v>647</v>
      </c>
      <c r="AT648">
        <f>_xlfn.RANK.AVG(Table2[[#This Row],[6M Return vs Nifty Z-Score]],Table2[6M Return vs Nifty Z-Score])</f>
        <v>405</v>
      </c>
      <c r="AU648">
        <f>_xlfn.RANK.AVG(Table2[[#This Row],[Sharpe Ratio Z-Score]],Table2[Sharpe Ratio Z-Score])</f>
        <v>719</v>
      </c>
      <c r="AV648">
        <f>(Table2[[#This Row],[Rank 1Y]]+Table2[[#This Row],[Rank 6M]]+Table2[[#This Row],[Rank Sharpe]])/3</f>
        <v>590.33333333333337</v>
      </c>
    </row>
    <row r="649" spans="1:48" x14ac:dyDescent="0.3">
      <c r="A649" t="s">
        <v>1639</v>
      </c>
      <c r="B649" t="s">
        <v>1640</v>
      </c>
      <c r="C649" t="s">
        <v>3192</v>
      </c>
      <c r="D649" t="s">
        <v>260</v>
      </c>
      <c r="E649">
        <v>5589.0990889000004</v>
      </c>
      <c r="F649">
        <v>704.75</v>
      </c>
      <c r="G649">
        <v>-20.1827915151638</v>
      </c>
      <c r="H649">
        <f>(Table2[[#This Row],[1Y Return vs Nifty]]-AVERAGE(Table2[1Y Return vs Nifty]))/_xlfn.STDEV.P(Table2[1Y Return vs Nifty])</f>
        <v>-0.79579541337149307</v>
      </c>
      <c r="I649">
        <v>-15.8765064840352</v>
      </c>
      <c r="J649">
        <f>(Table2[[#This Row],[1M Return vs Nifty]]-AVERAGE(Table2[1M Return vs Nifty]))/_xlfn.STDEV.P(Table2[1M Return vs Nifty])</f>
        <v>-1.6122015996487697</v>
      </c>
      <c r="K649">
        <v>-12.1108826403477</v>
      </c>
      <c r="L649">
        <f>(Table2[[#This Row],[6M Return vs Nifty]]-AVERAGE(Table2[6M Return vs Nifty]))/_xlfn.STDEV.P(Table2[6M Return vs Nifty])</f>
        <v>-0.84995683312081705</v>
      </c>
      <c r="M649">
        <v>-3.5023871724219102</v>
      </c>
      <c r="N649">
        <f>(Table2[[#This Row],[1W Return vs Nifty]]-AVERAGE(Table2[1W Return vs Nifty]))/_xlfn.STDEV.P(Table2[1W Return vs Nifty])</f>
        <v>-0.81783096272929678</v>
      </c>
      <c r="O649">
        <v>728.9</v>
      </c>
      <c r="P649">
        <v>742.54677001576499</v>
      </c>
      <c r="Q649">
        <v>705.04168489373103</v>
      </c>
      <c r="R649">
        <v>37.218460025863898</v>
      </c>
      <c r="S649" s="1">
        <f>(Table2[[#This Row],[Close Price]]-Table2[[#This Row],[20D EMA]])/Table2[[#This Row],[20D EMA]]</f>
        <v>-3.3132116888462036E-2</v>
      </c>
      <c r="T649" s="1">
        <f>(Table2[[#This Row],[Close Price]]-Table2[[#This Row],[50D EMA]])/Table2[[#This Row],[50D EMA]]</f>
        <v>-5.0901534478377072E-2</v>
      </c>
      <c r="U649" s="1">
        <f>(Table2[[#This Row],[Close Price]]-Table2[[#This Row],[200D EMA]])/Table2[[#This Row],[200D EMA]]</f>
        <v>-4.1371297609870463E-4</v>
      </c>
      <c r="V649">
        <v>0.69835278565732795</v>
      </c>
      <c r="W649">
        <v>692.7</v>
      </c>
      <c r="X649">
        <v>710</v>
      </c>
      <c r="Y649">
        <v>691</v>
      </c>
      <c r="Z649">
        <v>710</v>
      </c>
      <c r="AA649">
        <v>691</v>
      </c>
      <c r="AB649">
        <v>750.8</v>
      </c>
      <c r="AC649" s="1">
        <f>(Table2[[#This Row],[Close Price]]/Table2[[#This Row],[Day Low]])-1</f>
        <v>1.739569799335916E-2</v>
      </c>
      <c r="AD649" s="1">
        <f>(Table2[[#This Row],[Day High]]/Table2[[#This Row],[Close Price]])-1</f>
        <v>7.4494501596311657E-3</v>
      </c>
      <c r="AE649" s="1">
        <f>(Table2[[#This Row],[Close Price]]/Table2[[#This Row],[Current Week Low]])-1</f>
        <v>1.989869753979745E-2</v>
      </c>
      <c r="AF649" s="1">
        <f>(Table2[[#This Row],[Current Week High]]/Table2[[#This Row],[Close Price]])-1</f>
        <v>7.4494501596311657E-3</v>
      </c>
      <c r="AG649" s="1">
        <f>(Table2[[#This Row],[Close Price]]/Table2[[#This Row],[Current Month Low]])-1</f>
        <v>1.989869753979745E-2</v>
      </c>
      <c r="AH649" s="1">
        <f>(Table2[[#This Row],[Current Month High]]/Table2[[#This Row],[Close Price]])-1</f>
        <v>6.5342319971620988E-2</v>
      </c>
      <c r="AI649">
        <v>25.406172401560799</v>
      </c>
      <c r="AJ649">
        <v>21.3830520151567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-0.08</v>
      </c>
      <c r="AM649" t="s">
        <v>3224</v>
      </c>
      <c r="AN649">
        <v>-5.67</v>
      </c>
      <c r="AO649" t="s">
        <v>3224</v>
      </c>
      <c r="AQ649">
        <f>(Table2[[#This Row],[Sharpe Ratio]]-AVERAGE(Table2[Sharpe Ratio]))/_xlfn.STDEV.P(Table2[Sharpe Ratio])</f>
        <v>-0.7593941903965159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602</v>
      </c>
      <c r="AT649">
        <f>_xlfn.RANK.AVG(Table2[[#This Row],[6M Return vs Nifty Z-Score]],Table2[6M Return vs Nifty Z-Score])</f>
        <v>612</v>
      </c>
      <c r="AU649">
        <f>_xlfn.RANK.AVG(Table2[[#This Row],[Sharpe Ratio Z-Score]],Table2[Sharpe Ratio Z-Score])</f>
        <v>560.5</v>
      </c>
      <c r="AV649">
        <f>(Table2[[#This Row],[Rank 1Y]]+Table2[[#This Row],[Rank 6M]]+Table2[[#This Row],[Rank Sharpe]])/3</f>
        <v>591.5</v>
      </c>
    </row>
    <row r="650" spans="1:48" x14ac:dyDescent="0.3">
      <c r="A650" t="s">
        <v>1209</v>
      </c>
      <c r="B650" t="s">
        <v>1210</v>
      </c>
      <c r="C650" t="s">
        <v>3179</v>
      </c>
      <c r="D650" t="s">
        <v>21</v>
      </c>
      <c r="E650">
        <v>10137.15232852</v>
      </c>
      <c r="F650">
        <v>492.1</v>
      </c>
      <c r="G650">
        <v>-9.6700115637735902</v>
      </c>
      <c r="H650">
        <f>(Table2[[#This Row],[1Y Return vs Nifty]]-AVERAGE(Table2[1Y Return vs Nifty]))/_xlfn.STDEV.P(Table2[1Y Return vs Nifty])</f>
        <v>-0.62163001724849243</v>
      </c>
      <c r="I650">
        <v>-6.8690536834080902</v>
      </c>
      <c r="J650">
        <f>(Table2[[#This Row],[1M Return vs Nifty]]-AVERAGE(Table2[1M Return vs Nifty]))/_xlfn.STDEV.P(Table2[1M Return vs Nifty])</f>
        <v>-0.76152788518639092</v>
      </c>
      <c r="K650">
        <v>-3.51187371543856</v>
      </c>
      <c r="L650">
        <f>(Table2[[#This Row],[6M Return vs Nifty]]-AVERAGE(Table2[6M Return vs Nifty]))/_xlfn.STDEV.P(Table2[6M Return vs Nifty])</f>
        <v>-0.5962250097828784</v>
      </c>
      <c r="M650">
        <v>1.7413110382715999</v>
      </c>
      <c r="N650">
        <f>(Table2[[#This Row],[1W Return vs Nifty]]-AVERAGE(Table2[1W Return vs Nifty]))/_xlfn.STDEV.P(Table2[1W Return vs Nifty])</f>
        <v>0.37447410025991634</v>
      </c>
      <c r="O650">
        <v>486.99</v>
      </c>
      <c r="P650">
        <v>494.53524641288197</v>
      </c>
      <c r="Q650">
        <v>482.76900285064897</v>
      </c>
      <c r="R650">
        <v>56.932080828677101</v>
      </c>
      <c r="S650" s="1">
        <f>(Table2[[#This Row],[Close Price]]-Table2[[#This Row],[20D EMA]])/Table2[[#This Row],[20D EMA]]</f>
        <v>1.0493028604283484E-2</v>
      </c>
      <c r="T650" s="1">
        <f>(Table2[[#This Row],[Close Price]]-Table2[[#This Row],[50D EMA]])/Table2[[#This Row],[50D EMA]]</f>
        <v>-4.9243131415729101E-3</v>
      </c>
      <c r="U650" s="1">
        <f>(Table2[[#This Row],[Close Price]]-Table2[[#This Row],[200D EMA]])/Table2[[#This Row],[200D EMA]]</f>
        <v>1.9328078427267456E-2</v>
      </c>
      <c r="V650">
        <v>1.1430433157889499</v>
      </c>
      <c r="W650">
        <v>478.5</v>
      </c>
      <c r="X650">
        <v>495</v>
      </c>
      <c r="Y650">
        <v>478.5</v>
      </c>
      <c r="Z650">
        <v>495</v>
      </c>
      <c r="AA650">
        <v>454.8</v>
      </c>
      <c r="AB650">
        <v>500</v>
      </c>
      <c r="AC650" s="1">
        <f>(Table2[[#This Row],[Close Price]]/Table2[[#This Row],[Day Low]])-1</f>
        <v>2.8422152560083624E-2</v>
      </c>
      <c r="AD650" s="1">
        <f>(Table2[[#This Row],[Day High]]/Table2[[#This Row],[Close Price]])-1</f>
        <v>5.8931111562690042E-3</v>
      </c>
      <c r="AE650" s="1">
        <f>(Table2[[#This Row],[Close Price]]/Table2[[#This Row],[Current Week Low]])-1</f>
        <v>2.8422152560083624E-2</v>
      </c>
      <c r="AF650" s="1">
        <f>(Table2[[#This Row],[Current Week High]]/Table2[[#This Row],[Close Price]])-1</f>
        <v>5.8931111562690042E-3</v>
      </c>
      <c r="AG650" s="1">
        <f>(Table2[[#This Row],[Close Price]]/Table2[[#This Row],[Current Month Low]])-1</f>
        <v>8.201407211961298E-2</v>
      </c>
      <c r="AH650" s="1">
        <f>(Table2[[#This Row],[Current Month High]]/Table2[[#This Row],[Close Price]])-1</f>
        <v>1.6053647632594981E-2</v>
      </c>
      <c r="AI650">
        <v>16.846169477748401</v>
      </c>
      <c r="AJ650">
        <v>25.2640957108311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</v>
      </c>
      <c r="AM650">
        <v>0</v>
      </c>
      <c r="AN650">
        <v>1.79</v>
      </c>
      <c r="AO650" t="s">
        <v>3225</v>
      </c>
      <c r="AP650">
        <v>-8.2865465708771999E-2</v>
      </c>
      <c r="AQ650">
        <f>(Table2[[#This Row],[Sharpe Ratio]]-AVERAGE(Table2[Sharpe Ratio]))/_xlfn.STDEV.P(Table2[Sharpe Ratio])</f>
        <v>-1.7218125135609574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538</v>
      </c>
      <c r="AT650">
        <f>_xlfn.RANK.AVG(Table2[[#This Row],[6M Return vs Nifty Z-Score]],Table2[6M Return vs Nifty Z-Score])</f>
        <v>529</v>
      </c>
      <c r="AU650">
        <f>_xlfn.RANK.AVG(Table2[[#This Row],[Sharpe Ratio Z-Score]],Table2[Sharpe Ratio Z-Score])</f>
        <v>710</v>
      </c>
      <c r="AV650">
        <f>(Table2[[#This Row],[Rank 1Y]]+Table2[[#This Row],[Rank 6M]]+Table2[[#This Row],[Rank Sharpe]])/3</f>
        <v>592.33333333333337</v>
      </c>
    </row>
    <row r="651" spans="1:48" x14ac:dyDescent="0.3">
      <c r="A651" t="s">
        <v>87</v>
      </c>
      <c r="B651" t="s">
        <v>88</v>
      </c>
      <c r="C651" t="s">
        <v>3190</v>
      </c>
      <c r="D651" t="s">
        <v>89</v>
      </c>
      <c r="E651">
        <v>317587.73347671999</v>
      </c>
      <c r="F651">
        <v>3312.8</v>
      </c>
      <c r="G651">
        <v>-22.5604934759209</v>
      </c>
      <c r="H651">
        <f>(Table2[[#This Row],[1Y Return vs Nifty]]-AVERAGE(Table2[1Y Return vs Nifty]))/_xlfn.STDEV.P(Table2[1Y Return vs Nifty])</f>
        <v>-0.83518684035584012</v>
      </c>
      <c r="I651">
        <v>5.6180569055290199</v>
      </c>
      <c r="J651">
        <f>(Table2[[#This Row],[1M Return vs Nifty]]-AVERAGE(Table2[1M Return vs Nifty]))/_xlfn.STDEV.P(Table2[1M Return vs Nifty])</f>
        <v>0.41776852443277307</v>
      </c>
      <c r="K651">
        <v>0.96515626273097099</v>
      </c>
      <c r="L651">
        <f>(Table2[[#This Row],[6M Return vs Nifty]]-AVERAGE(Table2[6M Return vs Nifty]))/_xlfn.STDEV.P(Table2[6M Return vs Nifty])</f>
        <v>-0.46412083482278904</v>
      </c>
      <c r="M651">
        <v>-9.0564088438185905E-2</v>
      </c>
      <c r="N651">
        <f>(Table2[[#This Row],[1W Return vs Nifty]]-AVERAGE(Table2[1W Return vs Nifty]))/_xlfn.STDEV.P(Table2[1W Return vs Nifty])</f>
        <v>-4.2055207984010363E-2</v>
      </c>
      <c r="O651">
        <v>3239.91</v>
      </c>
      <c r="P651">
        <v>3128.6057650400198</v>
      </c>
      <c r="Q651">
        <v>3035.1342906740601</v>
      </c>
      <c r="R651">
        <v>61.481819112109903</v>
      </c>
      <c r="S651" s="1">
        <f>(Table2[[#This Row],[Close Price]]-Table2[[#This Row],[20D EMA]])/Table2[[#This Row],[20D EMA]]</f>
        <v>2.2497538511872344E-2</v>
      </c>
      <c r="T651" s="1">
        <f>(Table2[[#This Row],[Close Price]]-Table2[[#This Row],[50D EMA]])/Table2[[#This Row],[50D EMA]]</f>
        <v>5.8874223469835042E-2</v>
      </c>
      <c r="U651" s="1">
        <f>(Table2[[#This Row],[Close Price]]-Table2[[#This Row],[200D EMA]])/Table2[[#This Row],[200D EMA]]</f>
        <v>9.1483829950823839E-2</v>
      </c>
      <c r="V651">
        <v>1.0284710502960801</v>
      </c>
      <c r="W651">
        <v>3301.8</v>
      </c>
      <c r="X651">
        <v>3349.9</v>
      </c>
      <c r="Y651">
        <v>3301.8</v>
      </c>
      <c r="Z651">
        <v>3394.9</v>
      </c>
      <c r="AA651">
        <v>3139.6</v>
      </c>
      <c r="AB651">
        <v>3394.9</v>
      </c>
      <c r="AC651" s="1">
        <f>(Table2[[#This Row],[Close Price]]/Table2[[#This Row],[Day Low]])-1</f>
        <v>3.3315161427101003E-3</v>
      </c>
      <c r="AD651" s="1">
        <f>(Table2[[#This Row],[Day High]]/Table2[[#This Row],[Close Price]])-1</f>
        <v>1.1198985752233659E-2</v>
      </c>
      <c r="AE651" s="1">
        <f>(Table2[[#This Row],[Close Price]]/Table2[[#This Row],[Current Week Low]])-1</f>
        <v>3.3315161427101003E-3</v>
      </c>
      <c r="AF651" s="1">
        <f>(Table2[[#This Row],[Current Week High]]/Table2[[#This Row],[Close Price]])-1</f>
        <v>2.4782661192948474E-2</v>
      </c>
      <c r="AG651" s="1">
        <f>(Table2[[#This Row],[Close Price]]/Table2[[#This Row],[Current Month Low]])-1</f>
        <v>5.516626321824436E-2</v>
      </c>
      <c r="AH651" s="1">
        <f>(Table2[[#This Row],[Current Month High]]/Table2[[#This Row],[Close Price]])-1</f>
        <v>2.4782661192948474E-2</v>
      </c>
      <c r="AI651">
        <v>3.3249818884327298</v>
      </c>
      <c r="AJ651">
        <v>24.0702595408411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0.12</v>
      </c>
      <c r="AM651" t="s">
        <v>3225</v>
      </c>
      <c r="AN651">
        <v>5.95</v>
      </c>
      <c r="AO651" t="s">
        <v>3225</v>
      </c>
      <c r="AP651">
        <v>-6.5111510895113994E-2</v>
      </c>
      <c r="AQ651">
        <f>(Table2[[#This Row],[Sharpe Ratio]]-AVERAGE(Table2[Sharpe Ratio]))/_xlfn.STDEV.P(Table2[Sharpe Ratio])</f>
        <v>-1.5156140535010241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-2.4392084122308906</v>
      </c>
      <c r="AS651">
        <f>_xlfn.RANK.AVG(Table2[[#This Row],[1Y Return vs Nifty Z-Score]],Table2[1Y Return vs Nifty Z-Score])</f>
        <v>619</v>
      </c>
      <c r="AT651">
        <f>_xlfn.RANK.AVG(Table2[[#This Row],[6M Return vs Nifty Z-Score]],Table2[6M Return vs Nifty Z-Score])</f>
        <v>473</v>
      </c>
      <c r="AU651">
        <f>_xlfn.RANK.AVG(Table2[[#This Row],[Sharpe Ratio Z-Score]],Table2[Sharpe Ratio Z-Score])</f>
        <v>687</v>
      </c>
      <c r="AV651">
        <f>(Table2[[#This Row],[Rank 1Y]]+Table2[[#This Row],[Rank 6M]]+Table2[[#This Row],[Rank Sharpe]])/3</f>
        <v>593</v>
      </c>
    </row>
    <row r="652" spans="1:48" x14ac:dyDescent="0.3">
      <c r="A652" t="s">
        <v>2033</v>
      </c>
      <c r="B652" t="s">
        <v>2034</v>
      </c>
      <c r="C652" t="s">
        <v>3191</v>
      </c>
      <c r="D652" t="s">
        <v>418</v>
      </c>
      <c r="E652">
        <v>3387.0865304099998</v>
      </c>
      <c r="F652">
        <v>470.1</v>
      </c>
      <c r="G652">
        <v>-10.647368968169101</v>
      </c>
      <c r="H652">
        <f>(Table2[[#This Row],[1Y Return vs Nifty]]-AVERAGE(Table2[1Y Return vs Nifty]))/_xlfn.STDEV.P(Table2[1Y Return vs Nifty])</f>
        <v>-0.6378219132338907</v>
      </c>
      <c r="I652">
        <v>-5.8823646152390401</v>
      </c>
      <c r="J652">
        <f>(Table2[[#This Row],[1M Return vs Nifty]]-AVERAGE(Table2[1M Return vs Nifty]))/_xlfn.STDEV.P(Table2[1M Return vs Nifty])</f>
        <v>-0.66834388819887924</v>
      </c>
      <c r="K652">
        <v>-3.1268629329938</v>
      </c>
      <c r="L652">
        <f>(Table2[[#This Row],[6M Return vs Nifty]]-AVERAGE(Table2[6M Return vs Nifty]))/_xlfn.STDEV.P(Table2[6M Return vs Nifty])</f>
        <v>-0.58486445780676699</v>
      </c>
      <c r="M652">
        <v>2.9255333176195801</v>
      </c>
      <c r="N652">
        <f>(Table2[[#This Row],[1W Return vs Nifty]]-AVERAGE(Table2[1W Return vs Nifty]))/_xlfn.STDEV.P(Table2[1W Return vs Nifty])</f>
        <v>0.6437409731115642</v>
      </c>
      <c r="O652">
        <v>480.43</v>
      </c>
      <c r="P652">
        <v>487.103985589959</v>
      </c>
      <c r="Q652">
        <v>457.13720182420201</v>
      </c>
      <c r="R652">
        <v>41.865663871766998</v>
      </c>
      <c r="S652" s="1">
        <f>(Table2[[#This Row],[Close Price]]-Table2[[#This Row],[20D EMA]])/Table2[[#This Row],[20D EMA]]</f>
        <v>-2.1501571508856617E-2</v>
      </c>
      <c r="T652" s="1">
        <f>(Table2[[#This Row],[Close Price]]-Table2[[#This Row],[50D EMA]])/Table2[[#This Row],[50D EMA]]</f>
        <v>-3.4908327775976807E-2</v>
      </c>
      <c r="U652" s="1">
        <f>(Table2[[#This Row],[Close Price]]-Table2[[#This Row],[200D EMA]])/Table2[[#This Row],[200D EMA]]</f>
        <v>2.8356471807741923E-2</v>
      </c>
      <c r="V652">
        <v>0.41460946927839998</v>
      </c>
      <c r="W652">
        <v>467.7</v>
      </c>
      <c r="X652">
        <v>485.4</v>
      </c>
      <c r="Y652">
        <v>467.7</v>
      </c>
      <c r="Z652">
        <v>485.4</v>
      </c>
      <c r="AA652">
        <v>458.35</v>
      </c>
      <c r="AB652">
        <v>497.85</v>
      </c>
      <c r="AC652" s="1">
        <f>(Table2[[#This Row],[Close Price]]/Table2[[#This Row],[Day Low]])-1</f>
        <v>5.1314945477871632E-3</v>
      </c>
      <c r="AD652" s="1">
        <f>(Table2[[#This Row],[Day High]]/Table2[[#This Row],[Close Price]])-1</f>
        <v>3.2546266751754871E-2</v>
      </c>
      <c r="AE652" s="1">
        <f>(Table2[[#This Row],[Close Price]]/Table2[[#This Row],[Current Week Low]])-1</f>
        <v>5.1314945477871632E-3</v>
      </c>
      <c r="AF652" s="1">
        <f>(Table2[[#This Row],[Current Week High]]/Table2[[#This Row],[Close Price]])-1</f>
        <v>3.2546266751754871E-2</v>
      </c>
      <c r="AG652" s="1">
        <f>(Table2[[#This Row],[Close Price]]/Table2[[#This Row],[Current Month Low]])-1</f>
        <v>2.5635431438856715E-2</v>
      </c>
      <c r="AH652" s="1">
        <f>(Table2[[#This Row],[Current Month High]]/Table2[[#This Row],[Close Price]])-1</f>
        <v>5.9029993618379129E-2</v>
      </c>
      <c r="AI652">
        <v>17.996171027440901</v>
      </c>
      <c r="AJ652">
        <v>35.066800747019101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-0.13</v>
      </c>
      <c r="AM652" t="s">
        <v>3224</v>
      </c>
      <c r="AN652">
        <v>-5.62</v>
      </c>
      <c r="AO652" t="s">
        <v>3224</v>
      </c>
      <c r="AP652">
        <v>-8.8549694552017E-2</v>
      </c>
      <c r="AQ652">
        <f>(Table2[[#This Row],[Sharpe Ratio]]-AVERAGE(Table2[Sharpe Ratio]))/_xlfn.STDEV.P(Table2[Sharpe Ratio])</f>
        <v>-1.7878304372521738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549</v>
      </c>
      <c r="AT652">
        <f>_xlfn.RANK.AVG(Table2[[#This Row],[6M Return vs Nifty Z-Score]],Table2[6M Return vs Nifty Z-Score])</f>
        <v>519</v>
      </c>
      <c r="AU652">
        <f>_xlfn.RANK.AVG(Table2[[#This Row],[Sharpe Ratio Z-Score]],Table2[Sharpe Ratio Z-Score])</f>
        <v>715</v>
      </c>
      <c r="AV652">
        <f>(Table2[[#This Row],[Rank 1Y]]+Table2[[#This Row],[Rank 6M]]+Table2[[#This Row],[Rank Sharpe]])/3</f>
        <v>594.33333333333337</v>
      </c>
    </row>
    <row r="653" spans="1:48" x14ac:dyDescent="0.3">
      <c r="A653" t="s">
        <v>2002</v>
      </c>
      <c r="B653" t="s">
        <v>2003</v>
      </c>
      <c r="C653" t="s">
        <v>3184</v>
      </c>
      <c r="D653" t="s">
        <v>54</v>
      </c>
      <c r="E653">
        <v>3457.75450955</v>
      </c>
      <c r="F653">
        <v>375.1</v>
      </c>
      <c r="G653">
        <v>-20.679442727830398</v>
      </c>
      <c r="H653">
        <f>(Table2[[#This Row],[1Y Return vs Nifty]]-AVERAGE(Table2[1Y Return vs Nifty]))/_xlfn.STDEV.P(Table2[1Y Return vs Nifty])</f>
        <v>-0.80402344207455823</v>
      </c>
      <c r="I653">
        <v>8.3498489547021109</v>
      </c>
      <c r="J653">
        <f>(Table2[[#This Row],[1M Return vs Nifty]]-AVERAGE(Table2[1M Return vs Nifty]))/_xlfn.STDEV.P(Table2[1M Return vs Nifty])</f>
        <v>0.67576195954098439</v>
      </c>
      <c r="K653">
        <v>-2.05885508191525</v>
      </c>
      <c r="L653">
        <f>(Table2[[#This Row],[6M Return vs Nifty]]-AVERAGE(Table2[6M Return vs Nifty]))/_xlfn.STDEV.P(Table2[6M Return vs Nifty])</f>
        <v>-0.55335064246365095</v>
      </c>
      <c r="M653">
        <v>-3.9239996947342299</v>
      </c>
      <c r="N653">
        <f>(Table2[[#This Row],[1W Return vs Nifty]]-AVERAGE(Table2[1W Return vs Nifty]))/_xlfn.STDEV.P(Table2[1W Return vs Nifty])</f>
        <v>-0.91369665231980191</v>
      </c>
      <c r="O653">
        <v>364.79</v>
      </c>
      <c r="P653">
        <v>350.65607102433802</v>
      </c>
      <c r="Q653">
        <v>342.907547474735</v>
      </c>
      <c r="R653">
        <v>60.545944963562903</v>
      </c>
      <c r="S653" s="1">
        <f>(Table2[[#This Row],[Close Price]]-Table2[[#This Row],[20D EMA]])/Table2[[#This Row],[20D EMA]]</f>
        <v>2.8262836152306813E-2</v>
      </c>
      <c r="T653" s="1">
        <f>(Table2[[#This Row],[Close Price]]-Table2[[#This Row],[50D EMA]])/Table2[[#This Row],[50D EMA]]</f>
        <v>6.9709128104516474E-2</v>
      </c>
      <c r="U653" s="1">
        <f>(Table2[[#This Row],[Close Price]]-Table2[[#This Row],[200D EMA]])/Table2[[#This Row],[200D EMA]]</f>
        <v>9.3880851449141475E-2</v>
      </c>
      <c r="V653">
        <v>1.04091961393953</v>
      </c>
      <c r="W653">
        <v>368.2</v>
      </c>
      <c r="X653">
        <v>380</v>
      </c>
      <c r="Y653">
        <v>366.5</v>
      </c>
      <c r="Z653">
        <v>380</v>
      </c>
      <c r="AA653">
        <v>355.35</v>
      </c>
      <c r="AB653">
        <v>387.55</v>
      </c>
      <c r="AC653" s="1">
        <f>(Table2[[#This Row],[Close Price]]/Table2[[#This Row],[Day Low]])-1</f>
        <v>1.8739815317762254E-2</v>
      </c>
      <c r="AD653" s="1">
        <f>(Table2[[#This Row],[Day High]]/Table2[[#This Row],[Close Price]])-1</f>
        <v>1.3063183151159619E-2</v>
      </c>
      <c r="AE653" s="1">
        <f>(Table2[[#This Row],[Close Price]]/Table2[[#This Row],[Current Week Low]])-1</f>
        <v>2.3465211459754443E-2</v>
      </c>
      <c r="AF653" s="1">
        <f>(Table2[[#This Row],[Current Week High]]/Table2[[#This Row],[Close Price]])-1</f>
        <v>1.3063183151159619E-2</v>
      </c>
      <c r="AG653" s="1">
        <f>(Table2[[#This Row],[Close Price]]/Table2[[#This Row],[Current Month Low]])-1</f>
        <v>5.5579006613198256E-2</v>
      </c>
      <c r="AH653" s="1">
        <f>(Table2[[#This Row],[Current Month High]]/Table2[[#This Row],[Close Price]])-1</f>
        <v>3.3191149026926103E-2</v>
      </c>
      <c r="AI653">
        <v>10.637163423087101</v>
      </c>
      <c r="AJ653">
        <v>30.8792742498255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-0.03</v>
      </c>
      <c r="AM653" t="s">
        <v>3224</v>
      </c>
      <c r="AN653">
        <v>3.78</v>
      </c>
      <c r="AO653" t="s">
        <v>3225</v>
      </c>
      <c r="AP653">
        <v>-6.3660421092514005E-2</v>
      </c>
      <c r="AQ653">
        <f>(Table2[[#This Row],[Sharpe Ratio]]-AVERAGE(Table2[Sharpe Ratio]))/_xlfn.STDEV.P(Table2[Sharpe Ratio])</f>
        <v>-1.4987607672419754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-3.0940695445590021</v>
      </c>
      <c r="AS653">
        <f>_xlfn.RANK.AVG(Table2[[#This Row],[1Y Return vs Nifty Z-Score]],Table2[1Y Return vs Nifty Z-Score])</f>
        <v>606</v>
      </c>
      <c r="AT653">
        <f>_xlfn.RANK.AVG(Table2[[#This Row],[6M Return vs Nifty Z-Score]],Table2[6M Return vs Nifty Z-Score])</f>
        <v>497</v>
      </c>
      <c r="AU653">
        <f>_xlfn.RANK.AVG(Table2[[#This Row],[Sharpe Ratio Z-Score]],Table2[Sharpe Ratio Z-Score])</f>
        <v>683</v>
      </c>
      <c r="AV653">
        <f>(Table2[[#This Row],[Rank 1Y]]+Table2[[#This Row],[Rank 6M]]+Table2[[#This Row],[Rank Sharpe]])/3</f>
        <v>595.33333333333337</v>
      </c>
    </row>
    <row r="654" spans="1:48" x14ac:dyDescent="0.3">
      <c r="A654" t="s">
        <v>2198</v>
      </c>
      <c r="B654" t="s">
        <v>2199</v>
      </c>
      <c r="C654" t="s">
        <v>3191</v>
      </c>
      <c r="D654" t="s">
        <v>418</v>
      </c>
      <c r="E654">
        <v>2690.6149205900001</v>
      </c>
      <c r="F654">
        <v>506.95</v>
      </c>
      <c r="G654">
        <v>-22.147681723408901</v>
      </c>
      <c r="H654">
        <f>(Table2[[#This Row],[1Y Return vs Nifty]]-AVERAGE(Table2[1Y Return vs Nifty]))/_xlfn.STDEV.P(Table2[1Y Return vs Nifty])</f>
        <v>-0.82834778135023668</v>
      </c>
      <c r="I654">
        <v>8.4225420314651096</v>
      </c>
      <c r="J654">
        <f>(Table2[[#This Row],[1M Return vs Nifty]]-AVERAGE(Table2[1M Return vs Nifty]))/_xlfn.STDEV.P(Table2[1M Return vs Nifty])</f>
        <v>0.68262717338050327</v>
      </c>
      <c r="K654">
        <v>-10.3598940715755</v>
      </c>
      <c r="L654">
        <f>(Table2[[#This Row],[6M Return vs Nifty]]-AVERAGE(Table2[6M Return vs Nifty]))/_xlfn.STDEV.P(Table2[6M Return vs Nifty])</f>
        <v>-0.79829023687953538</v>
      </c>
      <c r="M654">
        <v>-2.1724003823875901</v>
      </c>
      <c r="N654">
        <f>(Table2[[#This Row],[1W Return vs Nifty]]-AVERAGE(Table2[1W Return vs Nifty]))/_xlfn.STDEV.P(Table2[1W Return vs Nifty])</f>
        <v>-0.51542035102916872</v>
      </c>
      <c r="O654">
        <v>485.53</v>
      </c>
      <c r="P654">
        <v>478.82122341799499</v>
      </c>
      <c r="Q654">
        <v>493.93100140051899</v>
      </c>
      <c r="R654">
        <v>76.7219281847578</v>
      </c>
      <c r="S654" s="1">
        <f>(Table2[[#This Row],[Close Price]]-Table2[[#This Row],[20D EMA]])/Table2[[#This Row],[20D EMA]]</f>
        <v>4.4116738409573079E-2</v>
      </c>
      <c r="T654" s="1">
        <f>(Table2[[#This Row],[Close Price]]-Table2[[#This Row],[50D EMA]])/Table2[[#This Row],[50D EMA]]</f>
        <v>5.8745885115976816E-2</v>
      </c>
      <c r="U654" s="1">
        <f>(Table2[[#This Row],[Close Price]]-Table2[[#This Row],[200D EMA]])/Table2[[#This Row],[200D EMA]]</f>
        <v>2.6357929675534058E-2</v>
      </c>
      <c r="V654">
        <v>2.7716154141287799</v>
      </c>
      <c r="W654">
        <v>497</v>
      </c>
      <c r="X654">
        <v>518</v>
      </c>
      <c r="Y654">
        <v>497</v>
      </c>
      <c r="Z654">
        <v>518</v>
      </c>
      <c r="AA654">
        <v>470.7</v>
      </c>
      <c r="AB654">
        <v>522.15</v>
      </c>
      <c r="AC654" s="1">
        <f>(Table2[[#This Row],[Close Price]]/Table2[[#This Row],[Day Low]])-1</f>
        <v>2.0020120724346002E-2</v>
      </c>
      <c r="AD654" s="1">
        <f>(Table2[[#This Row],[Day High]]/Table2[[#This Row],[Close Price]])-1</f>
        <v>2.1797021402505168E-2</v>
      </c>
      <c r="AE654" s="1">
        <f>(Table2[[#This Row],[Close Price]]/Table2[[#This Row],[Current Week Low]])-1</f>
        <v>2.0020120724346002E-2</v>
      </c>
      <c r="AF654" s="1">
        <f>(Table2[[#This Row],[Current Week High]]/Table2[[#This Row],[Close Price]])-1</f>
        <v>2.1797021402505168E-2</v>
      </c>
      <c r="AG654" s="1">
        <f>(Table2[[#This Row],[Close Price]]/Table2[[#This Row],[Current Month Low]])-1</f>
        <v>7.7012959422137151E-2</v>
      </c>
      <c r="AH654" s="1">
        <f>(Table2[[#This Row],[Current Month High]]/Table2[[#This Row],[Close Price]])-1</f>
        <v>2.9983233060459691E-2</v>
      </c>
      <c r="AI654">
        <v>14.804221323601899</v>
      </c>
      <c r="AJ654">
        <v>17.051489263449501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0.03</v>
      </c>
      <c r="AM654" t="s">
        <v>3225</v>
      </c>
      <c r="AN654">
        <v>5.75</v>
      </c>
      <c r="AO654" t="s">
        <v>3225</v>
      </c>
      <c r="AP654">
        <v>-9.2904531074000006E-5</v>
      </c>
      <c r="AQ654">
        <f>(Table2[[#This Row],[Sharpe Ratio]]-AVERAGE(Table2[Sharpe Ratio]))/_xlfn.STDEV.P(Table2[Sharpe Ratio])</f>
        <v>-0.76047320470296842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616</v>
      </c>
      <c r="AT654">
        <f>_xlfn.RANK.AVG(Table2[[#This Row],[6M Return vs Nifty Z-Score]],Table2[6M Return vs Nifty Z-Score])</f>
        <v>590</v>
      </c>
      <c r="AU654">
        <f>_xlfn.RANK.AVG(Table2[[#This Row],[Sharpe Ratio Z-Score]],Table2[Sharpe Ratio Z-Score])</f>
        <v>584</v>
      </c>
      <c r="AV654">
        <f>(Table2[[#This Row],[Rank 1Y]]+Table2[[#This Row],[Rank 6M]]+Table2[[#This Row],[Rank Sharpe]])/3</f>
        <v>596.66666666666663</v>
      </c>
    </row>
    <row r="655" spans="1:48" x14ac:dyDescent="0.3">
      <c r="A655" t="s">
        <v>1348</v>
      </c>
      <c r="B655" t="s">
        <v>1349</v>
      </c>
      <c r="C655" t="s">
        <v>3179</v>
      </c>
      <c r="D655" t="s">
        <v>21</v>
      </c>
      <c r="E655">
        <v>8444.5947656000008</v>
      </c>
      <c r="F655">
        <v>2735.6</v>
      </c>
      <c r="G655">
        <v>-10.0649749551889</v>
      </c>
      <c r="H655">
        <f>(Table2[[#This Row],[1Y Return vs Nifty]]-AVERAGE(Table2[1Y Return vs Nifty]))/_xlfn.STDEV.P(Table2[1Y Return vs Nifty])</f>
        <v>-0.62817338216605023</v>
      </c>
      <c r="I655">
        <v>-5.7519207489094901</v>
      </c>
      <c r="J655">
        <f>(Table2[[#This Row],[1M Return vs Nifty]]-AVERAGE(Table2[1M Return vs Nifty]))/_xlfn.STDEV.P(Table2[1M Return vs Nifty])</f>
        <v>-0.65602462649909365</v>
      </c>
      <c r="K655">
        <v>-11.4367381599138</v>
      </c>
      <c r="L655">
        <f>(Table2[[#This Row],[6M Return vs Nifty]]-AVERAGE(Table2[6M Return vs Nifty]))/_xlfn.STDEV.P(Table2[6M Return vs Nifty])</f>
        <v>-0.83006478396638406</v>
      </c>
      <c r="M655">
        <v>-1.5313218150019301</v>
      </c>
      <c r="N655">
        <f>(Table2[[#This Row],[1W Return vs Nifty]]-AVERAGE(Table2[1W Return vs Nifty]))/_xlfn.STDEV.P(Table2[1W Return vs Nifty])</f>
        <v>-0.36965276659629143</v>
      </c>
      <c r="O655">
        <v>2785.73</v>
      </c>
      <c r="P655">
        <v>2789.7239935079701</v>
      </c>
      <c r="Q655">
        <v>2654.4463304931701</v>
      </c>
      <c r="R655">
        <v>43.673820907818502</v>
      </c>
      <c r="S655" s="1">
        <f>(Table2[[#This Row],[Close Price]]-Table2[[#This Row],[20D EMA]])/Table2[[#This Row],[20D EMA]]</f>
        <v>-1.799528310353125E-2</v>
      </c>
      <c r="T655" s="1">
        <f>(Table2[[#This Row],[Close Price]]-Table2[[#This Row],[50D EMA]])/Table2[[#This Row],[50D EMA]]</f>
        <v>-1.9401200130881549E-2</v>
      </c>
      <c r="U655" s="1">
        <f>(Table2[[#This Row],[Close Price]]-Table2[[#This Row],[200D EMA]])/Table2[[#This Row],[200D EMA]]</f>
        <v>3.0572729451927655E-2</v>
      </c>
      <c r="V655">
        <v>1.9374329296515</v>
      </c>
      <c r="W655">
        <v>2678.5</v>
      </c>
      <c r="X655">
        <v>2789.7</v>
      </c>
      <c r="Y655">
        <v>2678.5</v>
      </c>
      <c r="Z655">
        <v>2789.7</v>
      </c>
      <c r="AA655">
        <v>2643.15</v>
      </c>
      <c r="AB655">
        <v>2974.8</v>
      </c>
      <c r="AC655" s="1">
        <f>(Table2[[#This Row],[Close Price]]/Table2[[#This Row],[Day Low]])-1</f>
        <v>2.1317901810715023E-2</v>
      </c>
      <c r="AD655" s="1">
        <f>(Table2[[#This Row],[Day High]]/Table2[[#This Row],[Close Price]])-1</f>
        <v>1.9776283082322044E-2</v>
      </c>
      <c r="AE655" s="1">
        <f>(Table2[[#This Row],[Close Price]]/Table2[[#This Row],[Current Week Low]])-1</f>
        <v>2.1317901810715023E-2</v>
      </c>
      <c r="AF655" s="1">
        <f>(Table2[[#This Row],[Current Week High]]/Table2[[#This Row],[Close Price]])-1</f>
        <v>1.9776283082322044E-2</v>
      </c>
      <c r="AG655" s="1">
        <f>(Table2[[#This Row],[Close Price]]/Table2[[#This Row],[Current Month Low]])-1</f>
        <v>3.4977205228609698E-2</v>
      </c>
      <c r="AH655" s="1">
        <f>(Table2[[#This Row],[Current Month High]]/Table2[[#This Row],[Close Price]])-1</f>
        <v>8.7439684164351661E-2</v>
      </c>
      <c r="AI655">
        <v>14.9656382512063</v>
      </c>
      <c r="AJ655">
        <v>30.077744228620301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-0.16</v>
      </c>
      <c r="AM655" t="s">
        <v>3224</v>
      </c>
      <c r="AN655">
        <v>-6.98</v>
      </c>
      <c r="AO655" t="s">
        <v>3224</v>
      </c>
      <c r="AP655">
        <v>-3.4522756630311999E-2</v>
      </c>
      <c r="AQ655">
        <f>(Table2[[#This Row],[Sharpe Ratio]]-AVERAGE(Table2[Sharpe Ratio]))/_xlfn.STDEV.P(Table2[Sharpe Ratio])</f>
        <v>-1.1603493200512305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543</v>
      </c>
      <c r="AT655">
        <f>_xlfn.RANK.AVG(Table2[[#This Row],[6M Return vs Nifty Z-Score]],Table2[6M Return vs Nifty Z-Score])</f>
        <v>602</v>
      </c>
      <c r="AU655">
        <f>_xlfn.RANK.AVG(Table2[[#This Row],[Sharpe Ratio Z-Score]],Table2[Sharpe Ratio Z-Score])</f>
        <v>650</v>
      </c>
      <c r="AV655">
        <f>(Table2[[#This Row],[Rank 1Y]]+Table2[[#This Row],[Rank 6M]]+Table2[[#This Row],[Rank Sharpe]])/3</f>
        <v>598.33333333333337</v>
      </c>
    </row>
    <row r="656" spans="1:48" x14ac:dyDescent="0.3">
      <c r="A656" t="s">
        <v>2065</v>
      </c>
      <c r="B656" t="s">
        <v>2066</v>
      </c>
      <c r="C656" t="s">
        <v>3193</v>
      </c>
      <c r="D656" t="s">
        <v>132</v>
      </c>
      <c r="E656">
        <v>3194.4653102699999</v>
      </c>
      <c r="F656">
        <v>420.3</v>
      </c>
      <c r="G656">
        <v>-31.166586146468699</v>
      </c>
      <c r="H656">
        <f>(Table2[[#This Row],[1Y Return vs Nifty]]-AVERAGE(Table2[1Y Return vs Nifty]))/_xlfn.STDEV.P(Table2[1Y Return vs Nifty])</f>
        <v>-0.97776411734326496</v>
      </c>
      <c r="I656">
        <v>10.548068091058299</v>
      </c>
      <c r="J656">
        <f>(Table2[[#This Row],[1M Return vs Nifty]]-AVERAGE(Table2[1M Return vs Nifty]))/_xlfn.STDEV.P(Table2[1M Return vs Nifty])</f>
        <v>0.88336418397853145</v>
      </c>
      <c r="K656">
        <v>-15.4282597531438</v>
      </c>
      <c r="L656">
        <f>(Table2[[#This Row],[6M Return vs Nifty]]-AVERAGE(Table2[6M Return vs Nifty]))/_xlfn.STDEV.P(Table2[6M Return vs Nifty])</f>
        <v>-0.94784301406092986</v>
      </c>
      <c r="M656">
        <v>-0.59889173013519503</v>
      </c>
      <c r="N656">
        <f>(Table2[[#This Row],[1W Return vs Nifty]]-AVERAGE(Table2[1W Return vs Nifty]))/_xlfn.STDEV.P(Table2[1W Return vs Nifty])</f>
        <v>-0.15763806506314665</v>
      </c>
      <c r="O656">
        <v>411.68</v>
      </c>
      <c r="P656">
        <v>414.294760409925</v>
      </c>
      <c r="Q656">
        <v>442.04974217216898</v>
      </c>
      <c r="R656">
        <v>58.3328221296346</v>
      </c>
      <c r="S656" s="1">
        <f>(Table2[[#This Row],[Close Price]]-Table2[[#This Row],[20D EMA]])/Table2[[#This Row],[20D EMA]]</f>
        <v>2.0938593082005453E-2</v>
      </c>
      <c r="T656" s="1">
        <f>(Table2[[#This Row],[Close Price]]-Table2[[#This Row],[50D EMA]])/Table2[[#This Row],[50D EMA]]</f>
        <v>1.4495089399955498E-2</v>
      </c>
      <c r="U656" s="1">
        <f>(Table2[[#This Row],[Close Price]]-Table2[[#This Row],[200D EMA]])/Table2[[#This Row],[200D EMA]]</f>
        <v>-4.9202024336206719E-2</v>
      </c>
      <c r="V656">
        <v>0.73281805444253101</v>
      </c>
      <c r="W656">
        <v>416.55</v>
      </c>
      <c r="X656">
        <v>426.15</v>
      </c>
      <c r="Y656">
        <v>404</v>
      </c>
      <c r="Z656">
        <v>426.15</v>
      </c>
      <c r="AA656">
        <v>395</v>
      </c>
      <c r="AB656">
        <v>446.45</v>
      </c>
      <c r="AC656" s="1">
        <f>(Table2[[#This Row],[Close Price]]/Table2[[#This Row],[Day Low]])-1</f>
        <v>9.0025207057975454E-3</v>
      </c>
      <c r="AD656" s="1">
        <f>(Table2[[#This Row],[Day High]]/Table2[[#This Row],[Close Price]])-1</f>
        <v>1.3918629550321082E-2</v>
      </c>
      <c r="AE656" s="1">
        <f>(Table2[[#This Row],[Close Price]]/Table2[[#This Row],[Current Week Low]])-1</f>
        <v>4.0346534653465271E-2</v>
      </c>
      <c r="AF656" s="1">
        <f>(Table2[[#This Row],[Current Week High]]/Table2[[#This Row],[Close Price]])-1</f>
        <v>1.3918629550321082E-2</v>
      </c>
      <c r="AG656" s="1">
        <f>(Table2[[#This Row],[Close Price]]/Table2[[#This Row],[Current Month Low]])-1</f>
        <v>6.4050632911392347E-2</v>
      </c>
      <c r="AH656" s="1">
        <f>(Table2[[#This Row],[Current Month High]]/Table2[[#This Row],[Close Price]])-1</f>
        <v>6.2217463716393029E-2</v>
      </c>
      <c r="AI656">
        <v>39.186295503212001</v>
      </c>
      <c r="AJ656">
        <v>21.826086956521699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</v>
      </c>
      <c r="AM656" t="s">
        <v>3226</v>
      </c>
      <c r="AN656">
        <v>-4.46</v>
      </c>
      <c r="AO656" t="s">
        <v>3224</v>
      </c>
      <c r="AP656">
        <v>1.6755399666397001E-2</v>
      </c>
      <c r="AQ656">
        <f>(Table2[[#This Row],[Sharpe Ratio]]-AVERAGE(Table2[Sharpe Ratio]))/_xlfn.STDEV.P(Table2[Sharpe Ratio])</f>
        <v>-0.56479317641613114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665</v>
      </c>
      <c r="AT656">
        <f>_xlfn.RANK.AVG(Table2[[#This Row],[6M Return vs Nifty Z-Score]],Table2[6M Return vs Nifty Z-Score])</f>
        <v>643</v>
      </c>
      <c r="AU656">
        <f>_xlfn.RANK.AVG(Table2[[#This Row],[Sharpe Ratio Z-Score]],Table2[Sharpe Ratio Z-Score])</f>
        <v>487</v>
      </c>
      <c r="AV656">
        <f>(Table2[[#This Row],[Rank 1Y]]+Table2[[#This Row],[Rank 6M]]+Table2[[#This Row],[Rank Sharpe]])/3</f>
        <v>598.33333333333337</v>
      </c>
    </row>
    <row r="657" spans="1:48" x14ac:dyDescent="0.3">
      <c r="A657" t="s">
        <v>476</v>
      </c>
      <c r="B657" t="s">
        <v>477</v>
      </c>
      <c r="C657" t="s">
        <v>3182</v>
      </c>
      <c r="D657" t="s">
        <v>116</v>
      </c>
      <c r="E657">
        <v>46515.49727295</v>
      </c>
      <c r="F657">
        <v>357.9</v>
      </c>
      <c r="G657">
        <v>-24.090270230495001</v>
      </c>
      <c r="H657">
        <f>(Table2[[#This Row],[1Y Return vs Nifty]]-AVERAGE(Table2[1Y Return vs Nifty]))/_xlfn.STDEV.P(Table2[1Y Return vs Nifty])</f>
        <v>-0.86053067668382521</v>
      </c>
      <c r="I657">
        <v>-3.4108360185306701</v>
      </c>
      <c r="J657">
        <f>(Table2[[#This Row],[1M Return vs Nifty]]-AVERAGE(Table2[1M Return vs Nifty]))/_xlfn.STDEV.P(Table2[1M Return vs Nifty])</f>
        <v>-0.43493001878448473</v>
      </c>
      <c r="K657">
        <v>-9.3247686386070097</v>
      </c>
      <c r="L657">
        <f>(Table2[[#This Row],[6M Return vs Nifty]]-AVERAGE(Table2[6M Return vs Nifty]))/_xlfn.STDEV.P(Table2[6M Return vs Nifty])</f>
        <v>-0.76774668636294574</v>
      </c>
      <c r="M657">
        <v>-0.67996399247822203</v>
      </c>
      <c r="N657">
        <f>(Table2[[#This Row],[1W Return vs Nifty]]-AVERAGE(Table2[1W Return vs Nifty]))/_xlfn.STDEV.P(Table2[1W Return vs Nifty])</f>
        <v>-0.17607216728940664</v>
      </c>
      <c r="O657">
        <v>363.99</v>
      </c>
      <c r="P657">
        <v>359.12613689805897</v>
      </c>
      <c r="Q657">
        <v>358.24607400713802</v>
      </c>
      <c r="R657">
        <v>41.528696356156303</v>
      </c>
      <c r="S657" s="1">
        <f>(Table2[[#This Row],[Close Price]]-Table2[[#This Row],[20D EMA]])/Table2[[#This Row],[20D EMA]]</f>
        <v>-1.6731228879914371E-2</v>
      </c>
      <c r="T657" s="1">
        <f>(Table2[[#This Row],[Close Price]]-Table2[[#This Row],[50D EMA]])/Table2[[#This Row],[50D EMA]]</f>
        <v>-3.4142235055619075E-3</v>
      </c>
      <c r="U657" s="1">
        <f>(Table2[[#This Row],[Close Price]]-Table2[[#This Row],[200D EMA]])/Table2[[#This Row],[200D EMA]]</f>
        <v>-9.6602316744760005E-4</v>
      </c>
      <c r="V657">
        <v>0.486911746613989</v>
      </c>
      <c r="W657">
        <v>356.8</v>
      </c>
      <c r="X657">
        <v>365.4</v>
      </c>
      <c r="Y657">
        <v>356.8</v>
      </c>
      <c r="Z657">
        <v>376</v>
      </c>
      <c r="AA657">
        <v>354.5</v>
      </c>
      <c r="AB657">
        <v>380.3</v>
      </c>
      <c r="AC657" s="1">
        <f>(Table2[[#This Row],[Close Price]]/Table2[[#This Row],[Day Low]])-1</f>
        <v>3.0829596412556004E-3</v>
      </c>
      <c r="AD657" s="1">
        <f>(Table2[[#This Row],[Day High]]/Table2[[#This Row],[Close Price]])-1</f>
        <v>2.0955574182732528E-2</v>
      </c>
      <c r="AE657" s="1">
        <f>(Table2[[#This Row],[Close Price]]/Table2[[#This Row],[Current Week Low]])-1</f>
        <v>3.0829596412556004E-3</v>
      </c>
      <c r="AF657" s="1">
        <f>(Table2[[#This Row],[Current Week High]]/Table2[[#This Row],[Close Price]])-1</f>
        <v>5.0572785694328104E-2</v>
      </c>
      <c r="AG657" s="1">
        <f>(Table2[[#This Row],[Close Price]]/Table2[[#This Row],[Current Month Low]])-1</f>
        <v>9.5909732016925542E-3</v>
      </c>
      <c r="AH657" s="1">
        <f>(Table2[[#This Row],[Current Month High]]/Table2[[#This Row],[Close Price]])-1</f>
        <v>6.2587314892428081E-2</v>
      </c>
      <c r="AI657">
        <v>14.696842693489801</v>
      </c>
      <c r="AJ657">
        <v>25.227431770468801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-0.05</v>
      </c>
      <c r="AM657" t="s">
        <v>3224</v>
      </c>
      <c r="AN657">
        <v>-1.1299999999999999</v>
      </c>
      <c r="AO657" t="s">
        <v>3224</v>
      </c>
      <c r="AP657">
        <v>-8.0542485712229994E-3</v>
      </c>
      <c r="AQ657">
        <f>(Table2[[#This Row],[Sharpe Ratio]]-AVERAGE(Table2[Sharpe Ratio]))/_xlfn.STDEV.P(Table2[Sharpe Ratio])</f>
        <v>-0.8529380610302566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-3.0922176101509193</v>
      </c>
      <c r="AS657">
        <f>_xlfn.RANK.AVG(Table2[[#This Row],[1Y Return vs Nifty Z-Score]],Table2[1Y Return vs Nifty Z-Score])</f>
        <v>630</v>
      </c>
      <c r="AT657">
        <f>_xlfn.RANK.AVG(Table2[[#This Row],[6M Return vs Nifty Z-Score]],Table2[6M Return vs Nifty Z-Score])</f>
        <v>574</v>
      </c>
      <c r="AU657">
        <f>_xlfn.RANK.AVG(Table2[[#This Row],[Sharpe Ratio Z-Score]],Table2[Sharpe Ratio Z-Score])</f>
        <v>600</v>
      </c>
      <c r="AV657">
        <f>(Table2[[#This Row],[Rank 1Y]]+Table2[[#This Row],[Rank 6M]]+Table2[[#This Row],[Rank Sharpe]])/3</f>
        <v>601.33333333333337</v>
      </c>
    </row>
    <row r="658" spans="1:48" x14ac:dyDescent="0.3">
      <c r="A658" t="s">
        <v>430</v>
      </c>
      <c r="B658" t="s">
        <v>431</v>
      </c>
      <c r="C658" t="s">
        <v>3180</v>
      </c>
      <c r="D658" t="s">
        <v>24</v>
      </c>
      <c r="E658">
        <v>54815.873167136</v>
      </c>
      <c r="F658">
        <v>73.28</v>
      </c>
      <c r="G658">
        <v>-47.213265362937697</v>
      </c>
      <c r="H658">
        <f>(Table2[[#This Row],[1Y Return vs Nifty]]-AVERAGE(Table2[1Y Return vs Nifty]))/_xlfn.STDEV.P(Table2[1Y Return vs Nifty])</f>
        <v>-1.2436097124301728</v>
      </c>
      <c r="I658">
        <v>-1.2154194691251099</v>
      </c>
      <c r="J658">
        <f>(Table2[[#This Row],[1M Return vs Nifty]]-AVERAGE(Table2[1M Return vs Nifty]))/_xlfn.STDEV.P(Table2[1M Return vs Nifty])</f>
        <v>-0.22759247373012886</v>
      </c>
      <c r="K658">
        <v>-21.407384788154999</v>
      </c>
      <c r="L658">
        <f>(Table2[[#This Row],[6M Return vs Nifty]]-AVERAGE(Table2[6M Return vs Nifty]))/_xlfn.STDEV.P(Table2[6M Return vs Nifty])</f>
        <v>-1.1242696593112065</v>
      </c>
      <c r="M658">
        <v>-0.49362333255635499</v>
      </c>
      <c r="N658">
        <f>(Table2[[#This Row],[1W Return vs Nifty]]-AVERAGE(Table2[1W Return vs Nifty]))/_xlfn.STDEV.P(Table2[1W Return vs Nifty])</f>
        <v>-0.13370227807409857</v>
      </c>
      <c r="O658">
        <v>73.55</v>
      </c>
      <c r="P658">
        <v>74.719240739885393</v>
      </c>
      <c r="Q658">
        <v>77.981323626175595</v>
      </c>
      <c r="R658">
        <v>48.5003306952758</v>
      </c>
      <c r="S658" s="1">
        <f>(Table2[[#This Row],[Close Price]]-Table2[[#This Row],[20D EMA]])/Table2[[#This Row],[20D EMA]]</f>
        <v>-3.6709721278041607E-3</v>
      </c>
      <c r="T658" s="1">
        <f>(Table2[[#This Row],[Close Price]]-Table2[[#This Row],[50D EMA]])/Table2[[#This Row],[50D EMA]]</f>
        <v>-1.9261982932826032E-2</v>
      </c>
      <c r="U658" s="1">
        <f>(Table2[[#This Row],[Close Price]]-Table2[[#This Row],[200D EMA]])/Table2[[#This Row],[200D EMA]]</f>
        <v>-6.0287815178832437E-2</v>
      </c>
      <c r="V658">
        <v>0.76036025937589702</v>
      </c>
      <c r="W658">
        <v>73.010000000000005</v>
      </c>
      <c r="X658">
        <v>73.849999999999994</v>
      </c>
      <c r="Y658">
        <v>73.010000000000005</v>
      </c>
      <c r="Z658">
        <v>74.53</v>
      </c>
      <c r="AA658">
        <v>71.36</v>
      </c>
      <c r="AB658">
        <v>75.7</v>
      </c>
      <c r="AC658" s="1">
        <f>(Table2[[#This Row],[Close Price]]/Table2[[#This Row],[Day Low]])-1</f>
        <v>3.6981235447197669E-3</v>
      </c>
      <c r="AD658" s="1">
        <f>(Table2[[#This Row],[Day High]]/Table2[[#This Row],[Close Price]])-1</f>
        <v>7.7783842794758584E-3</v>
      </c>
      <c r="AE658" s="1">
        <f>(Table2[[#This Row],[Close Price]]/Table2[[#This Row],[Current Week Low]])-1</f>
        <v>3.6981235447197669E-3</v>
      </c>
      <c r="AF658" s="1">
        <f>(Table2[[#This Row],[Current Week High]]/Table2[[#This Row],[Close Price]])-1</f>
        <v>1.7057860262008839E-2</v>
      </c>
      <c r="AG658" s="1">
        <f>(Table2[[#This Row],[Close Price]]/Table2[[#This Row],[Current Month Low]])-1</f>
        <v>2.6905829596412634E-2</v>
      </c>
      <c r="AH658" s="1">
        <f>(Table2[[#This Row],[Current Month High]]/Table2[[#This Row],[Close Price]])-1</f>
        <v>3.3024017467248923E-2</v>
      </c>
      <c r="AI658">
        <v>34.279475982532702</v>
      </c>
      <c r="AJ658">
        <v>4.04657106346726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-0.11</v>
      </c>
      <c r="AM658" t="s">
        <v>3224</v>
      </c>
      <c r="AN658">
        <v>-0.76</v>
      </c>
      <c r="AO658" t="s">
        <v>3224</v>
      </c>
      <c r="AP658">
        <v>4.1228016018392002E-2</v>
      </c>
      <c r="AQ658">
        <f>(Table2[[#This Row],[Sharpe Ratio]]-AVERAGE(Table2[Sharpe Ratio]))/_xlfn.STDEV.P(Table2[Sharpe Ratio])</f>
        <v>-0.28056265660333463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712</v>
      </c>
      <c r="AT658">
        <f>_xlfn.RANK.AVG(Table2[[#This Row],[6M Return vs Nifty Z-Score]],Table2[6M Return vs Nifty Z-Score])</f>
        <v>688</v>
      </c>
      <c r="AU658">
        <f>_xlfn.RANK.AVG(Table2[[#This Row],[Sharpe Ratio Z-Score]],Table2[Sharpe Ratio Z-Score])</f>
        <v>408</v>
      </c>
      <c r="AV658">
        <f>(Table2[[#This Row],[Rank 1Y]]+Table2[[#This Row],[Rank 6M]]+Table2[[#This Row],[Rank Sharpe]])/3</f>
        <v>602.66666666666663</v>
      </c>
    </row>
    <row r="659" spans="1:48" x14ac:dyDescent="0.3">
      <c r="A659" t="s">
        <v>1731</v>
      </c>
      <c r="B659" t="s">
        <v>1732</v>
      </c>
      <c r="C659" t="s">
        <v>3184</v>
      </c>
      <c r="D659" t="s">
        <v>54</v>
      </c>
      <c r="E659">
        <v>4872.0953250000002</v>
      </c>
      <c r="F659">
        <v>529.95000000000005</v>
      </c>
      <c r="G659">
        <v>-36.567172219577103</v>
      </c>
      <c r="H659">
        <f>(Table2[[#This Row],[1Y Return vs Nifty]]-AVERAGE(Table2[1Y Return vs Nifty]))/_xlfn.STDEV.P(Table2[1Y Return vs Nifty])</f>
        <v>-1.0672357144915439</v>
      </c>
      <c r="I659">
        <v>2.19554719298843</v>
      </c>
      <c r="J659">
        <f>(Table2[[#This Row],[1M Return vs Nifty]]-AVERAGE(Table2[1M Return vs Nifty]))/_xlfn.STDEV.P(Table2[1M Return vs Nifty])</f>
        <v>9.4542956184691468E-2</v>
      </c>
      <c r="K659">
        <v>1.5833039340063899</v>
      </c>
      <c r="L659">
        <f>(Table2[[#This Row],[6M Return vs Nifty]]-AVERAGE(Table2[6M Return vs Nifty]))/_xlfn.STDEV.P(Table2[6M Return vs Nifty])</f>
        <v>-0.44588108916204477</v>
      </c>
      <c r="M659">
        <v>-6.2375377900314497</v>
      </c>
      <c r="N659">
        <f>(Table2[[#This Row],[1W Return vs Nifty]]-AVERAGE(Table2[1W Return vs Nifty]))/_xlfn.STDEV.P(Table2[1W Return vs Nifty])</f>
        <v>-1.4397458400507022</v>
      </c>
      <c r="O659">
        <v>544.47</v>
      </c>
      <c r="P659">
        <v>536.63032954760899</v>
      </c>
      <c r="Q659">
        <v>513.46457308700406</v>
      </c>
      <c r="R659">
        <v>31.9977908632526</v>
      </c>
      <c r="S659" s="1">
        <f>(Table2[[#This Row],[Close Price]]-Table2[[#This Row],[20D EMA]])/Table2[[#This Row],[20D EMA]]</f>
        <v>-2.6668135985453711E-2</v>
      </c>
      <c r="T659" s="1">
        <f>(Table2[[#This Row],[Close Price]]-Table2[[#This Row],[50D EMA]])/Table2[[#This Row],[50D EMA]]</f>
        <v>-1.2448661918234497E-2</v>
      </c>
      <c r="U659" s="1">
        <f>(Table2[[#This Row],[Close Price]]-Table2[[#This Row],[200D EMA]])/Table2[[#This Row],[200D EMA]]</f>
        <v>3.210625966633654E-2</v>
      </c>
      <c r="V659">
        <v>0.61990291047243895</v>
      </c>
      <c r="W659">
        <v>528</v>
      </c>
      <c r="X659">
        <v>537.4</v>
      </c>
      <c r="Y659">
        <v>521.35</v>
      </c>
      <c r="Z659">
        <v>537.4</v>
      </c>
      <c r="AA659">
        <v>521.35</v>
      </c>
      <c r="AB659">
        <v>591</v>
      </c>
      <c r="AC659" s="1">
        <f>(Table2[[#This Row],[Close Price]]/Table2[[#This Row],[Day Low]])-1</f>
        <v>3.693181818182012E-3</v>
      </c>
      <c r="AD659" s="1">
        <f>(Table2[[#This Row],[Day High]]/Table2[[#This Row],[Close Price]])-1</f>
        <v>1.4057929993395391E-2</v>
      </c>
      <c r="AE659" s="1">
        <f>(Table2[[#This Row],[Close Price]]/Table2[[#This Row],[Current Week Low]])-1</f>
        <v>1.6495636328761831E-2</v>
      </c>
      <c r="AF659" s="1">
        <f>(Table2[[#This Row],[Current Week High]]/Table2[[#This Row],[Close Price]])-1</f>
        <v>1.4057929993395391E-2</v>
      </c>
      <c r="AG659" s="1">
        <f>(Table2[[#This Row],[Close Price]]/Table2[[#This Row],[Current Month Low]])-1</f>
        <v>1.6495636328761831E-2</v>
      </c>
      <c r="AH659" s="1">
        <f>(Table2[[#This Row],[Current Month High]]/Table2[[#This Row],[Close Price]])-1</f>
        <v>0.11519954712708746</v>
      </c>
      <c r="AI659">
        <v>19.822624775922201</v>
      </c>
      <c r="AJ659">
        <v>22.9439740169354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-0.11</v>
      </c>
      <c r="AM659" t="s">
        <v>3224</v>
      </c>
      <c r="AN659">
        <v>-9.07</v>
      </c>
      <c r="AO659" t="s">
        <v>3224</v>
      </c>
      <c r="AP659">
        <v>-4.0312001256329999E-2</v>
      </c>
      <c r="AQ659">
        <f>(Table2[[#This Row],[Sharpe Ratio]]-AVERAGE(Table2[Sharpe Ratio]))/_xlfn.STDEV.P(Table2[Sharpe Ratio])</f>
        <v>-1.2275869208745032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-4.0859066083941027</v>
      </c>
      <c r="AS659">
        <f>_xlfn.RANK.AVG(Table2[[#This Row],[1Y Return vs Nifty Z-Score]],Table2[1Y Return vs Nifty Z-Score])</f>
        <v>688</v>
      </c>
      <c r="AT659">
        <f>_xlfn.RANK.AVG(Table2[[#This Row],[6M Return vs Nifty Z-Score]],Table2[6M Return vs Nifty Z-Score])</f>
        <v>463</v>
      </c>
      <c r="AU659">
        <f>_xlfn.RANK.AVG(Table2[[#This Row],[Sharpe Ratio Z-Score]],Table2[Sharpe Ratio Z-Score])</f>
        <v>658</v>
      </c>
      <c r="AV659">
        <f>(Table2[[#This Row],[Rank 1Y]]+Table2[[#This Row],[Rank 6M]]+Table2[[#This Row],[Rank Sharpe]])/3</f>
        <v>603</v>
      </c>
    </row>
    <row r="660" spans="1:48" x14ac:dyDescent="0.3">
      <c r="A660" t="s">
        <v>316</v>
      </c>
      <c r="B660" t="s">
        <v>317</v>
      </c>
      <c r="C660" t="s">
        <v>3178</v>
      </c>
      <c r="D660" t="s">
        <v>190</v>
      </c>
      <c r="E660">
        <v>87929.816135849993</v>
      </c>
      <c r="F660">
        <v>799.5</v>
      </c>
      <c r="G660">
        <v>-0.79407159424102802</v>
      </c>
      <c r="H660">
        <f>(Table2[[#This Row],[1Y Return vs Nifty]]-AVERAGE(Table2[1Y Return vs Nifty]))/_xlfn.STDEV.P(Table2[1Y Return vs Nifty])</f>
        <v>-0.47458217567798711</v>
      </c>
      <c r="I660">
        <v>-8.5908197450064403</v>
      </c>
      <c r="J660">
        <f>(Table2[[#This Row],[1M Return vs Nifty]]-AVERAGE(Table2[1M Return vs Nifty]))/_xlfn.STDEV.P(Table2[1M Return vs Nifty])</f>
        <v>-0.92413335906166427</v>
      </c>
      <c r="K660">
        <v>-31.014147959829</v>
      </c>
      <c r="L660">
        <f>(Table2[[#This Row],[6M Return vs Nifty]]-AVERAGE(Table2[6M Return vs Nifty]))/_xlfn.STDEV.P(Table2[6M Return vs Nifty])</f>
        <v>-1.4077373888147386</v>
      </c>
      <c r="M660">
        <v>-3.6660752220469099</v>
      </c>
      <c r="N660">
        <f>(Table2[[#This Row],[1W Return vs Nifty]]-AVERAGE(Table2[1W Return vs Nifty]))/_xlfn.STDEV.P(Table2[1W Return vs Nifty])</f>
        <v>-0.85505013181128431</v>
      </c>
      <c r="O660">
        <v>829</v>
      </c>
      <c r="P660">
        <v>857.45011828476004</v>
      </c>
      <c r="Q660">
        <v>922.40252554732797</v>
      </c>
      <c r="R660">
        <v>25.9691382277374</v>
      </c>
      <c r="S660" s="1">
        <f>(Table2[[#This Row],[Close Price]]-Table2[[#This Row],[20D EMA]])/Table2[[#This Row],[20D EMA]]</f>
        <v>-3.5585042219541618E-2</v>
      </c>
      <c r="T660" s="1">
        <f>(Table2[[#This Row],[Close Price]]-Table2[[#This Row],[50D EMA]])/Table2[[#This Row],[50D EMA]]</f>
        <v>-6.7584244318122239E-2</v>
      </c>
      <c r="U660" s="1">
        <f>(Table2[[#This Row],[Close Price]]-Table2[[#This Row],[200D EMA]])/Table2[[#This Row],[200D EMA]]</f>
        <v>-0.1332417487413112</v>
      </c>
      <c r="V660">
        <v>0.48885144028045402</v>
      </c>
      <c r="W660">
        <v>798</v>
      </c>
      <c r="X660">
        <v>810.75</v>
      </c>
      <c r="Y660">
        <v>798</v>
      </c>
      <c r="Z660">
        <v>825</v>
      </c>
      <c r="AA660">
        <v>798</v>
      </c>
      <c r="AB660">
        <v>858.95</v>
      </c>
      <c r="AC660" s="1">
        <f>(Table2[[#This Row],[Close Price]]/Table2[[#This Row],[Day Low]])-1</f>
        <v>1.879699248120259E-3</v>
      </c>
      <c r="AD660" s="1">
        <f>(Table2[[#This Row],[Day High]]/Table2[[#This Row],[Close Price]])-1</f>
        <v>1.4071294559099501E-2</v>
      </c>
      <c r="AE660" s="1">
        <f>(Table2[[#This Row],[Close Price]]/Table2[[#This Row],[Current Week Low]])-1</f>
        <v>1.879699248120259E-3</v>
      </c>
      <c r="AF660" s="1">
        <f>(Table2[[#This Row],[Current Week High]]/Table2[[#This Row],[Close Price]])-1</f>
        <v>3.1894934333958735E-2</v>
      </c>
      <c r="AG660" s="1">
        <f>(Table2[[#This Row],[Close Price]]/Table2[[#This Row],[Current Month Low]])-1</f>
        <v>1.879699248120259E-3</v>
      </c>
      <c r="AH660" s="1">
        <f>(Table2[[#This Row],[Current Month High]]/Table2[[#This Row],[Close Price]])-1</f>
        <v>7.4358974358974317E-2</v>
      </c>
      <c r="AI660">
        <v>57.523452157598499</v>
      </c>
      <c r="AJ660">
        <v>53.160919540229798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-0.13</v>
      </c>
      <c r="AM660" t="s">
        <v>3224</v>
      </c>
      <c r="AN660">
        <v>-3.72</v>
      </c>
      <c r="AO660" t="s">
        <v>3224</v>
      </c>
      <c r="AP660">
        <v>-1.4499060742673001E-2</v>
      </c>
      <c r="AQ660">
        <f>(Table2[[#This Row],[Sharpe Ratio]]-AVERAGE(Table2[Sharpe Ratio]))/_xlfn.STDEV.P(Table2[Sharpe Ratio])</f>
        <v>-0.92778957209224167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473</v>
      </c>
      <c r="AT660">
        <f>_xlfn.RANK.AVG(Table2[[#This Row],[6M Return vs Nifty Z-Score]],Table2[6M Return vs Nifty Z-Score])</f>
        <v>723</v>
      </c>
      <c r="AU660">
        <f>_xlfn.RANK.AVG(Table2[[#This Row],[Sharpe Ratio Z-Score]],Table2[Sharpe Ratio Z-Score])</f>
        <v>614</v>
      </c>
      <c r="AV660">
        <f>(Table2[[#This Row],[Rank 1Y]]+Table2[[#This Row],[Rank 6M]]+Table2[[#This Row],[Rank Sharpe]])/3</f>
        <v>603.33333333333337</v>
      </c>
    </row>
    <row r="661" spans="1:48" x14ac:dyDescent="0.3">
      <c r="A661" t="s">
        <v>1245</v>
      </c>
      <c r="B661" t="s">
        <v>1246</v>
      </c>
      <c r="C661" t="s">
        <v>3180</v>
      </c>
      <c r="D661" t="s">
        <v>24</v>
      </c>
      <c r="E661">
        <v>9608.1173927719992</v>
      </c>
      <c r="F661">
        <v>84.44</v>
      </c>
      <c r="G661">
        <v>-26.130159434989</v>
      </c>
      <c r="H661">
        <f>(Table2[[#This Row],[1Y Return vs Nifty]]-AVERAGE(Table2[1Y Return vs Nifty]))/_xlfn.STDEV.P(Table2[1Y Return vs Nifty])</f>
        <v>-0.89432555425098559</v>
      </c>
      <c r="I661">
        <v>-3.1095479383834599</v>
      </c>
      <c r="J661">
        <f>(Table2[[#This Row],[1M Return vs Nifty]]-AVERAGE(Table2[1M Return vs Nifty]))/_xlfn.STDEV.P(Table2[1M Return vs Nifty])</f>
        <v>-0.40647604229023948</v>
      </c>
      <c r="K661">
        <v>-24.571824828304301</v>
      </c>
      <c r="L661">
        <f>(Table2[[#This Row],[6M Return vs Nifty]]-AVERAGE(Table2[6M Return vs Nifty]))/_xlfn.STDEV.P(Table2[6M Return vs Nifty])</f>
        <v>-1.2176431106289287</v>
      </c>
      <c r="M661">
        <v>0.86522944258711498</v>
      </c>
      <c r="N661">
        <f>(Table2[[#This Row],[1W Return vs Nifty]]-AVERAGE(Table2[1W Return vs Nifty]))/_xlfn.STDEV.P(Table2[1W Return vs Nifty])</f>
        <v>0.17527184258686629</v>
      </c>
      <c r="O661">
        <v>82.9</v>
      </c>
      <c r="P661">
        <v>84.974167551720598</v>
      </c>
      <c r="Q661">
        <v>90.871375832520201</v>
      </c>
      <c r="R661">
        <v>59.7525910532135</v>
      </c>
      <c r="S661" s="1">
        <f>(Table2[[#This Row],[Close Price]]-Table2[[#This Row],[20D EMA]])/Table2[[#This Row],[20D EMA]]</f>
        <v>1.8576598311218238E-2</v>
      </c>
      <c r="T661" s="1">
        <f>(Table2[[#This Row],[Close Price]]-Table2[[#This Row],[50D EMA]])/Table2[[#This Row],[50D EMA]]</f>
        <v>-6.2862345947134121E-3</v>
      </c>
      <c r="U661" s="1">
        <f>(Table2[[#This Row],[Close Price]]-Table2[[#This Row],[200D EMA]])/Table2[[#This Row],[200D EMA]]</f>
        <v>-7.077449607864969E-2</v>
      </c>
      <c r="V661">
        <v>1.03389462742838</v>
      </c>
      <c r="W661">
        <v>83.21</v>
      </c>
      <c r="X661">
        <v>84.84</v>
      </c>
      <c r="Y661">
        <v>83.21</v>
      </c>
      <c r="Z661">
        <v>86.49</v>
      </c>
      <c r="AA661">
        <v>80.61</v>
      </c>
      <c r="AB661">
        <v>86.9</v>
      </c>
      <c r="AC661" s="1">
        <f>(Table2[[#This Row],[Close Price]]/Table2[[#This Row],[Day Low]])-1</f>
        <v>1.4781877178223768E-2</v>
      </c>
      <c r="AD661" s="1">
        <f>(Table2[[#This Row],[Day High]]/Table2[[#This Row],[Close Price]])-1</f>
        <v>4.7370914258646479E-3</v>
      </c>
      <c r="AE661" s="1">
        <f>(Table2[[#This Row],[Close Price]]/Table2[[#This Row],[Current Week Low]])-1</f>
        <v>1.4781877178223768E-2</v>
      </c>
      <c r="AF661" s="1">
        <f>(Table2[[#This Row],[Current Week High]]/Table2[[#This Row],[Close Price]])-1</f>
        <v>2.4277593557555655E-2</v>
      </c>
      <c r="AG661" s="1">
        <f>(Table2[[#This Row],[Close Price]]/Table2[[#This Row],[Current Month Low]])-1</f>
        <v>4.751271554397718E-2</v>
      </c>
      <c r="AH661" s="1">
        <f>(Table2[[#This Row],[Current Month High]]/Table2[[#This Row],[Close Price]])-1</f>
        <v>2.9133112269066785E-2</v>
      </c>
      <c r="AI661">
        <v>37.9677877783041</v>
      </c>
      <c r="AJ661">
        <v>13.1903485254691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3224</v>
      </c>
      <c r="AN661">
        <v>3.85</v>
      </c>
      <c r="AO661" t="s">
        <v>3225</v>
      </c>
      <c r="AP661">
        <v>2.5206940427461001E-2</v>
      </c>
      <c r="AQ661">
        <f>(Table2[[#This Row],[Sharpe Ratio]]-AVERAGE(Table2[Sharpe Ratio]))/_xlfn.STDEV.P(Table2[Sharpe Ratio])</f>
        <v>-0.46663506413319844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641</v>
      </c>
      <c r="AT661">
        <f>_xlfn.RANK.AVG(Table2[[#This Row],[6M Return vs Nifty Z-Score]],Table2[6M Return vs Nifty Z-Score])</f>
        <v>701</v>
      </c>
      <c r="AU661">
        <f>_xlfn.RANK.AVG(Table2[[#This Row],[Sharpe Ratio Z-Score]],Table2[Sharpe Ratio Z-Score])</f>
        <v>468</v>
      </c>
      <c r="AV661">
        <f>(Table2[[#This Row],[Rank 1Y]]+Table2[[#This Row],[Rank 6M]]+Table2[[#This Row],[Rank Sharpe]])/3</f>
        <v>603.33333333333337</v>
      </c>
    </row>
    <row r="662" spans="1:48" x14ac:dyDescent="0.3">
      <c r="A662" t="s">
        <v>22</v>
      </c>
      <c r="B662" t="s">
        <v>23</v>
      </c>
      <c r="C662" t="s">
        <v>3180</v>
      </c>
      <c r="D662" t="s">
        <v>24</v>
      </c>
      <c r="E662">
        <v>1272664.8143271999</v>
      </c>
      <c r="F662">
        <v>1668.8</v>
      </c>
      <c r="G662">
        <v>-23.442006669360499</v>
      </c>
      <c r="H662">
        <f>(Table2[[#This Row],[1Y Return vs Nifty]]-AVERAGE(Table2[1Y Return vs Nifty]))/_xlfn.STDEV.P(Table2[1Y Return vs Nifty])</f>
        <v>-0.849790883742362</v>
      </c>
      <c r="I662">
        <v>-1.2606740699641801</v>
      </c>
      <c r="J662">
        <f>(Table2[[#This Row],[1M Return vs Nifty]]-AVERAGE(Table2[1M Return vs Nifty]))/_xlfn.STDEV.P(Table2[1M Return vs Nifty])</f>
        <v>-0.23186636783142286</v>
      </c>
      <c r="K662">
        <v>-1.23332311265489E-2</v>
      </c>
      <c r="L662">
        <f>(Table2[[#This Row],[6M Return vs Nifty]]-AVERAGE(Table2[6M Return vs Nifty]))/_xlfn.STDEV.P(Table2[6M Return vs Nifty])</f>
        <v>-0.49296371587291743</v>
      </c>
      <c r="M662">
        <v>-0.369410756083768</v>
      </c>
      <c r="N662">
        <f>(Table2[[#This Row],[1W Return vs Nifty]]-AVERAGE(Table2[1W Return vs Nifty]))/_xlfn.STDEV.P(Table2[1W Return vs Nifty])</f>
        <v>-0.1054589891080821</v>
      </c>
      <c r="O662">
        <v>1647.83</v>
      </c>
      <c r="P662">
        <v>1632.5511037688</v>
      </c>
      <c r="Q662">
        <v>1581.3177017636001</v>
      </c>
      <c r="R662">
        <v>68.363040865948804</v>
      </c>
      <c r="S662" s="1">
        <f>(Table2[[#This Row],[Close Price]]-Table2[[#This Row],[20D EMA]])/Table2[[#This Row],[20D EMA]]</f>
        <v>1.2725827300146269E-2</v>
      </c>
      <c r="T662" s="1">
        <f>(Table2[[#This Row],[Close Price]]-Table2[[#This Row],[50D EMA]])/Table2[[#This Row],[50D EMA]]</f>
        <v>2.2203835547639619E-2</v>
      </c>
      <c r="U662" s="1">
        <f>(Table2[[#This Row],[Close Price]]-Table2[[#This Row],[200D EMA]])/Table2[[#This Row],[200D EMA]]</f>
        <v>5.532240494040714E-2</v>
      </c>
      <c r="V662">
        <v>0.54750616537332297</v>
      </c>
      <c r="W662">
        <v>1664.15</v>
      </c>
      <c r="X662">
        <v>1678</v>
      </c>
      <c r="Y662">
        <v>1664.05</v>
      </c>
      <c r="Z662">
        <v>1678</v>
      </c>
      <c r="AA662">
        <v>1623.2</v>
      </c>
      <c r="AB662">
        <v>1678</v>
      </c>
      <c r="AC662" s="1">
        <f>(Table2[[#This Row],[Close Price]]/Table2[[#This Row],[Day Low]])-1</f>
        <v>2.7942192710992408E-3</v>
      </c>
      <c r="AD662" s="1">
        <f>(Table2[[#This Row],[Day High]]/Table2[[#This Row],[Close Price]])-1</f>
        <v>5.5129434324066029E-3</v>
      </c>
      <c r="AE662" s="1">
        <f>(Table2[[#This Row],[Close Price]]/Table2[[#This Row],[Current Week Low]])-1</f>
        <v>2.8544815360116438E-3</v>
      </c>
      <c r="AF662" s="1">
        <f>(Table2[[#This Row],[Current Week High]]/Table2[[#This Row],[Close Price]])-1</f>
        <v>5.5129434324066029E-3</v>
      </c>
      <c r="AG662" s="1">
        <f>(Table2[[#This Row],[Close Price]]/Table2[[#This Row],[Current Month Low]])-1</f>
        <v>2.8092656481025102E-2</v>
      </c>
      <c r="AH662" s="1">
        <f>(Table2[[#This Row],[Current Month High]]/Table2[[#This Row],[Close Price]])-1</f>
        <v>5.5129434324066029E-3</v>
      </c>
      <c r="AI662">
        <v>7.5023969319271302</v>
      </c>
      <c r="AJ662">
        <v>22.386417806461001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-0.01</v>
      </c>
      <c r="AM662" t="s">
        <v>3224</v>
      </c>
      <c r="AN662">
        <v>1.95</v>
      </c>
      <c r="AO662" t="s">
        <v>3225</v>
      </c>
      <c r="AP662">
        <v>-7.9762675724943E-2</v>
      </c>
      <c r="AQ662">
        <f>(Table2[[#This Row],[Sharpe Ratio]]-AVERAGE(Table2[Sharpe Ratio]))/_xlfn.STDEV.P(Table2[Sharpe Ratio])</f>
        <v>-1.6857760065815246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-3.3658559631363092</v>
      </c>
      <c r="AS662">
        <f>_xlfn.RANK.AVG(Table2[[#This Row],[1Y Return vs Nifty Z-Score]],Table2[1Y Return vs Nifty Z-Score])</f>
        <v>625</v>
      </c>
      <c r="AT662">
        <f>_xlfn.RANK.AVG(Table2[[#This Row],[6M Return vs Nifty Z-Score]],Table2[6M Return vs Nifty Z-Score])</f>
        <v>483</v>
      </c>
      <c r="AU662">
        <f>_xlfn.RANK.AVG(Table2[[#This Row],[Sharpe Ratio Z-Score]],Table2[Sharpe Ratio Z-Score])</f>
        <v>707</v>
      </c>
      <c r="AV662">
        <f>(Table2[[#This Row],[Rank 1Y]]+Table2[[#This Row],[Rank 6M]]+Table2[[#This Row],[Rank Sharpe]])/3</f>
        <v>605</v>
      </c>
    </row>
    <row r="663" spans="1:48" x14ac:dyDescent="0.3">
      <c r="A663" t="s">
        <v>878</v>
      </c>
      <c r="B663" t="s">
        <v>879</v>
      </c>
      <c r="C663" t="s">
        <v>3187</v>
      </c>
      <c r="D663" t="s">
        <v>124</v>
      </c>
      <c r="E663">
        <v>18244.688837760001</v>
      </c>
      <c r="F663">
        <v>3044.8</v>
      </c>
      <c r="G663">
        <v>-25.274096022005299</v>
      </c>
      <c r="H663">
        <f>(Table2[[#This Row],[1Y Return vs Nifty]]-AVERAGE(Table2[1Y Return vs Nifty]))/_xlfn.STDEV.P(Table2[1Y Return vs Nifty])</f>
        <v>-0.88014313779043774</v>
      </c>
      <c r="I663">
        <v>8.9491927163896801</v>
      </c>
      <c r="J663">
        <f>(Table2[[#This Row],[1M Return vs Nifty]]-AVERAGE(Table2[1M Return vs Nifty]))/_xlfn.STDEV.P(Table2[1M Return vs Nifty])</f>
        <v>0.73236464126240541</v>
      </c>
      <c r="K663">
        <v>1.0841803317940999</v>
      </c>
      <c r="L663">
        <f>(Table2[[#This Row],[6M Return vs Nifty]]-AVERAGE(Table2[6M Return vs Nifty]))/_xlfn.STDEV.P(Table2[6M Return vs Nifty])</f>
        <v>-0.46060877961640284</v>
      </c>
      <c r="M663">
        <v>-0.288980143801708</v>
      </c>
      <c r="N663">
        <f>(Table2[[#This Row],[1W Return vs Nifty]]-AVERAGE(Table2[1W Return vs Nifty]))/_xlfn.STDEV.P(Table2[1W Return vs Nifty])</f>
        <v>-8.7170784411698662E-2</v>
      </c>
      <c r="O663">
        <v>3021.39</v>
      </c>
      <c r="P663">
        <v>2915.35005227391</v>
      </c>
      <c r="Q663">
        <v>2759.7320515486699</v>
      </c>
      <c r="R663">
        <v>48.928439364528003</v>
      </c>
      <c r="S663" s="1">
        <f>(Table2[[#This Row],[Close Price]]-Table2[[#This Row],[20D EMA]])/Table2[[#This Row],[20D EMA]]</f>
        <v>7.7480894555156101E-3</v>
      </c>
      <c r="T663" s="1">
        <f>(Table2[[#This Row],[Close Price]]-Table2[[#This Row],[50D EMA]])/Table2[[#This Row],[50D EMA]]</f>
        <v>4.4402883154673653E-2</v>
      </c>
      <c r="U663" s="1">
        <f>(Table2[[#This Row],[Close Price]]-Table2[[#This Row],[200D EMA]])/Table2[[#This Row],[200D EMA]]</f>
        <v>0.10329551678444999</v>
      </c>
      <c r="V663">
        <v>0.954174276616085</v>
      </c>
      <c r="W663">
        <v>3022.05</v>
      </c>
      <c r="X663">
        <v>3121.4</v>
      </c>
      <c r="Y663">
        <v>3022.05</v>
      </c>
      <c r="Z663">
        <v>3145.6</v>
      </c>
      <c r="AA663">
        <v>2939.8</v>
      </c>
      <c r="AB663">
        <v>3176</v>
      </c>
      <c r="AC663" s="1">
        <f>(Table2[[#This Row],[Close Price]]/Table2[[#This Row],[Day Low]])-1</f>
        <v>7.5280025148491969E-3</v>
      </c>
      <c r="AD663" s="1">
        <f>(Table2[[#This Row],[Day High]]/Table2[[#This Row],[Close Price]])-1</f>
        <v>2.5157645822385666E-2</v>
      </c>
      <c r="AE663" s="1">
        <f>(Table2[[#This Row],[Close Price]]/Table2[[#This Row],[Current Week Low]])-1</f>
        <v>7.5280025148491969E-3</v>
      </c>
      <c r="AF663" s="1">
        <f>(Table2[[#This Row],[Current Week High]]/Table2[[#This Row],[Close Price]])-1</f>
        <v>3.3105622700998261E-2</v>
      </c>
      <c r="AG663" s="1">
        <f>(Table2[[#This Row],[Close Price]]/Table2[[#This Row],[Current Month Low]])-1</f>
        <v>3.5716715422817957E-2</v>
      </c>
      <c r="AH663" s="1">
        <f>(Table2[[#This Row],[Current Month High]]/Table2[[#This Row],[Close Price]])-1</f>
        <v>4.3089858118759761E-2</v>
      </c>
      <c r="AI663">
        <v>5.0446663163426102</v>
      </c>
      <c r="AJ663">
        <v>36.538116591928201</v>
      </c>
      <c r="AK663" t="str">
        <f>IF(AND(Table2[[#This Row],[20D EMA]]&gt;Table2[[#This Row],[50D EMA]],Table2[[#This Row],[50D EMA]]&gt;Table2[[#This Row],[200D EMA]]),"Uptrend","Downtrend/NoTrend")</f>
        <v>Uptrend</v>
      </c>
      <c r="AL663">
        <v>-0.05</v>
      </c>
      <c r="AM663" t="s">
        <v>3224</v>
      </c>
      <c r="AN663">
        <v>1.49</v>
      </c>
      <c r="AO663" t="s">
        <v>3225</v>
      </c>
      <c r="AP663">
        <v>-8.1366974087147007E-2</v>
      </c>
      <c r="AQ663">
        <f>(Table2[[#This Row],[Sharpe Ratio]]-AVERAGE(Table2[Sharpe Ratio]))/_xlfn.STDEV.P(Table2[Sharpe Ratio])</f>
        <v>-1.7044086918189938</v>
      </c>
      <c r="AR6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-2.3999667523751276</v>
      </c>
      <c r="AS663">
        <f>_xlfn.RANK.AVG(Table2[[#This Row],[1Y Return vs Nifty Z-Score]],Table2[1Y Return vs Nifty Z-Score])</f>
        <v>638</v>
      </c>
      <c r="AT663">
        <f>_xlfn.RANK.AVG(Table2[[#This Row],[6M Return vs Nifty Z-Score]],Table2[6M Return vs Nifty Z-Score])</f>
        <v>470</v>
      </c>
      <c r="AU663">
        <f>_xlfn.RANK.AVG(Table2[[#This Row],[Sharpe Ratio Z-Score]],Table2[Sharpe Ratio Z-Score])</f>
        <v>708</v>
      </c>
      <c r="AV663">
        <f>(Table2[[#This Row],[Rank 1Y]]+Table2[[#This Row],[Rank 6M]]+Table2[[#This Row],[Rank Sharpe]])/3</f>
        <v>605.33333333333337</v>
      </c>
    </row>
    <row r="664" spans="1:48" x14ac:dyDescent="0.3">
      <c r="A664" t="s">
        <v>1588</v>
      </c>
      <c r="B664" t="s">
        <v>1589</v>
      </c>
      <c r="C664" t="s">
        <v>3182</v>
      </c>
      <c r="D664" t="s">
        <v>968</v>
      </c>
      <c r="E664">
        <v>6147.1041853199904</v>
      </c>
      <c r="F664">
        <v>134.02000000000001</v>
      </c>
      <c r="G664">
        <v>-31.981220810293301</v>
      </c>
      <c r="H664">
        <f>(Table2[[#This Row],[1Y Return vs Nifty]]-AVERAGE(Table2[1Y Return vs Nifty]))/_xlfn.STDEV.P(Table2[1Y Return vs Nifty])</f>
        <v>-0.9912601830439246</v>
      </c>
      <c r="I664">
        <v>2.4723629217441299</v>
      </c>
      <c r="J664">
        <f>(Table2[[#This Row],[1M Return vs Nifty]]-AVERAGE(Table2[1M Return vs Nifty]))/_xlfn.STDEV.P(Table2[1M Return vs Nifty])</f>
        <v>0.12068573699236076</v>
      </c>
      <c r="K664">
        <v>-40.649279826905101</v>
      </c>
      <c r="L664">
        <f>(Table2[[#This Row],[6M Return vs Nifty]]-AVERAGE(Table2[6M Return vs Nifty]))/_xlfn.STDEV.P(Table2[6M Return vs Nifty])</f>
        <v>-1.6920421962737597</v>
      </c>
      <c r="M664">
        <v>-4.2864678150819797</v>
      </c>
      <c r="N664">
        <f>(Table2[[#This Row],[1W Return vs Nifty]]-AVERAGE(Table2[1W Return vs Nifty]))/_xlfn.STDEV.P(Table2[1W Return vs Nifty])</f>
        <v>-0.99611416715341183</v>
      </c>
      <c r="O664">
        <v>139.44999999999999</v>
      </c>
      <c r="P664">
        <v>139.72831417374999</v>
      </c>
      <c r="Q664">
        <v>150.872732902943</v>
      </c>
      <c r="R664">
        <v>26.924888383983902</v>
      </c>
      <c r="S664" s="1">
        <f>(Table2[[#This Row],[Close Price]]-Table2[[#This Row],[20D EMA]])/Table2[[#This Row],[20D EMA]]</f>
        <v>-3.8938687701685043E-2</v>
      </c>
      <c r="T664" s="1">
        <f>(Table2[[#This Row],[Close Price]]-Table2[[#This Row],[50D EMA]])/Table2[[#This Row],[50D EMA]]</f>
        <v>-4.0852952442063981E-2</v>
      </c>
      <c r="U664" s="1">
        <f>(Table2[[#This Row],[Close Price]]-Table2[[#This Row],[200D EMA]])/Table2[[#This Row],[200D EMA]]</f>
        <v>-0.11170164799615856</v>
      </c>
      <c r="V664">
        <v>0.79803183813406997</v>
      </c>
      <c r="W664">
        <v>133.01</v>
      </c>
      <c r="X664">
        <v>138.44</v>
      </c>
      <c r="Y664">
        <v>133.01</v>
      </c>
      <c r="Z664">
        <v>141.05000000000001</v>
      </c>
      <c r="AA664">
        <v>133.01</v>
      </c>
      <c r="AB664">
        <v>151.91</v>
      </c>
      <c r="AC664" s="1">
        <f>(Table2[[#This Row],[Close Price]]/Table2[[#This Row],[Day Low]])-1</f>
        <v>7.5934140290205843E-3</v>
      </c>
      <c r="AD664" s="1">
        <f>(Table2[[#This Row],[Day High]]/Table2[[#This Row],[Close Price]])-1</f>
        <v>3.2980152216087077E-2</v>
      </c>
      <c r="AE664" s="1">
        <f>(Table2[[#This Row],[Close Price]]/Table2[[#This Row],[Current Week Low]])-1</f>
        <v>7.5934140290205843E-3</v>
      </c>
      <c r="AF664" s="1">
        <f>(Table2[[#This Row],[Current Week High]]/Table2[[#This Row],[Close Price]])-1</f>
        <v>5.2454857483957618E-2</v>
      </c>
      <c r="AG664" s="1">
        <f>(Table2[[#This Row],[Close Price]]/Table2[[#This Row],[Current Month Low]])-1</f>
        <v>7.5934140290205843E-3</v>
      </c>
      <c r="AH664" s="1">
        <f>(Table2[[#This Row],[Current Month High]]/Table2[[#This Row],[Close Price]])-1</f>
        <v>0.13348753917325751</v>
      </c>
      <c r="AI664">
        <v>57.140725264885802</v>
      </c>
      <c r="AJ664">
        <v>7.2160000000000002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-0.14000000000000001</v>
      </c>
      <c r="AM664" t="s">
        <v>3224</v>
      </c>
      <c r="AN664">
        <v>-6.31</v>
      </c>
      <c r="AO664" t="s">
        <v>3224</v>
      </c>
      <c r="AP664">
        <v>4.0935369802483003E-2</v>
      </c>
      <c r="AQ664">
        <f>(Table2[[#This Row],[Sharpe Ratio]]-AVERAGE(Table2[Sharpe Ratio]))/_xlfn.STDEV.P(Table2[Sharpe Ratio])</f>
        <v>-0.28396151616426923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673</v>
      </c>
      <c r="AT664">
        <f>_xlfn.RANK.AVG(Table2[[#This Row],[6M Return vs Nifty Z-Score]],Table2[6M Return vs Nifty Z-Score])</f>
        <v>734</v>
      </c>
      <c r="AU664">
        <f>_xlfn.RANK.AVG(Table2[[#This Row],[Sharpe Ratio Z-Score]],Table2[Sharpe Ratio Z-Score])</f>
        <v>410</v>
      </c>
      <c r="AV664">
        <f>(Table2[[#This Row],[Rank 1Y]]+Table2[[#This Row],[Rank 6M]]+Table2[[#This Row],[Rank Sharpe]])/3</f>
        <v>605.66666666666663</v>
      </c>
    </row>
    <row r="665" spans="1:48" x14ac:dyDescent="0.3">
      <c r="A665" t="s">
        <v>176</v>
      </c>
      <c r="B665" t="s">
        <v>177</v>
      </c>
      <c r="C665" t="s">
        <v>3180</v>
      </c>
      <c r="D665" t="s">
        <v>40</v>
      </c>
      <c r="E665">
        <v>150381.01115896899</v>
      </c>
      <c r="F665">
        <v>698.9</v>
      </c>
      <c r="G665">
        <v>-19.980116834346202</v>
      </c>
      <c r="H665">
        <f>(Table2[[#This Row],[1Y Return vs Nifty]]-AVERAGE(Table2[1Y Return vs Nifty]))/_xlfn.STDEV.P(Table2[1Y Return vs Nifty])</f>
        <v>-0.79243769864409286</v>
      </c>
      <c r="I665">
        <v>-1.6274036051763301</v>
      </c>
      <c r="J665">
        <f>(Table2[[#This Row],[1M Return vs Nifty]]-AVERAGE(Table2[1M Return vs Nifty]))/_xlfn.STDEV.P(Table2[1M Return vs Nifty])</f>
        <v>-0.2665007070644036</v>
      </c>
      <c r="K665">
        <v>-5.1971565768513299</v>
      </c>
      <c r="L665">
        <f>(Table2[[#This Row],[6M Return vs Nifty]]-AVERAGE(Table2[6M Return vs Nifty]))/_xlfn.STDEV.P(Table2[6M Return vs Nifty])</f>
        <v>-0.6459528210923613</v>
      </c>
      <c r="M665">
        <v>-5.1349413374786197</v>
      </c>
      <c r="N665">
        <f>(Table2[[#This Row],[1W Return vs Nifty]]-AVERAGE(Table2[1W Return vs Nifty]))/_xlfn.STDEV.P(Table2[1W Return vs Nifty])</f>
        <v>-1.1890389381676481</v>
      </c>
      <c r="O665">
        <v>717.03</v>
      </c>
      <c r="P665">
        <v>693.46622217243896</v>
      </c>
      <c r="Q665">
        <v>639.13670955698899</v>
      </c>
      <c r="R665">
        <v>32.941322240427397</v>
      </c>
      <c r="S665" s="1">
        <f>(Table2[[#This Row],[Close Price]]-Table2[[#This Row],[20D EMA]])/Table2[[#This Row],[20D EMA]]</f>
        <v>-2.5284855584843027E-2</v>
      </c>
      <c r="T665" s="1">
        <f>(Table2[[#This Row],[Close Price]]-Table2[[#This Row],[50D EMA]])/Table2[[#This Row],[50D EMA]]</f>
        <v>7.8356777213149393E-3</v>
      </c>
      <c r="U665" s="1">
        <f>(Table2[[#This Row],[Close Price]]-Table2[[#This Row],[200D EMA]])/Table2[[#This Row],[200D EMA]]</f>
        <v>9.350627111441509E-2</v>
      </c>
      <c r="V665">
        <v>0.72921745989776099</v>
      </c>
      <c r="W665">
        <v>691.55</v>
      </c>
      <c r="X665">
        <v>702.9</v>
      </c>
      <c r="Y665">
        <v>691.55</v>
      </c>
      <c r="Z665">
        <v>709.2</v>
      </c>
      <c r="AA665">
        <v>691.55</v>
      </c>
      <c r="AB665">
        <v>761.2</v>
      </c>
      <c r="AC665" s="1">
        <f>(Table2[[#This Row],[Close Price]]/Table2[[#This Row],[Day Low]])-1</f>
        <v>1.0628298749186582E-2</v>
      </c>
      <c r="AD665" s="1">
        <f>(Table2[[#This Row],[Day High]]/Table2[[#This Row],[Close Price]])-1</f>
        <v>5.7232794391186559E-3</v>
      </c>
      <c r="AE665" s="1">
        <f>(Table2[[#This Row],[Close Price]]/Table2[[#This Row],[Current Week Low]])-1</f>
        <v>1.0628298749186582E-2</v>
      </c>
      <c r="AF665" s="1">
        <f>(Table2[[#This Row],[Current Week High]]/Table2[[#This Row],[Close Price]])-1</f>
        <v>1.473744455573045E-2</v>
      </c>
      <c r="AG665" s="1">
        <f>(Table2[[#This Row],[Close Price]]/Table2[[#This Row],[Current Month Low]])-1</f>
        <v>1.0628298749186582E-2</v>
      </c>
      <c r="AH665" s="1">
        <f>(Table2[[#This Row],[Current Month High]]/Table2[[#This Row],[Close Price]])-1</f>
        <v>8.9140077264272533E-2</v>
      </c>
      <c r="AI665">
        <v>8.9140077264272506</v>
      </c>
      <c r="AJ665">
        <v>36.664059444661703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0.15</v>
      </c>
      <c r="AM665" t="s">
        <v>3225</v>
      </c>
      <c r="AN665">
        <v>-5.39</v>
      </c>
      <c r="AO665" t="s">
        <v>3224</v>
      </c>
      <c r="AP665">
        <v>-5.6816893212181002E-2</v>
      </c>
      <c r="AQ665">
        <f>(Table2[[#This Row],[Sharpe Ratio]]-AVERAGE(Table2[Sharpe Ratio]))/_xlfn.STDEV.P(Table2[Sharpe Ratio])</f>
        <v>-1.4192784814576096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-4.3132086464261157</v>
      </c>
      <c r="AS665">
        <f>_xlfn.RANK.AVG(Table2[[#This Row],[1Y Return vs Nifty Z-Score]],Table2[1Y Return vs Nifty Z-Score])</f>
        <v>598</v>
      </c>
      <c r="AT665">
        <f>_xlfn.RANK.AVG(Table2[[#This Row],[6M Return vs Nifty Z-Score]],Table2[6M Return vs Nifty Z-Score])</f>
        <v>545</v>
      </c>
      <c r="AU665">
        <f>_xlfn.RANK.AVG(Table2[[#This Row],[Sharpe Ratio Z-Score]],Table2[Sharpe Ratio Z-Score])</f>
        <v>676</v>
      </c>
      <c r="AV665">
        <f>(Table2[[#This Row],[Rank 1Y]]+Table2[[#This Row],[Rank 6M]]+Table2[[#This Row],[Rank Sharpe]])/3</f>
        <v>606.33333333333337</v>
      </c>
    </row>
    <row r="666" spans="1:48" x14ac:dyDescent="0.3">
      <c r="A666" t="s">
        <v>235</v>
      </c>
      <c r="B666" t="s">
        <v>236</v>
      </c>
      <c r="C666" t="s">
        <v>3180</v>
      </c>
      <c r="D666" t="s">
        <v>24</v>
      </c>
      <c r="E666">
        <v>114227.11624113</v>
      </c>
      <c r="F666">
        <v>1466.35</v>
      </c>
      <c r="G666">
        <v>-25.2334415861975</v>
      </c>
      <c r="H666">
        <f>(Table2[[#This Row],[1Y Return vs Nifty]]-AVERAGE(Table2[1Y Return vs Nifty]))/_xlfn.STDEV.P(Table2[1Y Return vs Nifty])</f>
        <v>-0.87946961509241084</v>
      </c>
      <c r="I666">
        <v>3.6447337453797402</v>
      </c>
      <c r="J666">
        <f>(Table2[[#This Row],[1M Return vs Nifty]]-AVERAGE(Table2[1M Return vs Nifty]))/_xlfn.STDEV.P(Table2[1M Return vs Nifty])</f>
        <v>0.23140572246927488</v>
      </c>
      <c r="K666">
        <v>-16.385501122969298</v>
      </c>
      <c r="L666">
        <f>(Table2[[#This Row],[6M Return vs Nifty]]-AVERAGE(Table2[6M Return vs Nifty]))/_xlfn.STDEV.P(Table2[6M Return vs Nifty])</f>
        <v>-0.97608843167373871</v>
      </c>
      <c r="M666">
        <v>1.3542186515933801</v>
      </c>
      <c r="N666">
        <f>(Table2[[#This Row],[1W Return vs Nifty]]-AVERAGE(Table2[1W Return vs Nifty]))/_xlfn.STDEV.P(Table2[1W Return vs Nifty])</f>
        <v>0.28645755278969509</v>
      </c>
      <c r="O666">
        <v>1428.48</v>
      </c>
      <c r="P666">
        <v>1422.6428908492101</v>
      </c>
      <c r="Q666">
        <v>1440.8380406290801</v>
      </c>
      <c r="R666">
        <v>69.104134850301804</v>
      </c>
      <c r="S666" s="1">
        <f>(Table2[[#This Row],[Close Price]]-Table2[[#This Row],[20D EMA]])/Table2[[#This Row],[20D EMA]]</f>
        <v>2.6510696684587737E-2</v>
      </c>
      <c r="T666" s="1">
        <f>(Table2[[#This Row],[Close Price]]-Table2[[#This Row],[50D EMA]])/Table2[[#This Row],[50D EMA]]</f>
        <v>3.0722473947555465E-2</v>
      </c>
      <c r="U666" s="1">
        <f>(Table2[[#This Row],[Close Price]]-Table2[[#This Row],[200D EMA]])/Table2[[#This Row],[200D EMA]]</f>
        <v>1.7706333849834461E-2</v>
      </c>
      <c r="V666">
        <v>0.63590356071185405</v>
      </c>
      <c r="W666">
        <v>1462.25</v>
      </c>
      <c r="X666">
        <v>1483.5</v>
      </c>
      <c r="Y666">
        <v>1461.1</v>
      </c>
      <c r="Z666">
        <v>1483.5</v>
      </c>
      <c r="AA666">
        <v>1400.1</v>
      </c>
      <c r="AB666">
        <v>1483.5</v>
      </c>
      <c r="AC666" s="1">
        <f>(Table2[[#This Row],[Close Price]]/Table2[[#This Row],[Day Low]])-1</f>
        <v>2.803898102239577E-3</v>
      </c>
      <c r="AD666" s="1">
        <f>(Table2[[#This Row],[Day High]]/Table2[[#This Row],[Close Price]])-1</f>
        <v>1.1695707027653768E-2</v>
      </c>
      <c r="AE666" s="1">
        <f>(Table2[[#This Row],[Close Price]]/Table2[[#This Row],[Current Week Low]])-1</f>
        <v>3.593183218123297E-3</v>
      </c>
      <c r="AF666" s="1">
        <f>(Table2[[#This Row],[Current Week High]]/Table2[[#This Row],[Close Price]])-1</f>
        <v>1.1695707027653768E-2</v>
      </c>
      <c r="AG666" s="1">
        <f>(Table2[[#This Row],[Close Price]]/Table2[[#This Row],[Current Month Low]])-1</f>
        <v>4.7318048710806471E-2</v>
      </c>
      <c r="AH666" s="1">
        <f>(Table2[[#This Row],[Current Month High]]/Table2[[#This Row],[Close Price]])-1</f>
        <v>1.1695707027653768E-2</v>
      </c>
      <c r="AI666">
        <v>15.559041156613301</v>
      </c>
      <c r="AJ666">
        <v>10.318236533253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</v>
      </c>
      <c r="AM666" t="s">
        <v>3226</v>
      </c>
      <c r="AN666">
        <v>2.88</v>
      </c>
      <c r="AO666" t="s">
        <v>3225</v>
      </c>
      <c r="AP666">
        <v>1.9786680672919999E-3</v>
      </c>
      <c r="AQ666">
        <f>(Table2[[#This Row],[Sharpe Ratio]]-AVERAGE(Table2[Sharpe Ratio]))/_xlfn.STDEV.P(Table2[Sharpe Ratio])</f>
        <v>-0.7364134904495101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637</v>
      </c>
      <c r="AT666">
        <f>_xlfn.RANK.AVG(Table2[[#This Row],[6M Return vs Nifty Z-Score]],Table2[6M Return vs Nifty Z-Score])</f>
        <v>653</v>
      </c>
      <c r="AU666">
        <f>_xlfn.RANK.AVG(Table2[[#This Row],[Sharpe Ratio Z-Score]],Table2[Sharpe Ratio Z-Score])</f>
        <v>530</v>
      </c>
      <c r="AV666">
        <f>(Table2[[#This Row],[Rank 1Y]]+Table2[[#This Row],[Rank 6M]]+Table2[[#This Row],[Rank Sharpe]])/3</f>
        <v>606.66666666666663</v>
      </c>
    </row>
    <row r="667" spans="1:48" x14ac:dyDescent="0.3">
      <c r="A667" t="s">
        <v>1046</v>
      </c>
      <c r="B667" t="s">
        <v>1047</v>
      </c>
      <c r="C667" t="s">
        <v>3180</v>
      </c>
      <c r="D667" t="s">
        <v>24</v>
      </c>
      <c r="E667">
        <v>13138.167567772</v>
      </c>
      <c r="F667">
        <v>216.28</v>
      </c>
      <c r="G667">
        <v>-31.9493972366799</v>
      </c>
      <c r="H667">
        <f>(Table2[[#This Row],[1Y Return vs Nifty]]-AVERAGE(Table2[1Y Return vs Nifty]))/_xlfn.STDEV.P(Table2[1Y Return vs Nifty])</f>
        <v>-0.99073296138323586</v>
      </c>
      <c r="I667">
        <v>-0.26816324485438497</v>
      </c>
      <c r="J667">
        <f>(Table2[[#This Row],[1M Return vs Nifty]]-AVERAGE(Table2[1M Return vs Nifty]))/_xlfn.STDEV.P(Table2[1M Return vs Nifty])</f>
        <v>-0.13813255773790914</v>
      </c>
      <c r="K667">
        <v>-19.0563738142841</v>
      </c>
      <c r="L667">
        <f>(Table2[[#This Row],[6M Return vs Nifty]]-AVERAGE(Table2[6M Return vs Nifty]))/_xlfn.STDEV.P(Table2[6M Return vs Nifty])</f>
        <v>-1.0548981414657277</v>
      </c>
      <c r="M667">
        <v>-0.129963472127303</v>
      </c>
      <c r="N667">
        <f>(Table2[[#This Row],[1W Return vs Nifty]]-AVERAGE(Table2[1W Return vs Nifty]))/_xlfn.STDEV.P(Table2[1W Return vs Nifty])</f>
        <v>-5.101378697991639E-2</v>
      </c>
      <c r="O667">
        <v>218.12</v>
      </c>
      <c r="P667">
        <v>226.28746145424401</v>
      </c>
      <c r="Q667">
        <v>237.08622211505099</v>
      </c>
      <c r="R667">
        <v>48.999080440591896</v>
      </c>
      <c r="S667" s="1">
        <f>(Table2[[#This Row],[Close Price]]-Table2[[#This Row],[20D EMA]])/Table2[[#This Row],[20D EMA]]</f>
        <v>-8.4357234549789269E-3</v>
      </c>
      <c r="T667" s="1">
        <f>(Table2[[#This Row],[Close Price]]-Table2[[#This Row],[50D EMA]])/Table2[[#This Row],[50D EMA]]</f>
        <v>-4.4224551329228409E-2</v>
      </c>
      <c r="U667" s="1">
        <f>(Table2[[#This Row],[Close Price]]-Table2[[#This Row],[200D EMA]])/Table2[[#This Row],[200D EMA]]</f>
        <v>-8.7758039794291948E-2</v>
      </c>
      <c r="V667">
        <v>0.66649498257150597</v>
      </c>
      <c r="W667">
        <v>213.51</v>
      </c>
      <c r="X667">
        <v>216.79</v>
      </c>
      <c r="Y667">
        <v>213.51</v>
      </c>
      <c r="Z667">
        <v>217.15</v>
      </c>
      <c r="AA667">
        <v>207.65</v>
      </c>
      <c r="AB667">
        <v>229</v>
      </c>
      <c r="AC667" s="1">
        <f>(Table2[[#This Row],[Close Price]]/Table2[[#This Row],[Day Low]])-1</f>
        <v>1.2973631211652847E-2</v>
      </c>
      <c r="AD667" s="1">
        <f>(Table2[[#This Row],[Day High]]/Table2[[#This Row],[Close Price]])-1</f>
        <v>2.3580543739596393E-3</v>
      </c>
      <c r="AE667" s="1">
        <f>(Table2[[#This Row],[Close Price]]/Table2[[#This Row],[Current Week Low]])-1</f>
        <v>1.2973631211652847E-2</v>
      </c>
      <c r="AF667" s="1">
        <f>(Table2[[#This Row],[Current Week High]]/Table2[[#This Row],[Close Price]])-1</f>
        <v>4.0225633438135677E-3</v>
      </c>
      <c r="AG667" s="1">
        <f>(Table2[[#This Row],[Close Price]]/Table2[[#This Row],[Current Month Low]])-1</f>
        <v>4.1560317842523453E-2</v>
      </c>
      <c r="AH667" s="1">
        <f>(Table2[[#This Row],[Current Month High]]/Table2[[#This Row],[Close Price]])-1</f>
        <v>5.8812650268170952E-2</v>
      </c>
      <c r="AI667">
        <v>39.032735343073703</v>
      </c>
      <c r="AJ667">
        <v>5.3739342265529899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-0.18</v>
      </c>
      <c r="AM667" t="s">
        <v>3224</v>
      </c>
      <c r="AN667">
        <v>-4.91</v>
      </c>
      <c r="AO667" t="s">
        <v>3224</v>
      </c>
      <c r="AP667">
        <v>1.7397657197378E-2</v>
      </c>
      <c r="AQ667">
        <f>(Table2[[#This Row],[Sharpe Ratio]]-AVERAGE(Table2[Sharpe Ratio]))/_xlfn.STDEV.P(Table2[Sharpe Ratio])</f>
        <v>-0.55733385170565597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672</v>
      </c>
      <c r="AT667">
        <f>_xlfn.RANK.AVG(Table2[[#This Row],[6M Return vs Nifty Z-Score]],Table2[6M Return vs Nifty Z-Score])</f>
        <v>673</v>
      </c>
      <c r="AU667">
        <f>_xlfn.RANK.AVG(Table2[[#This Row],[Sharpe Ratio Z-Score]],Table2[Sharpe Ratio Z-Score])</f>
        <v>484</v>
      </c>
      <c r="AV667">
        <f>(Table2[[#This Row],[Rank 1Y]]+Table2[[#This Row],[Rank 6M]]+Table2[[#This Row],[Rank Sharpe]])/3</f>
        <v>609.66666666666663</v>
      </c>
    </row>
    <row r="668" spans="1:48" x14ac:dyDescent="0.3">
      <c r="A668" t="s">
        <v>225</v>
      </c>
      <c r="B668" t="s">
        <v>226</v>
      </c>
      <c r="C668" t="s">
        <v>3185</v>
      </c>
      <c r="D668" t="s">
        <v>227</v>
      </c>
      <c r="E668">
        <v>118806.8532938</v>
      </c>
      <c r="F668">
        <v>989</v>
      </c>
      <c r="G668">
        <v>-10.2230918512623</v>
      </c>
      <c r="H668">
        <f>(Table2[[#This Row],[1Y Return vs Nifty]]-AVERAGE(Table2[1Y Return vs Nifty]))/_xlfn.STDEV.P(Table2[1Y Return vs Nifty])</f>
        <v>-0.63079290735022586</v>
      </c>
      <c r="I668">
        <v>-14.3496303545852</v>
      </c>
      <c r="J668">
        <f>(Table2[[#This Row],[1M Return vs Nifty]]-AVERAGE(Table2[1M Return vs Nifty]))/_xlfn.STDEV.P(Table2[1M Return vs Nifty])</f>
        <v>-1.4680017445606872</v>
      </c>
      <c r="K668">
        <v>-17.383951759935201</v>
      </c>
      <c r="L668">
        <f>(Table2[[#This Row],[6M Return vs Nifty]]-AVERAGE(Table2[6M Return vs Nifty]))/_xlfn.STDEV.P(Table2[6M Return vs Nifty])</f>
        <v>-1.0055498152869629</v>
      </c>
      <c r="M668">
        <v>-3.9451329079669599</v>
      </c>
      <c r="N668">
        <f>(Table2[[#This Row],[1W Return vs Nifty]]-AVERAGE(Table2[1W Return vs Nifty]))/_xlfn.STDEV.P(Table2[1W Return vs Nifty])</f>
        <v>-0.91850189398745352</v>
      </c>
      <c r="O668">
        <v>1019.86</v>
      </c>
      <c r="P668">
        <v>1040.77114136765</v>
      </c>
      <c r="Q668">
        <v>1053.33568770703</v>
      </c>
      <c r="R668">
        <v>38.456294377996798</v>
      </c>
      <c r="S668" s="1">
        <f>(Table2[[#This Row],[Close Price]]-Table2[[#This Row],[20D EMA]])/Table2[[#This Row],[20D EMA]]</f>
        <v>-3.0259055164434348E-2</v>
      </c>
      <c r="T668" s="1">
        <f>(Table2[[#This Row],[Close Price]]-Table2[[#This Row],[50D EMA]])/Table2[[#This Row],[50D EMA]]</f>
        <v>-4.9743060034907284E-2</v>
      </c>
      <c r="U668" s="1">
        <f>(Table2[[#This Row],[Close Price]]-Table2[[#This Row],[200D EMA]])/Table2[[#This Row],[200D EMA]]</f>
        <v>-6.1078048012481352E-2</v>
      </c>
      <c r="V668">
        <v>0.48717348304360197</v>
      </c>
      <c r="W668">
        <v>976.15</v>
      </c>
      <c r="X668">
        <v>995</v>
      </c>
      <c r="Y668">
        <v>976.15</v>
      </c>
      <c r="Z668">
        <v>1010</v>
      </c>
      <c r="AA668">
        <v>968.3</v>
      </c>
      <c r="AB668">
        <v>1049</v>
      </c>
      <c r="AC668" s="1">
        <f>(Table2[[#This Row],[Close Price]]/Table2[[#This Row],[Day Low]])-1</f>
        <v>1.3163960456896939E-2</v>
      </c>
      <c r="AD668" s="1">
        <f>(Table2[[#This Row],[Day High]]/Table2[[#This Row],[Close Price]])-1</f>
        <v>6.0667340748230547E-3</v>
      </c>
      <c r="AE668" s="1">
        <f>(Table2[[#This Row],[Close Price]]/Table2[[#This Row],[Current Week Low]])-1</f>
        <v>1.3163960456896939E-2</v>
      </c>
      <c r="AF668" s="1">
        <f>(Table2[[#This Row],[Current Week High]]/Table2[[#This Row],[Close Price]])-1</f>
        <v>2.123356926188058E-2</v>
      </c>
      <c r="AG668" s="1">
        <f>(Table2[[#This Row],[Close Price]]/Table2[[#This Row],[Current Month Low]])-1</f>
        <v>2.1377672209026199E-2</v>
      </c>
      <c r="AH668" s="1">
        <f>(Table2[[#This Row],[Current Month High]]/Table2[[#This Row],[Close Price]])-1</f>
        <v>6.0667340748230547E-2</v>
      </c>
      <c r="AI668">
        <v>36.299292214357898</v>
      </c>
      <c r="AJ668">
        <v>44.169096209912503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-0.03</v>
      </c>
      <c r="AM668" t="s">
        <v>3224</v>
      </c>
      <c r="AN668">
        <v>-1.83</v>
      </c>
      <c r="AO668" t="s">
        <v>3224</v>
      </c>
      <c r="AP668">
        <v>-2.1838642695485001E-2</v>
      </c>
      <c r="AQ668">
        <f>(Table2[[#This Row],[Sharpe Ratio]]-AVERAGE(Table2[Sharpe Ratio]))/_xlfn.STDEV.P(Table2[Sharpe Ratio])</f>
        <v>-1.0130331424425083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546</v>
      </c>
      <c r="AT668">
        <f>_xlfn.RANK.AVG(Table2[[#This Row],[6M Return vs Nifty Z-Score]],Table2[6M Return vs Nifty Z-Score])</f>
        <v>664</v>
      </c>
      <c r="AU668">
        <f>_xlfn.RANK.AVG(Table2[[#This Row],[Sharpe Ratio Z-Score]],Table2[Sharpe Ratio Z-Score])</f>
        <v>624</v>
      </c>
      <c r="AV668">
        <f>(Table2[[#This Row],[Rank 1Y]]+Table2[[#This Row],[Rank 6M]]+Table2[[#This Row],[Rank Sharpe]])/3</f>
        <v>611.33333333333337</v>
      </c>
    </row>
    <row r="669" spans="1:48" x14ac:dyDescent="0.3">
      <c r="A669" t="s">
        <v>49</v>
      </c>
      <c r="B669" t="s">
        <v>50</v>
      </c>
      <c r="C669" t="s">
        <v>3180</v>
      </c>
      <c r="D669" t="s">
        <v>51</v>
      </c>
      <c r="E669">
        <v>455548.47436975001</v>
      </c>
      <c r="F669">
        <v>7365.5</v>
      </c>
      <c r="G669">
        <v>-28.308340753649201</v>
      </c>
      <c r="H669">
        <f>(Table2[[#This Row],[1Y Return vs Nifty]]-AVERAGE(Table2[1Y Return vs Nifty]))/_xlfn.STDEV.P(Table2[1Y Return vs Nifty])</f>
        <v>-0.93041151951862211</v>
      </c>
      <c r="I669">
        <v>7.6532410963646598</v>
      </c>
      <c r="J669">
        <f>(Table2[[#This Row],[1M Return vs Nifty]]-AVERAGE(Table2[1M Return vs Nifty]))/_xlfn.STDEV.P(Table2[1M Return vs Nifty])</f>
        <v>0.60997354993262698</v>
      </c>
      <c r="K669">
        <v>-2.1819864205284798</v>
      </c>
      <c r="L669">
        <f>(Table2[[#This Row],[6M Return vs Nifty]]-AVERAGE(Table2[6M Return vs Nifty]))/_xlfn.STDEV.P(Table2[6M Return vs Nifty])</f>
        <v>-0.5569838912867654</v>
      </c>
      <c r="M669">
        <v>-1.7355037747013999</v>
      </c>
      <c r="N669">
        <f>(Table2[[#This Row],[1W Return vs Nifty]]-AVERAGE(Table2[1W Return vs Nifty]))/_xlfn.STDEV.P(Table2[1W Return vs Nifty])</f>
        <v>-0.4160793866150167</v>
      </c>
      <c r="O669">
        <v>7201.96</v>
      </c>
      <c r="P669">
        <v>7037.6786880221298</v>
      </c>
      <c r="Q669">
        <v>6993.3444175447803</v>
      </c>
      <c r="R669">
        <v>56.497129710843197</v>
      </c>
      <c r="S669" s="1">
        <f>(Table2[[#This Row],[Close Price]]-Table2[[#This Row],[20D EMA]])/Table2[[#This Row],[20D EMA]]</f>
        <v>2.2707707346333494E-2</v>
      </c>
      <c r="T669" s="1">
        <f>(Table2[[#This Row],[Close Price]]-Table2[[#This Row],[50D EMA]])/Table2[[#This Row],[50D EMA]]</f>
        <v>4.6580886469825632E-2</v>
      </c>
      <c r="U669" s="1">
        <f>(Table2[[#This Row],[Close Price]]-Table2[[#This Row],[200D EMA]])/Table2[[#This Row],[200D EMA]]</f>
        <v>5.3215680543569725E-2</v>
      </c>
      <c r="V669">
        <v>1.33755700921385</v>
      </c>
      <c r="W669">
        <v>7286.15</v>
      </c>
      <c r="X669">
        <v>7455</v>
      </c>
      <c r="Y669">
        <v>7286.15</v>
      </c>
      <c r="Z669">
        <v>7680</v>
      </c>
      <c r="AA669">
        <v>7193</v>
      </c>
      <c r="AB669">
        <v>7680</v>
      </c>
      <c r="AC669" s="1">
        <f>(Table2[[#This Row],[Close Price]]/Table2[[#This Row],[Day Low]])-1</f>
        <v>1.0890525174474863E-2</v>
      </c>
      <c r="AD669" s="1">
        <f>(Table2[[#This Row],[Day High]]/Table2[[#This Row],[Close Price]])-1</f>
        <v>1.2151245672391564E-2</v>
      </c>
      <c r="AE669" s="1">
        <f>(Table2[[#This Row],[Close Price]]/Table2[[#This Row],[Current Week Low]])-1</f>
        <v>1.0890525174474863E-2</v>
      </c>
      <c r="AF669" s="1">
        <f>(Table2[[#This Row],[Current Week High]]/Table2[[#This Row],[Close Price]])-1</f>
        <v>4.2699069988459737E-2</v>
      </c>
      <c r="AG669" s="1">
        <f>(Table2[[#This Row],[Close Price]]/Table2[[#This Row],[Current Month Low]])-1</f>
        <v>2.3981648825246671E-2</v>
      </c>
      <c r="AH669" s="1">
        <f>(Table2[[#This Row],[Current Month High]]/Table2[[#This Row],[Close Price]])-1</f>
        <v>4.2699069988459737E-2</v>
      </c>
      <c r="AI669">
        <v>11.2212341321023</v>
      </c>
      <c r="AJ669">
        <v>19.032612560199102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0.01</v>
      </c>
      <c r="AM669" t="s">
        <v>3225</v>
      </c>
      <c r="AN669">
        <v>2.2999999999999998</v>
      </c>
      <c r="AO669" t="s">
        <v>3225</v>
      </c>
      <c r="AP669">
        <v>-6.6568651275092997E-2</v>
      </c>
      <c r="AQ669">
        <f>(Table2[[#This Row],[Sharpe Ratio]]-AVERAGE(Table2[Sharpe Ratio]))/_xlfn.STDEV.P(Table2[Sharpe Ratio])</f>
        <v>-1.5325376125387928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-2.82603886002657</v>
      </c>
      <c r="AS669">
        <f>_xlfn.RANK.AVG(Table2[[#This Row],[1Y Return vs Nifty Z-Score]],Table2[1Y Return vs Nifty Z-Score])</f>
        <v>649</v>
      </c>
      <c r="AT669">
        <f>_xlfn.RANK.AVG(Table2[[#This Row],[6M Return vs Nifty Z-Score]],Table2[6M Return vs Nifty Z-Score])</f>
        <v>500</v>
      </c>
      <c r="AU669">
        <f>_xlfn.RANK.AVG(Table2[[#This Row],[Sharpe Ratio Z-Score]],Table2[Sharpe Ratio Z-Score])</f>
        <v>689</v>
      </c>
      <c r="AV669">
        <f>(Table2[[#This Row],[Rank 1Y]]+Table2[[#This Row],[Rank 6M]]+Table2[[#This Row],[Rank Sharpe]])/3</f>
        <v>612.66666666666663</v>
      </c>
    </row>
    <row r="670" spans="1:48" x14ac:dyDescent="0.3">
      <c r="A670" t="s">
        <v>1560</v>
      </c>
      <c r="B670" t="s">
        <v>1561</v>
      </c>
      <c r="C670" t="s">
        <v>3192</v>
      </c>
      <c r="D670" t="s">
        <v>260</v>
      </c>
      <c r="E670">
        <v>6455.4077941599999</v>
      </c>
      <c r="F670">
        <v>1435.9</v>
      </c>
      <c r="G670">
        <v>-46.557161279725499</v>
      </c>
      <c r="H670">
        <f>(Table2[[#This Row],[1Y Return vs Nifty]]-AVERAGE(Table2[1Y Return vs Nifty]))/_xlfn.STDEV.P(Table2[1Y Return vs Nifty])</f>
        <v>-1.2327400254321623</v>
      </c>
      <c r="I670">
        <v>7.0971639707902101</v>
      </c>
      <c r="J670">
        <f>(Table2[[#This Row],[1M Return vs Nifty]]-AVERAGE(Table2[1M Return vs Nifty]))/_xlfn.STDEV.P(Table2[1M Return vs Nifty])</f>
        <v>0.55745701674501535</v>
      </c>
      <c r="K670">
        <v>1.29026329161534</v>
      </c>
      <c r="L670">
        <f>(Table2[[#This Row],[6M Return vs Nifty]]-AVERAGE(Table2[6M Return vs Nifty]))/_xlfn.STDEV.P(Table2[6M Return vs Nifty])</f>
        <v>-0.45452786894274927</v>
      </c>
      <c r="M670">
        <v>-0.92279596014267595</v>
      </c>
      <c r="N670">
        <f>(Table2[[#This Row],[1W Return vs Nifty]]-AVERAGE(Table2[1W Return vs Nifty]))/_xlfn.STDEV.P(Table2[1W Return vs Nifty])</f>
        <v>-0.2312869742574204</v>
      </c>
      <c r="O670">
        <v>1394.77</v>
      </c>
      <c r="P670">
        <v>1382.6616051078099</v>
      </c>
      <c r="Q670">
        <v>1414.5908053093101</v>
      </c>
      <c r="R670">
        <v>68.781426023904999</v>
      </c>
      <c r="S670" s="1">
        <f>(Table2[[#This Row],[Close Price]]-Table2[[#This Row],[20D EMA]])/Table2[[#This Row],[20D EMA]]</f>
        <v>2.948873290936865E-2</v>
      </c>
      <c r="T670" s="1">
        <f>(Table2[[#This Row],[Close Price]]-Table2[[#This Row],[50D EMA]])/Table2[[#This Row],[50D EMA]]</f>
        <v>3.850428383598533E-2</v>
      </c>
      <c r="U670" s="1">
        <f>(Table2[[#This Row],[Close Price]]-Table2[[#This Row],[200D EMA]])/Table2[[#This Row],[200D EMA]]</f>
        <v>1.5063857767710138E-2</v>
      </c>
      <c r="V670">
        <v>0.675062442993284</v>
      </c>
      <c r="W670">
        <v>1417.5</v>
      </c>
      <c r="X670">
        <v>1441.9</v>
      </c>
      <c r="Y670">
        <v>1410</v>
      </c>
      <c r="Z670">
        <v>1441.9</v>
      </c>
      <c r="AA670">
        <v>1340.1</v>
      </c>
      <c r="AB670">
        <v>1445.65</v>
      </c>
      <c r="AC670" s="1">
        <f>(Table2[[#This Row],[Close Price]]/Table2[[#This Row],[Day Low]])-1</f>
        <v>1.2980599647266278E-2</v>
      </c>
      <c r="AD670" s="1">
        <f>(Table2[[#This Row],[Day High]]/Table2[[#This Row],[Close Price]])-1</f>
        <v>4.178563966850124E-3</v>
      </c>
      <c r="AE670" s="1">
        <f>(Table2[[#This Row],[Close Price]]/Table2[[#This Row],[Current Week Low]])-1</f>
        <v>1.8368794326241167E-2</v>
      </c>
      <c r="AF670" s="1">
        <f>(Table2[[#This Row],[Current Week High]]/Table2[[#This Row],[Close Price]])-1</f>
        <v>4.178563966850124E-3</v>
      </c>
      <c r="AG670" s="1">
        <f>(Table2[[#This Row],[Close Price]]/Table2[[#This Row],[Current Month Low]])-1</f>
        <v>7.1487202447578779E-2</v>
      </c>
      <c r="AH670" s="1">
        <f>(Table2[[#This Row],[Current Month High]]/Table2[[#This Row],[Close Price]])-1</f>
        <v>6.790166446131396E-3</v>
      </c>
      <c r="AI670">
        <v>32.178424681384499</v>
      </c>
      <c r="AJ670">
        <v>25.614556906657299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0.06</v>
      </c>
      <c r="AM670" t="s">
        <v>3225</v>
      </c>
      <c r="AN670">
        <v>4.75</v>
      </c>
      <c r="AO670" t="s">
        <v>3225</v>
      </c>
      <c r="AP670">
        <v>-4.2206885812514E-2</v>
      </c>
      <c r="AQ670">
        <f>(Table2[[#This Row],[Sharpe Ratio]]-AVERAGE(Table2[Sharpe Ratio]))/_xlfn.STDEV.P(Table2[Sharpe Ratio])</f>
        <v>-1.2495945401107487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711</v>
      </c>
      <c r="AT670">
        <f>_xlfn.RANK.AVG(Table2[[#This Row],[6M Return vs Nifty Z-Score]],Table2[6M Return vs Nifty Z-Score])</f>
        <v>468</v>
      </c>
      <c r="AU670">
        <f>_xlfn.RANK.AVG(Table2[[#This Row],[Sharpe Ratio Z-Score]],Table2[Sharpe Ratio Z-Score])</f>
        <v>659</v>
      </c>
      <c r="AV670">
        <f>(Table2[[#This Row],[Rank 1Y]]+Table2[[#This Row],[Rank 6M]]+Table2[[#This Row],[Rank Sharpe]])/3</f>
        <v>612.66666666666663</v>
      </c>
    </row>
    <row r="671" spans="1:48" x14ac:dyDescent="0.3">
      <c r="A671" t="s">
        <v>114</v>
      </c>
      <c r="B671" t="s">
        <v>115</v>
      </c>
      <c r="C671" t="s">
        <v>3182</v>
      </c>
      <c r="D671" t="s">
        <v>116</v>
      </c>
      <c r="E671">
        <v>245556.36629460001</v>
      </c>
      <c r="F671">
        <v>2546.85</v>
      </c>
      <c r="G671">
        <v>-14.2730972729663</v>
      </c>
      <c r="H671">
        <f>(Table2[[#This Row],[1Y Return vs Nifty]]-AVERAGE(Table2[1Y Return vs Nifty]))/_xlfn.STDEV.P(Table2[1Y Return vs Nifty])</f>
        <v>-0.69788941292086693</v>
      </c>
      <c r="I671">
        <v>-2.8343617656062801</v>
      </c>
      <c r="J671">
        <f>(Table2[[#This Row],[1M Return vs Nifty]]-AVERAGE(Table2[1M Return vs Nifty]))/_xlfn.STDEV.P(Table2[1M Return vs Nifty])</f>
        <v>-0.38048715853513942</v>
      </c>
      <c r="K671">
        <v>-16.714638393644002</v>
      </c>
      <c r="L671">
        <f>(Table2[[#This Row],[6M Return vs Nifty]]-AVERAGE(Table2[6M Return vs Nifty]))/_xlfn.STDEV.P(Table2[6M Return vs Nifty])</f>
        <v>-0.98580031830463299</v>
      </c>
      <c r="M671">
        <v>-0.52506594241451199</v>
      </c>
      <c r="N671">
        <f>(Table2[[#This Row],[1W Return vs Nifty]]-AVERAGE(Table2[1W Return vs Nifty]))/_xlfn.STDEV.P(Table2[1W Return vs Nifty])</f>
        <v>-0.14085165651296891</v>
      </c>
      <c r="O671">
        <v>2525</v>
      </c>
      <c r="P671">
        <v>2522.7539432798098</v>
      </c>
      <c r="Q671">
        <v>2481.4698433837202</v>
      </c>
      <c r="R671">
        <v>63.601637089404697</v>
      </c>
      <c r="S671" s="1">
        <f>(Table2[[#This Row],[Close Price]]-Table2[[#This Row],[20D EMA]])/Table2[[#This Row],[20D EMA]]</f>
        <v>8.6534653465346178E-3</v>
      </c>
      <c r="T671" s="1">
        <f>(Table2[[#This Row],[Close Price]]-Table2[[#This Row],[50D EMA]])/Table2[[#This Row],[50D EMA]]</f>
        <v>9.5514890718446342E-3</v>
      </c>
      <c r="U671" s="1">
        <f>(Table2[[#This Row],[Close Price]]-Table2[[#This Row],[200D EMA]])/Table2[[#This Row],[200D EMA]]</f>
        <v>2.634735086166819E-2</v>
      </c>
      <c r="V671">
        <v>1.0657156490573101</v>
      </c>
      <c r="W671">
        <v>2538.6999999999998</v>
      </c>
      <c r="X671">
        <v>2585.3000000000002</v>
      </c>
      <c r="Y671">
        <v>2500</v>
      </c>
      <c r="Z671">
        <v>2585.3000000000002</v>
      </c>
      <c r="AA671">
        <v>2488</v>
      </c>
      <c r="AB671">
        <v>2585.3000000000002</v>
      </c>
      <c r="AC671" s="1">
        <f>(Table2[[#This Row],[Close Price]]/Table2[[#This Row],[Day Low]])-1</f>
        <v>3.2103044865483543E-3</v>
      </c>
      <c r="AD671" s="1">
        <f>(Table2[[#This Row],[Day High]]/Table2[[#This Row],[Close Price]])-1</f>
        <v>1.5097080707540789E-2</v>
      </c>
      <c r="AE671" s="1">
        <f>(Table2[[#This Row],[Close Price]]/Table2[[#This Row],[Current Week Low]])-1</f>
        <v>1.8739999999999979E-2</v>
      </c>
      <c r="AF671" s="1">
        <f>(Table2[[#This Row],[Current Week High]]/Table2[[#This Row],[Close Price]])-1</f>
        <v>1.5097080707540789E-2</v>
      </c>
      <c r="AG671" s="1">
        <f>(Table2[[#This Row],[Close Price]]/Table2[[#This Row],[Current Month Low]])-1</f>
        <v>2.3653536977491951E-2</v>
      </c>
      <c r="AH671" s="1">
        <f>(Table2[[#This Row],[Current Month High]]/Table2[[#This Row],[Close Price]])-1</f>
        <v>1.5097080707540789E-2</v>
      </c>
      <c r="AI671">
        <v>8.7343188644796594</v>
      </c>
      <c r="AJ671">
        <v>14.438680485191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-0.12</v>
      </c>
      <c r="AM671" t="s">
        <v>3224</v>
      </c>
      <c r="AN671">
        <v>1.84</v>
      </c>
      <c r="AO671" t="s">
        <v>3225</v>
      </c>
      <c r="AP671">
        <v>-1.5106118022817999E-2</v>
      </c>
      <c r="AQ671">
        <f>(Table2[[#This Row],[Sharpe Ratio]]-AVERAGE(Table2[Sharpe Ratio]))/_xlfn.STDEV.P(Table2[Sharpe Ratio])</f>
        <v>-0.93484007310161532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-3.1398686193752234</v>
      </c>
      <c r="AS671">
        <f>_xlfn.RANK.AVG(Table2[[#This Row],[1Y Return vs Nifty Z-Score]],Table2[1Y Return vs Nifty Z-Score])</f>
        <v>570</v>
      </c>
      <c r="AT671">
        <f>_xlfn.RANK.AVG(Table2[[#This Row],[6M Return vs Nifty Z-Score]],Table2[6M Return vs Nifty Z-Score])</f>
        <v>656</v>
      </c>
      <c r="AU671">
        <f>_xlfn.RANK.AVG(Table2[[#This Row],[Sharpe Ratio Z-Score]],Table2[Sharpe Ratio Z-Score])</f>
        <v>615</v>
      </c>
      <c r="AV671">
        <f>(Table2[[#This Row],[Rank 1Y]]+Table2[[#This Row],[Rank 6M]]+Table2[[#This Row],[Rank Sharpe]])/3</f>
        <v>613.66666666666663</v>
      </c>
    </row>
    <row r="672" spans="1:48" x14ac:dyDescent="0.3">
      <c r="A672" t="s">
        <v>2413</v>
      </c>
      <c r="B672" t="s">
        <v>2414</v>
      </c>
      <c r="C672" t="s">
        <v>3189</v>
      </c>
      <c r="D672" t="s">
        <v>78</v>
      </c>
      <c r="E672">
        <v>2241.2363759999998</v>
      </c>
      <c r="F672">
        <v>86.76</v>
      </c>
      <c r="G672">
        <v>-49.069330100231099</v>
      </c>
      <c r="H672">
        <f>(Table2[[#This Row],[1Y Return vs Nifty]]-AVERAGE(Table2[1Y Return vs Nifty]))/_xlfn.STDEV.P(Table2[1Y Return vs Nifty])</f>
        <v>-1.274359167064947</v>
      </c>
      <c r="I672">
        <v>-6.4034124317500698</v>
      </c>
      <c r="J672">
        <f>(Table2[[#This Row],[1M Return vs Nifty]]-AVERAGE(Table2[1M Return vs Nifty]))/_xlfn.STDEV.P(Table2[1M Return vs Nifty])</f>
        <v>-0.71755221504718558</v>
      </c>
      <c r="K672">
        <v>-17.0490179648381</v>
      </c>
      <c r="L672">
        <f>(Table2[[#This Row],[6M Return vs Nifty]]-AVERAGE(Table2[6M Return vs Nifty]))/_xlfn.STDEV.P(Table2[6M Return vs Nifty])</f>
        <v>-0.99566689002550524</v>
      </c>
      <c r="M672">
        <v>-5.60622306159443</v>
      </c>
      <c r="N672">
        <f>(Table2[[#This Row],[1W Return vs Nifty]]-AVERAGE(Table2[1W Return vs Nifty]))/_xlfn.STDEV.P(Table2[1W Return vs Nifty])</f>
        <v>-1.2961983442165421</v>
      </c>
      <c r="O672">
        <v>89.01</v>
      </c>
      <c r="P672">
        <v>91.539355349335594</v>
      </c>
      <c r="Q672">
        <v>97.357934354427798</v>
      </c>
      <c r="R672">
        <v>35.121893139226401</v>
      </c>
      <c r="S672" s="1">
        <f>(Table2[[#This Row],[Close Price]]-Table2[[#This Row],[20D EMA]])/Table2[[#This Row],[20D EMA]]</f>
        <v>-2.5278058645096056E-2</v>
      </c>
      <c r="T672" s="1">
        <f>(Table2[[#This Row],[Close Price]]-Table2[[#This Row],[50D EMA]])/Table2[[#This Row],[50D EMA]]</f>
        <v>-5.2210935188438355E-2</v>
      </c>
      <c r="U672" s="1">
        <f>(Table2[[#This Row],[Close Price]]-Table2[[#This Row],[200D EMA]])/Table2[[#This Row],[200D EMA]]</f>
        <v>-0.10885537398365933</v>
      </c>
      <c r="V672">
        <v>0.36989373910694701</v>
      </c>
      <c r="W672">
        <v>86.5</v>
      </c>
      <c r="X672">
        <v>88.12</v>
      </c>
      <c r="Y672">
        <v>86.5</v>
      </c>
      <c r="Z672">
        <v>89.2</v>
      </c>
      <c r="AA672">
        <v>85.74</v>
      </c>
      <c r="AB672">
        <v>91.4</v>
      </c>
      <c r="AC672" s="1">
        <f>(Table2[[#This Row],[Close Price]]/Table2[[#This Row],[Day Low]])-1</f>
        <v>3.0057803468208633E-3</v>
      </c>
      <c r="AD672" s="1">
        <f>(Table2[[#This Row],[Day High]]/Table2[[#This Row],[Close Price]])-1</f>
        <v>1.5675426463808151E-2</v>
      </c>
      <c r="AE672" s="1">
        <f>(Table2[[#This Row],[Close Price]]/Table2[[#This Row],[Current Week Low]])-1</f>
        <v>3.0057803468208633E-3</v>
      </c>
      <c r="AF672" s="1">
        <f>(Table2[[#This Row],[Current Week High]]/Table2[[#This Row],[Close Price]])-1</f>
        <v>2.8123559243891094E-2</v>
      </c>
      <c r="AG672" s="1">
        <f>(Table2[[#This Row],[Close Price]]/Table2[[#This Row],[Current Month Low]])-1</f>
        <v>1.1896431070678837E-2</v>
      </c>
      <c r="AH672" s="1">
        <f>(Table2[[#This Row],[Current Month High]]/Table2[[#This Row],[Close Price]])-1</f>
        <v>5.348086675887509E-2</v>
      </c>
      <c r="AI672">
        <v>79.806362378976402</v>
      </c>
      <c r="AJ672">
        <v>4.6562123039807002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-0.15</v>
      </c>
      <c r="AM672" t="s">
        <v>3224</v>
      </c>
      <c r="AN672">
        <v>-2.21</v>
      </c>
      <c r="AO672" t="s">
        <v>3224</v>
      </c>
      <c r="AP672">
        <v>2.4879196750745999E-2</v>
      </c>
      <c r="AQ672">
        <f>(Table2[[#This Row],[Sharpe Ratio]]-AVERAGE(Table2[Sharpe Ratio]))/_xlfn.STDEV.P(Table2[Sharpe Ratio])</f>
        <v>-0.4704415535685002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717</v>
      </c>
      <c r="AT672">
        <f>_xlfn.RANK.AVG(Table2[[#This Row],[6M Return vs Nifty Z-Score]],Table2[6M Return vs Nifty Z-Score])</f>
        <v>661</v>
      </c>
      <c r="AU672">
        <f>_xlfn.RANK.AVG(Table2[[#This Row],[Sharpe Ratio Z-Score]],Table2[Sharpe Ratio Z-Score])</f>
        <v>469</v>
      </c>
      <c r="AV672">
        <f>(Table2[[#This Row],[Rank 1Y]]+Table2[[#This Row],[Rank 6M]]+Table2[[#This Row],[Rank Sharpe]])/3</f>
        <v>615.66666666666663</v>
      </c>
    </row>
    <row r="673" spans="1:48" x14ac:dyDescent="0.3">
      <c r="A673" t="s">
        <v>1658</v>
      </c>
      <c r="B673" t="s">
        <v>1659</v>
      </c>
      <c r="C673" t="s">
        <v>3192</v>
      </c>
      <c r="D673" t="s">
        <v>260</v>
      </c>
      <c r="E673">
        <v>5424.1462769399996</v>
      </c>
      <c r="F673">
        <v>1763.4</v>
      </c>
      <c r="G673">
        <v>-57.508065417004801</v>
      </c>
      <c r="H673">
        <f>(Table2[[#This Row],[1Y Return vs Nifty]]-AVERAGE(Table2[1Y Return vs Nifty]))/_xlfn.STDEV.P(Table2[1Y Return vs Nifty])</f>
        <v>-1.4141638320554561</v>
      </c>
      <c r="I673">
        <v>-1.2589093808438001</v>
      </c>
      <c r="J673">
        <f>(Table2[[#This Row],[1M Return vs Nifty]]-AVERAGE(Table2[1M Return vs Nifty]))/_xlfn.STDEV.P(Table2[1M Return vs Nifty])</f>
        <v>-0.23169970865683354</v>
      </c>
      <c r="K673">
        <v>-13.3677537925025</v>
      </c>
      <c r="L673">
        <f>(Table2[[#This Row],[6M Return vs Nifty]]-AVERAGE(Table2[6M Return vs Nifty]))/_xlfn.STDEV.P(Table2[6M Return vs Nifty])</f>
        <v>-0.88704345693083508</v>
      </c>
      <c r="M673">
        <v>-3.5166859892247402</v>
      </c>
      <c r="N673">
        <f>(Table2[[#This Row],[1W Return vs Nifty]]-AVERAGE(Table2[1W Return vs Nifty]))/_xlfn.STDEV.P(Table2[1W Return vs Nifty])</f>
        <v>-0.82108220850732472</v>
      </c>
      <c r="O673">
        <v>1787.19</v>
      </c>
      <c r="P673">
        <v>1816.3564733968899</v>
      </c>
      <c r="Q673">
        <v>1915.0625275322</v>
      </c>
      <c r="R673">
        <v>40.140642641578097</v>
      </c>
      <c r="S673" s="1">
        <f>(Table2[[#This Row],[Close Price]]-Table2[[#This Row],[20D EMA]])/Table2[[#This Row],[20D EMA]]</f>
        <v>-1.3311399459486659E-2</v>
      </c>
      <c r="T673" s="1">
        <f>(Table2[[#This Row],[Close Price]]-Table2[[#This Row],[50D EMA]])/Table2[[#This Row],[50D EMA]]</f>
        <v>-2.9155330560114313E-2</v>
      </c>
      <c r="U673" s="1">
        <f>(Table2[[#This Row],[Close Price]]-Table2[[#This Row],[200D EMA]])/Table2[[#This Row],[200D EMA]]</f>
        <v>-7.9194556497137567E-2</v>
      </c>
      <c r="V673">
        <v>0.315856776069594</v>
      </c>
      <c r="W673">
        <v>1750</v>
      </c>
      <c r="X673">
        <v>1777</v>
      </c>
      <c r="Y673">
        <v>1750</v>
      </c>
      <c r="Z673">
        <v>1787.8</v>
      </c>
      <c r="AA673">
        <v>1750</v>
      </c>
      <c r="AB673">
        <v>1842</v>
      </c>
      <c r="AC673" s="1">
        <f>(Table2[[#This Row],[Close Price]]/Table2[[#This Row],[Day Low]])-1</f>
        <v>7.6571428571428068E-3</v>
      </c>
      <c r="AD673" s="1">
        <f>(Table2[[#This Row],[Day High]]/Table2[[#This Row],[Close Price]])-1</f>
        <v>7.712373823295815E-3</v>
      </c>
      <c r="AE673" s="1">
        <f>(Table2[[#This Row],[Close Price]]/Table2[[#This Row],[Current Week Low]])-1</f>
        <v>7.6571428571428068E-3</v>
      </c>
      <c r="AF673" s="1">
        <f>(Table2[[#This Row],[Current Week High]]/Table2[[#This Row],[Close Price]])-1</f>
        <v>1.3836905977089531E-2</v>
      </c>
      <c r="AG673" s="1">
        <f>(Table2[[#This Row],[Close Price]]/Table2[[#This Row],[Current Month Low]])-1</f>
        <v>7.6571428571428068E-3</v>
      </c>
      <c r="AH673" s="1">
        <f>(Table2[[#This Row],[Current Month High]]/Table2[[#This Row],[Close Price]])-1</f>
        <v>4.4572984008165895E-2</v>
      </c>
      <c r="AI673">
        <v>57.8683225586934</v>
      </c>
      <c r="AJ673">
        <v>10.2125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-0.08</v>
      </c>
      <c r="AM673" t="s">
        <v>3224</v>
      </c>
      <c r="AN673">
        <v>-3.44</v>
      </c>
      <c r="AO673" t="s">
        <v>3224</v>
      </c>
      <c r="AP673">
        <v>1.2979896239870999E-2</v>
      </c>
      <c r="AQ673">
        <f>(Table2[[#This Row],[Sharpe Ratio]]-AVERAGE(Table2[Sharpe Ratio]))/_xlfn.STDEV.P(Table2[Sharpe Ratio])</f>
        <v>-0.60864272997598157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731</v>
      </c>
      <c r="AT673">
        <f>_xlfn.RANK.AVG(Table2[[#This Row],[6M Return vs Nifty Z-Score]],Table2[6M Return vs Nifty Z-Score])</f>
        <v>620</v>
      </c>
      <c r="AU673">
        <f>_xlfn.RANK.AVG(Table2[[#This Row],[Sharpe Ratio Z-Score]],Table2[Sharpe Ratio Z-Score])</f>
        <v>499</v>
      </c>
      <c r="AV673">
        <f>(Table2[[#This Row],[Rank 1Y]]+Table2[[#This Row],[Rank 6M]]+Table2[[#This Row],[Rank Sharpe]])/3</f>
        <v>616.66666666666663</v>
      </c>
    </row>
    <row r="674" spans="1:48" x14ac:dyDescent="0.3">
      <c r="A674" t="s">
        <v>354</v>
      </c>
      <c r="B674" t="s">
        <v>355</v>
      </c>
      <c r="C674" t="s">
        <v>3190</v>
      </c>
      <c r="D674" t="s">
        <v>89</v>
      </c>
      <c r="E674">
        <v>72576.633030494995</v>
      </c>
      <c r="F674">
        <v>622.54999999999995</v>
      </c>
      <c r="G674">
        <v>-25.118658548509799</v>
      </c>
      <c r="H674">
        <f>(Table2[[#This Row],[1Y Return vs Nifty]]-AVERAGE(Table2[1Y Return vs Nifty]))/_xlfn.STDEV.P(Table2[1Y Return vs Nifty])</f>
        <v>-0.8775680026436089</v>
      </c>
      <c r="I674">
        <v>9.2677407086341397</v>
      </c>
      <c r="J674">
        <f>(Table2[[#This Row],[1M Return vs Nifty]]-AVERAGE(Table2[1M Return vs Nifty]))/_xlfn.STDEV.P(Table2[1M Return vs Nifty])</f>
        <v>0.76244866277160073</v>
      </c>
      <c r="K674">
        <v>-3.2956985371120999</v>
      </c>
      <c r="L674">
        <f>(Table2[[#This Row],[6M Return vs Nifty]]-AVERAGE(Table2[6M Return vs Nifty]))/_xlfn.STDEV.P(Table2[6M Return vs Nifty])</f>
        <v>-0.58984630700024854</v>
      </c>
      <c r="M674">
        <v>2.33819298747277</v>
      </c>
      <c r="N674">
        <f>(Table2[[#This Row],[1W Return vs Nifty]]-AVERAGE(Table2[1W Return vs Nifty]))/_xlfn.STDEV.P(Table2[1W Return vs Nifty])</f>
        <v>0.51019231695440903</v>
      </c>
      <c r="O674">
        <v>594.63</v>
      </c>
      <c r="P674">
        <v>566.097948296298</v>
      </c>
      <c r="Q674">
        <v>546.35711668814702</v>
      </c>
      <c r="R674">
        <v>79.409598505772905</v>
      </c>
      <c r="S674" s="1">
        <f>(Table2[[#This Row],[Close Price]]-Table2[[#This Row],[20D EMA]])/Table2[[#This Row],[20D EMA]]</f>
        <v>4.695356776482848E-2</v>
      </c>
      <c r="T674" s="1">
        <f>(Table2[[#This Row],[Close Price]]-Table2[[#This Row],[50D EMA]])/Table2[[#This Row],[50D EMA]]</f>
        <v>9.97213501189987E-2</v>
      </c>
      <c r="U674" s="1">
        <f>(Table2[[#This Row],[Close Price]]-Table2[[#This Row],[200D EMA]])/Table2[[#This Row],[200D EMA]]</f>
        <v>0.13945619263406203</v>
      </c>
      <c r="V674">
        <v>1.26367600886235</v>
      </c>
      <c r="W674">
        <v>616</v>
      </c>
      <c r="X674">
        <v>629.5</v>
      </c>
      <c r="Y674">
        <v>616</v>
      </c>
      <c r="Z674">
        <v>629.5</v>
      </c>
      <c r="AA674">
        <v>570.15</v>
      </c>
      <c r="AB674">
        <v>629.5</v>
      </c>
      <c r="AC674" s="1">
        <f>(Table2[[#This Row],[Close Price]]/Table2[[#This Row],[Day Low]])-1</f>
        <v>1.0633116883116855E-2</v>
      </c>
      <c r="AD674" s="1">
        <f>(Table2[[#This Row],[Day High]]/Table2[[#This Row],[Close Price]])-1</f>
        <v>1.1163761946831663E-2</v>
      </c>
      <c r="AE674" s="1">
        <f>(Table2[[#This Row],[Close Price]]/Table2[[#This Row],[Current Week Low]])-1</f>
        <v>1.0633116883116855E-2</v>
      </c>
      <c r="AF674" s="1">
        <f>(Table2[[#This Row],[Current Week High]]/Table2[[#This Row],[Close Price]])-1</f>
        <v>1.1163761946831663E-2</v>
      </c>
      <c r="AG674" s="1">
        <f>(Table2[[#This Row],[Close Price]]/Table2[[#This Row],[Current Month Low]])-1</f>
        <v>9.1905638866964789E-2</v>
      </c>
      <c r="AH674" s="1">
        <f>(Table2[[#This Row],[Current Month High]]/Table2[[#This Row],[Close Price]])-1</f>
        <v>1.1163761946831663E-2</v>
      </c>
      <c r="AI674">
        <v>9.1880170267448502</v>
      </c>
      <c r="AJ674">
        <v>41.810933940774397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0.22</v>
      </c>
      <c r="AM674" t="s">
        <v>3225</v>
      </c>
      <c r="AN674">
        <v>9.02</v>
      </c>
      <c r="AO674" t="s">
        <v>3225</v>
      </c>
      <c r="AP674">
        <v>-7.2577386627957E-2</v>
      </c>
      <c r="AQ674">
        <f>(Table2[[#This Row],[Sharpe Ratio]]-AVERAGE(Table2[Sharpe Ratio]))/_xlfn.STDEV.P(Table2[Sharpe Ratio])</f>
        <v>-1.6023244284720568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-1.7970977583899046</v>
      </c>
      <c r="AS674">
        <f>_xlfn.RANK.AVG(Table2[[#This Row],[1Y Return vs Nifty Z-Score]],Table2[1Y Return vs Nifty Z-Score])</f>
        <v>634</v>
      </c>
      <c r="AT674">
        <f>_xlfn.RANK.AVG(Table2[[#This Row],[6M Return vs Nifty Z-Score]],Table2[6M Return vs Nifty Z-Score])</f>
        <v>523</v>
      </c>
      <c r="AU674">
        <f>_xlfn.RANK.AVG(Table2[[#This Row],[Sharpe Ratio Z-Score]],Table2[Sharpe Ratio Z-Score])</f>
        <v>699</v>
      </c>
      <c r="AV674">
        <f>(Table2[[#This Row],[Rank 1Y]]+Table2[[#This Row],[Rank 6M]]+Table2[[#This Row],[Rank Sharpe]])/3</f>
        <v>618.66666666666663</v>
      </c>
    </row>
    <row r="675" spans="1:48" x14ac:dyDescent="0.3">
      <c r="A675" t="s">
        <v>1182</v>
      </c>
      <c r="B675" t="s">
        <v>1183</v>
      </c>
      <c r="C675" t="s">
        <v>3181</v>
      </c>
      <c r="D675" t="s">
        <v>21</v>
      </c>
      <c r="E675">
        <v>10535.862902495001</v>
      </c>
      <c r="F675">
        <v>1673.35</v>
      </c>
      <c r="G675">
        <v>-20.000656679512598</v>
      </c>
      <c r="H675">
        <f>(Table2[[#This Row],[1Y Return vs Nifty]]-AVERAGE(Table2[1Y Return vs Nifty]))/_xlfn.STDEV.P(Table2[1Y Return vs Nifty])</f>
        <v>-0.79277798259241594</v>
      </c>
      <c r="I675">
        <v>5.7225697566265197</v>
      </c>
      <c r="J675">
        <f>(Table2[[#This Row],[1M Return vs Nifty]]-AVERAGE(Table2[1M Return vs Nifty]))/_xlfn.STDEV.P(Table2[1M Return vs Nifty])</f>
        <v>0.42763883263421865</v>
      </c>
      <c r="K675">
        <v>-9.7889188740719497</v>
      </c>
      <c r="L675">
        <f>(Table2[[#This Row],[6M Return vs Nifty]]-AVERAGE(Table2[6M Return vs Nifty]))/_xlfn.STDEV.P(Table2[6M Return vs Nifty])</f>
        <v>-0.78144241415851801</v>
      </c>
      <c r="M675">
        <v>3.74265455798411</v>
      </c>
      <c r="N675">
        <f>(Table2[[#This Row],[1W Return vs Nifty]]-AVERAGE(Table2[1W Return vs Nifty]))/_xlfn.STDEV.P(Table2[1W Return vs Nifty])</f>
        <v>0.82953690430681193</v>
      </c>
      <c r="O675">
        <v>1622.49</v>
      </c>
      <c r="P675">
        <v>1616.5904240089401</v>
      </c>
      <c r="Q675">
        <v>1584.9962188611501</v>
      </c>
      <c r="R675">
        <v>67.582906085373097</v>
      </c>
      <c r="S675" s="1">
        <f>(Table2[[#This Row],[Close Price]]-Table2[[#This Row],[20D EMA]])/Table2[[#This Row],[20D EMA]]</f>
        <v>3.1346880412205867E-2</v>
      </c>
      <c r="T675" s="1">
        <f>(Table2[[#This Row],[Close Price]]-Table2[[#This Row],[50D EMA]])/Table2[[#This Row],[50D EMA]]</f>
        <v>3.5110671910515985E-2</v>
      </c>
      <c r="U675" s="1">
        <f>(Table2[[#This Row],[Close Price]]-Table2[[#This Row],[200D EMA]])/Table2[[#This Row],[200D EMA]]</f>
        <v>5.5743843478903522E-2</v>
      </c>
      <c r="V675">
        <v>0.53305422237931899</v>
      </c>
      <c r="W675">
        <v>1645.7</v>
      </c>
      <c r="X675">
        <v>1677</v>
      </c>
      <c r="Y675">
        <v>1645.7</v>
      </c>
      <c r="Z675">
        <v>1707</v>
      </c>
      <c r="AA675">
        <v>1555.6</v>
      </c>
      <c r="AB675">
        <v>1707</v>
      </c>
      <c r="AC675" s="1">
        <f>(Table2[[#This Row],[Close Price]]/Table2[[#This Row],[Day Low]])-1</f>
        <v>1.6801361122926295E-2</v>
      </c>
      <c r="AD675" s="1">
        <f>(Table2[[#This Row],[Day High]]/Table2[[#This Row],[Close Price]])-1</f>
        <v>2.1812531747691377E-3</v>
      </c>
      <c r="AE675" s="1">
        <f>(Table2[[#This Row],[Close Price]]/Table2[[#This Row],[Current Week Low]])-1</f>
        <v>1.6801361122926295E-2</v>
      </c>
      <c r="AF675" s="1">
        <f>(Table2[[#This Row],[Current Week High]]/Table2[[#This Row],[Close Price]])-1</f>
        <v>2.0109361460543207E-2</v>
      </c>
      <c r="AG675" s="1">
        <f>(Table2[[#This Row],[Close Price]]/Table2[[#This Row],[Current Month Low]])-1</f>
        <v>7.5694265878117672E-2</v>
      </c>
      <c r="AH675" s="1">
        <f>(Table2[[#This Row],[Current Month High]]/Table2[[#This Row],[Close Price]])-1</f>
        <v>2.0109361460543207E-2</v>
      </c>
      <c r="AI675">
        <v>16.0815131323393</v>
      </c>
      <c r="AJ675">
        <v>20.727967966523501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-0.24</v>
      </c>
      <c r="AM675" t="s">
        <v>3224</v>
      </c>
      <c r="AN675">
        <v>5.84</v>
      </c>
      <c r="AO675" t="s">
        <v>3225</v>
      </c>
      <c r="AP675">
        <v>-5.5704461771848998E-2</v>
      </c>
      <c r="AQ675">
        <f>(Table2[[#This Row],[Sharpe Ratio]]-AVERAGE(Table2[Sharpe Ratio]))/_xlfn.STDEV.P(Table2[Sharpe Ratio])</f>
        <v>-1.4063584502687136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-1.7234031100786169</v>
      </c>
      <c r="AS675">
        <f>_xlfn.RANK.AVG(Table2[[#This Row],[1Y Return vs Nifty Z-Score]],Table2[1Y Return vs Nifty Z-Score])</f>
        <v>599</v>
      </c>
      <c r="AT675">
        <f>_xlfn.RANK.AVG(Table2[[#This Row],[6M Return vs Nifty Z-Score]],Table2[6M Return vs Nifty Z-Score])</f>
        <v>584</v>
      </c>
      <c r="AU675">
        <f>_xlfn.RANK.AVG(Table2[[#This Row],[Sharpe Ratio Z-Score]],Table2[Sharpe Ratio Z-Score])</f>
        <v>674</v>
      </c>
      <c r="AV675">
        <f>(Table2[[#This Row],[Rank 1Y]]+Table2[[#This Row],[Rank 6M]]+Table2[[#This Row],[Rank Sharpe]])/3</f>
        <v>619</v>
      </c>
    </row>
    <row r="676" spans="1:48" x14ac:dyDescent="0.3">
      <c r="A676" t="s">
        <v>1466</v>
      </c>
      <c r="B676" t="s">
        <v>1467</v>
      </c>
      <c r="C676" t="s">
        <v>3187</v>
      </c>
      <c r="D676" t="s">
        <v>847</v>
      </c>
      <c r="E676">
        <v>7369.9169302619903</v>
      </c>
      <c r="F676">
        <v>41.59</v>
      </c>
      <c r="G676">
        <v>-32.839573511373999</v>
      </c>
      <c r="H676">
        <f>(Table2[[#This Row],[1Y Return vs Nifty]]-AVERAGE(Table2[1Y Return vs Nifty]))/_xlfn.STDEV.P(Table2[1Y Return vs Nifty])</f>
        <v>-1.0054805261775406</v>
      </c>
      <c r="I676">
        <v>3.2602234578001701</v>
      </c>
      <c r="J676">
        <f>(Table2[[#This Row],[1M Return vs Nifty]]-AVERAGE(Table2[1M Return vs Nifty]))/_xlfn.STDEV.P(Table2[1M Return vs Nifty])</f>
        <v>0.19509214949539955</v>
      </c>
      <c r="K676">
        <v>-21.321342279179198</v>
      </c>
      <c r="L676">
        <f>(Table2[[#This Row],[6M Return vs Nifty]]-AVERAGE(Table2[6M Return vs Nifty]))/_xlfn.STDEV.P(Table2[6M Return vs Nifty])</f>
        <v>-1.1217307943236661</v>
      </c>
      <c r="M676">
        <v>-1.8615132259755001</v>
      </c>
      <c r="N676">
        <f>(Table2[[#This Row],[1W Return vs Nifty]]-AVERAGE(Table2[1W Return vs Nifty]))/_xlfn.STDEV.P(Table2[1W Return vs Nifty])</f>
        <v>-0.4447312465622984</v>
      </c>
      <c r="O676">
        <v>40.96</v>
      </c>
      <c r="P676">
        <v>40.9672989351917</v>
      </c>
      <c r="Q676">
        <v>42.606404606925103</v>
      </c>
      <c r="R676">
        <v>53.8611546863768</v>
      </c>
      <c r="S676" s="1">
        <f>(Table2[[#This Row],[Close Price]]-Table2[[#This Row],[20D EMA]])/Table2[[#This Row],[20D EMA]]</f>
        <v>1.5380859375000062E-2</v>
      </c>
      <c r="T676" s="1">
        <f>(Table2[[#This Row],[Close Price]]-Table2[[#This Row],[50D EMA]])/Table2[[#This Row],[50D EMA]]</f>
        <v>1.5199954133988355E-2</v>
      </c>
      <c r="U676" s="1">
        <f>(Table2[[#This Row],[Close Price]]-Table2[[#This Row],[200D EMA]])/Table2[[#This Row],[200D EMA]]</f>
        <v>-2.3855676542110689E-2</v>
      </c>
      <c r="V676">
        <v>1.83335847736005</v>
      </c>
      <c r="W676">
        <v>41.25</v>
      </c>
      <c r="X676">
        <v>42.95</v>
      </c>
      <c r="Y676">
        <v>41.25</v>
      </c>
      <c r="Z676">
        <v>42.95</v>
      </c>
      <c r="AA676">
        <v>38.700000000000003</v>
      </c>
      <c r="AB676">
        <v>44.38</v>
      </c>
      <c r="AC676" s="1">
        <f>(Table2[[#This Row],[Close Price]]/Table2[[#This Row],[Day Low]])-1</f>
        <v>8.2424242424243843E-3</v>
      </c>
      <c r="AD676" s="1">
        <f>(Table2[[#This Row],[Day High]]/Table2[[#This Row],[Close Price]])-1</f>
        <v>3.2700168309689914E-2</v>
      </c>
      <c r="AE676" s="1">
        <f>(Table2[[#This Row],[Close Price]]/Table2[[#This Row],[Current Week Low]])-1</f>
        <v>8.2424242424243843E-3</v>
      </c>
      <c r="AF676" s="1">
        <f>(Table2[[#This Row],[Current Week High]]/Table2[[#This Row],[Close Price]])-1</f>
        <v>3.2700168309689914E-2</v>
      </c>
      <c r="AG676" s="1">
        <f>(Table2[[#This Row],[Close Price]]/Table2[[#This Row],[Current Month Low]])-1</f>
        <v>7.4677002583979357E-2</v>
      </c>
      <c r="AH676" s="1">
        <f>(Table2[[#This Row],[Current Month High]]/Table2[[#This Row],[Close Price]])-1</f>
        <v>6.7083433517672431E-2</v>
      </c>
      <c r="AI676">
        <v>29.8389035825919</v>
      </c>
      <c r="AJ676">
        <v>12.4054054054054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-0.06</v>
      </c>
      <c r="AM676" t="s">
        <v>3224</v>
      </c>
      <c r="AN676">
        <v>4.71</v>
      </c>
      <c r="AO676" t="s">
        <v>3225</v>
      </c>
      <c r="AP676">
        <v>1.1238790039867001E-2</v>
      </c>
      <c r="AQ676">
        <f>(Table2[[#This Row],[Sharpe Ratio]]-AVERAGE(Table2[Sharpe Ratio]))/_xlfn.STDEV.P(Table2[Sharpe Ratio])</f>
        <v>-0.62886433248707063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676</v>
      </c>
      <c r="AT676">
        <f>_xlfn.RANK.AVG(Table2[[#This Row],[6M Return vs Nifty Z-Score]],Table2[6M Return vs Nifty Z-Score])</f>
        <v>687</v>
      </c>
      <c r="AU676">
        <f>_xlfn.RANK.AVG(Table2[[#This Row],[Sharpe Ratio Z-Score]],Table2[Sharpe Ratio Z-Score])</f>
        <v>504</v>
      </c>
      <c r="AV676">
        <f>(Table2[[#This Row],[Rank 1Y]]+Table2[[#This Row],[Rank 6M]]+Table2[[#This Row],[Rank Sharpe]])/3</f>
        <v>622.33333333333337</v>
      </c>
    </row>
    <row r="677" spans="1:48" x14ac:dyDescent="0.3">
      <c r="A677" t="s">
        <v>2335</v>
      </c>
      <c r="B677" t="s">
        <v>2336</v>
      </c>
      <c r="C677" t="s">
        <v>3190</v>
      </c>
      <c r="D677" t="s">
        <v>215</v>
      </c>
      <c r="E677">
        <v>2372.5175207000002</v>
      </c>
      <c r="F677">
        <v>307</v>
      </c>
      <c r="G677">
        <v>-40.1518361553182</v>
      </c>
      <c r="H677">
        <f>(Table2[[#This Row],[1Y Return vs Nifty]]-AVERAGE(Table2[1Y Return vs Nifty]))/_xlfn.STDEV.P(Table2[1Y Return vs Nifty])</f>
        <v>-1.1266229001097132</v>
      </c>
      <c r="I677">
        <v>4.7552391987147704</v>
      </c>
      <c r="J677">
        <f>(Table2[[#This Row],[1M Return vs Nifty]]-AVERAGE(Table2[1M Return vs Nifty]))/_xlfn.STDEV.P(Table2[1M Return vs Nifty])</f>
        <v>0.3362830745719102</v>
      </c>
      <c r="K677">
        <v>-12.430789593315099</v>
      </c>
      <c r="L677">
        <f>(Table2[[#This Row],[6M Return vs Nifty]]-AVERAGE(Table2[6M Return vs Nifty]))/_xlfn.STDEV.P(Table2[6M Return vs Nifty])</f>
        <v>-0.85939635983647977</v>
      </c>
      <c r="M677">
        <v>4.3581760989955303</v>
      </c>
      <c r="N677">
        <f>(Table2[[#This Row],[1W Return vs Nifty]]-AVERAGE(Table2[1W Return vs Nifty]))/_xlfn.STDEV.P(Table2[1W Return vs Nifty])</f>
        <v>0.96949336637593198</v>
      </c>
      <c r="O677">
        <v>296.23</v>
      </c>
      <c r="P677">
        <v>296.59832069783499</v>
      </c>
      <c r="Q677">
        <v>313.47289819884298</v>
      </c>
      <c r="R677">
        <v>65.871026960766599</v>
      </c>
      <c r="S677" s="1">
        <f>(Table2[[#This Row],[Close Price]]-Table2[[#This Row],[20D EMA]])/Table2[[#This Row],[20D EMA]]</f>
        <v>3.6356884852985792E-2</v>
      </c>
      <c r="T677" s="1">
        <f>(Table2[[#This Row],[Close Price]]-Table2[[#This Row],[50D EMA]])/Table2[[#This Row],[50D EMA]]</f>
        <v>3.5069919740920955E-2</v>
      </c>
      <c r="U677" s="1">
        <f>(Table2[[#This Row],[Close Price]]-Table2[[#This Row],[200D EMA]])/Table2[[#This Row],[200D EMA]]</f>
        <v>-2.0648988273101292E-2</v>
      </c>
      <c r="V677">
        <v>0.81945797809975995</v>
      </c>
      <c r="W677">
        <v>305.60000000000002</v>
      </c>
      <c r="X677">
        <v>315</v>
      </c>
      <c r="Y677">
        <v>305.60000000000002</v>
      </c>
      <c r="Z677">
        <v>316</v>
      </c>
      <c r="AA677">
        <v>279.25</v>
      </c>
      <c r="AB677">
        <v>316</v>
      </c>
      <c r="AC677" s="1">
        <f>(Table2[[#This Row],[Close Price]]/Table2[[#This Row],[Day Low]])-1</f>
        <v>4.5811518324605505E-3</v>
      </c>
      <c r="AD677" s="1">
        <f>(Table2[[#This Row],[Day High]]/Table2[[#This Row],[Close Price]])-1</f>
        <v>2.6058631921824116E-2</v>
      </c>
      <c r="AE677" s="1">
        <f>(Table2[[#This Row],[Close Price]]/Table2[[#This Row],[Current Week Low]])-1</f>
        <v>4.5811518324605505E-3</v>
      </c>
      <c r="AF677" s="1">
        <f>(Table2[[#This Row],[Current Week High]]/Table2[[#This Row],[Close Price]])-1</f>
        <v>2.931596091205213E-2</v>
      </c>
      <c r="AG677" s="1">
        <f>(Table2[[#This Row],[Close Price]]/Table2[[#This Row],[Current Month Low]])-1</f>
        <v>9.9373321396597936E-2</v>
      </c>
      <c r="AH677" s="1">
        <f>(Table2[[#This Row],[Current Month High]]/Table2[[#This Row],[Close Price]])-1</f>
        <v>2.931596091205213E-2</v>
      </c>
      <c r="AI677">
        <v>22.149837133550498</v>
      </c>
      <c r="AJ677">
        <v>25.0763903035241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-7.0000000000000007E-2</v>
      </c>
      <c r="AM677" t="s">
        <v>3224</v>
      </c>
      <c r="AN677">
        <v>6.93</v>
      </c>
      <c r="AO677" t="s">
        <v>3225</v>
      </c>
      <c r="AQ677">
        <f>(Table2[[#This Row],[Sharpe Ratio]]-AVERAGE(Table2[Sharpe Ratio]))/_xlfn.STDEV.P(Table2[Sharpe Ratio])</f>
        <v>-0.7593941903965159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696</v>
      </c>
      <c r="AT677">
        <f>_xlfn.RANK.AVG(Table2[[#This Row],[6M Return vs Nifty Z-Score]],Table2[6M Return vs Nifty Z-Score])</f>
        <v>613</v>
      </c>
      <c r="AU677">
        <f>_xlfn.RANK.AVG(Table2[[#This Row],[Sharpe Ratio Z-Score]],Table2[Sharpe Ratio Z-Score])</f>
        <v>560.5</v>
      </c>
      <c r="AV677">
        <f>(Table2[[#This Row],[Rank 1Y]]+Table2[[#This Row],[Rank 6M]]+Table2[[#This Row],[Rank Sharpe]])/3</f>
        <v>623.16666666666663</v>
      </c>
    </row>
    <row r="678" spans="1:48" x14ac:dyDescent="0.3">
      <c r="A678" t="s">
        <v>1431</v>
      </c>
      <c r="B678" t="s">
        <v>1432</v>
      </c>
      <c r="C678" t="s">
        <v>3192</v>
      </c>
      <c r="D678" t="s">
        <v>141</v>
      </c>
      <c r="E678">
        <v>7822.6228180500002</v>
      </c>
      <c r="F678">
        <v>440.5</v>
      </c>
      <c r="G678">
        <v>-43.576398984633698</v>
      </c>
      <c r="H678">
        <f>(Table2[[#This Row],[1Y Return vs Nifty]]-AVERAGE(Table2[1Y Return vs Nifty]))/_xlfn.STDEV.P(Table2[1Y Return vs Nifty])</f>
        <v>-1.1833576880985899</v>
      </c>
      <c r="I678">
        <v>5.1251284337460401</v>
      </c>
      <c r="J678">
        <f>(Table2[[#This Row],[1M Return vs Nifty]]-AVERAGE(Table2[1M Return vs Nifty]))/_xlfn.STDEV.P(Table2[1M Return vs Nifty])</f>
        <v>0.3712158193187704</v>
      </c>
      <c r="K678">
        <v>-26.6058810326459</v>
      </c>
      <c r="L678">
        <f>(Table2[[#This Row],[6M Return vs Nifty]]-AVERAGE(Table2[6M Return vs Nifty]))/_xlfn.STDEV.P(Table2[6M Return vs Nifty])</f>
        <v>-1.2776622121331054</v>
      </c>
      <c r="M678">
        <v>4.3104350466524499</v>
      </c>
      <c r="N678">
        <f>(Table2[[#This Row],[1W Return vs Nifty]]-AVERAGE(Table2[1W Return vs Nifty]))/_xlfn.STDEV.P(Table2[1W Return vs Nifty])</f>
        <v>0.95863806995459966</v>
      </c>
      <c r="O678">
        <v>440.42</v>
      </c>
      <c r="P678">
        <v>447.89060661145902</v>
      </c>
      <c r="Q678">
        <v>475.98985610205102</v>
      </c>
      <c r="R678">
        <v>49.614533539771898</v>
      </c>
      <c r="S678" s="1">
        <f>(Table2[[#This Row],[Close Price]]-Table2[[#This Row],[20D EMA]])/Table2[[#This Row],[20D EMA]]</f>
        <v>1.8164479360606713E-4</v>
      </c>
      <c r="T678" s="1">
        <f>(Table2[[#This Row],[Close Price]]-Table2[[#This Row],[50D EMA]])/Table2[[#This Row],[50D EMA]]</f>
        <v>-1.6500918979688056E-2</v>
      </c>
      <c r="U678" s="1">
        <f>(Table2[[#This Row],[Close Price]]-Table2[[#This Row],[200D EMA]])/Table2[[#This Row],[200D EMA]]</f>
        <v>-7.4560110151679543E-2</v>
      </c>
      <c r="V678">
        <v>0.98841900542304795</v>
      </c>
      <c r="W678">
        <v>438.7</v>
      </c>
      <c r="X678">
        <v>454.95</v>
      </c>
      <c r="Y678">
        <v>438.7</v>
      </c>
      <c r="Z678">
        <v>468.95</v>
      </c>
      <c r="AA678">
        <v>417.2</v>
      </c>
      <c r="AB678">
        <v>480.5</v>
      </c>
      <c r="AC678" s="1">
        <f>(Table2[[#This Row],[Close Price]]/Table2[[#This Row],[Day Low]])-1</f>
        <v>4.103031684522529E-3</v>
      </c>
      <c r="AD678" s="1">
        <f>(Table2[[#This Row],[Day High]]/Table2[[#This Row],[Close Price]])-1</f>
        <v>3.2803632236095392E-2</v>
      </c>
      <c r="AE678" s="1">
        <f>(Table2[[#This Row],[Close Price]]/Table2[[#This Row],[Current Week Low]])-1</f>
        <v>4.103031684522529E-3</v>
      </c>
      <c r="AF678" s="1">
        <f>(Table2[[#This Row],[Current Week High]]/Table2[[#This Row],[Close Price]])-1</f>
        <v>6.4585698070374509E-2</v>
      </c>
      <c r="AG678" s="1">
        <f>(Table2[[#This Row],[Close Price]]/Table2[[#This Row],[Current Month Low]])-1</f>
        <v>5.5848513902205132E-2</v>
      </c>
      <c r="AH678" s="1">
        <f>(Table2[[#This Row],[Current Month High]]/Table2[[#This Row],[Close Price]])-1</f>
        <v>9.0805902383654935E-2</v>
      </c>
      <c r="AI678">
        <v>60.0908059023836</v>
      </c>
      <c r="AJ678">
        <v>14.089614089614001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-0.21</v>
      </c>
      <c r="AM678" t="s">
        <v>3224</v>
      </c>
      <c r="AN678">
        <v>0.49</v>
      </c>
      <c r="AO678" t="s">
        <v>3225</v>
      </c>
      <c r="AP678">
        <v>2.9059326431317999E-2</v>
      </c>
      <c r="AQ678">
        <f>(Table2[[#This Row],[Sharpe Ratio]]-AVERAGE(Table2[Sharpe Ratio]))/_xlfn.STDEV.P(Table2[Sharpe Ratio])</f>
        <v>-0.42189257887348264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706</v>
      </c>
      <c r="AT678">
        <f>_xlfn.RANK.AVG(Table2[[#This Row],[6M Return vs Nifty Z-Score]],Table2[6M Return vs Nifty Z-Score])</f>
        <v>714</v>
      </c>
      <c r="AU678">
        <f>_xlfn.RANK.AVG(Table2[[#This Row],[Sharpe Ratio Z-Score]],Table2[Sharpe Ratio Z-Score])</f>
        <v>451</v>
      </c>
      <c r="AV678">
        <f>(Table2[[#This Row],[Rank 1Y]]+Table2[[#This Row],[Rank 6M]]+Table2[[#This Row],[Rank Sharpe]])/3</f>
        <v>623.66666666666663</v>
      </c>
    </row>
    <row r="679" spans="1:48" x14ac:dyDescent="0.3">
      <c r="A679" t="s">
        <v>2311</v>
      </c>
      <c r="B679" t="s">
        <v>2312</v>
      </c>
      <c r="C679" t="s">
        <v>3187</v>
      </c>
      <c r="D679" t="s">
        <v>498</v>
      </c>
      <c r="E679">
        <v>2447.3337221699999</v>
      </c>
      <c r="F679">
        <v>626.35</v>
      </c>
      <c r="G679">
        <v>-40.466832956662998</v>
      </c>
      <c r="H679">
        <f>(Table2[[#This Row],[1Y Return vs Nifty]]-AVERAGE(Table2[1Y Return vs Nifty]))/_xlfn.STDEV.P(Table2[1Y Return vs Nifty])</f>
        <v>-1.1318414572313662</v>
      </c>
      <c r="I679">
        <v>-5.9091086013700398</v>
      </c>
      <c r="J679">
        <f>(Table2[[#This Row],[1M Return vs Nifty]]-AVERAGE(Table2[1M Return vs Nifty]))/_xlfn.STDEV.P(Table2[1M Return vs Nifty])</f>
        <v>-0.67086961955991453</v>
      </c>
      <c r="K679">
        <v>1.6037191692494801</v>
      </c>
      <c r="L679">
        <f>(Table2[[#This Row],[6M Return vs Nifty]]-AVERAGE(Table2[6M Return vs Nifty]))/_xlfn.STDEV.P(Table2[6M Return vs Nifty])</f>
        <v>-0.44527869475737131</v>
      </c>
      <c r="M679">
        <v>-3.9728364703832102</v>
      </c>
      <c r="N679">
        <f>(Table2[[#This Row],[1W Return vs Nifty]]-AVERAGE(Table2[1W Return vs Nifty]))/_xlfn.STDEV.P(Table2[1W Return vs Nifty])</f>
        <v>-0.92480109283615386</v>
      </c>
      <c r="O679">
        <v>623.16</v>
      </c>
      <c r="P679">
        <v>602.13018207243101</v>
      </c>
      <c r="Q679">
        <v>600.05406563286294</v>
      </c>
      <c r="R679">
        <v>50.352073494097297</v>
      </c>
      <c r="S679" s="1">
        <f>(Table2[[#This Row],[Close Price]]-Table2[[#This Row],[20D EMA]])/Table2[[#This Row],[20D EMA]]</f>
        <v>5.1190705436806837E-3</v>
      </c>
      <c r="T679" s="1">
        <f>(Table2[[#This Row],[Close Price]]-Table2[[#This Row],[50D EMA]])/Table2[[#This Row],[50D EMA]]</f>
        <v>4.0223557377921937E-2</v>
      </c>
      <c r="U679" s="1">
        <f>(Table2[[#This Row],[Close Price]]-Table2[[#This Row],[200D EMA]])/Table2[[#This Row],[200D EMA]]</f>
        <v>4.3822608450129197E-2</v>
      </c>
      <c r="V679">
        <v>0.50160389483759105</v>
      </c>
      <c r="W679">
        <v>600.6</v>
      </c>
      <c r="X679">
        <v>635</v>
      </c>
      <c r="Y679">
        <v>600.6</v>
      </c>
      <c r="Z679">
        <v>635.04999999999995</v>
      </c>
      <c r="AA679">
        <v>600.6</v>
      </c>
      <c r="AB679">
        <v>660.4</v>
      </c>
      <c r="AC679" s="1">
        <f>(Table2[[#This Row],[Close Price]]/Table2[[#This Row],[Day Low]])-1</f>
        <v>4.2873792873792782E-2</v>
      </c>
      <c r="AD679" s="1">
        <f>(Table2[[#This Row],[Day High]]/Table2[[#This Row],[Close Price]])-1</f>
        <v>1.381017003272933E-2</v>
      </c>
      <c r="AE679" s="1">
        <f>(Table2[[#This Row],[Close Price]]/Table2[[#This Row],[Current Week Low]])-1</f>
        <v>4.2873792873792782E-2</v>
      </c>
      <c r="AF679" s="1">
        <f>(Table2[[#This Row],[Current Week High]]/Table2[[#This Row],[Close Price]])-1</f>
        <v>1.3889997605172733E-2</v>
      </c>
      <c r="AG679" s="1">
        <f>(Table2[[#This Row],[Close Price]]/Table2[[#This Row],[Current Month Low]])-1</f>
        <v>4.2873792873792782E-2</v>
      </c>
      <c r="AH679" s="1">
        <f>(Table2[[#This Row],[Current Month High]]/Table2[[#This Row],[Close Price]])-1</f>
        <v>5.4362576834038334E-2</v>
      </c>
      <c r="AI679">
        <v>26.398978207072702</v>
      </c>
      <c r="AJ679">
        <v>35.852944366120802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0.04</v>
      </c>
      <c r="AM679" t="s">
        <v>3225</v>
      </c>
      <c r="AN679">
        <v>-0.04</v>
      </c>
      <c r="AO679" t="s">
        <v>3224</v>
      </c>
      <c r="AP679">
        <v>-8.8383742397634996E-2</v>
      </c>
      <c r="AQ679">
        <f>(Table2[[#This Row],[Sharpe Ratio]]-AVERAGE(Table2[Sharpe Ratio]))/_xlfn.STDEV.P(Table2[Sharpe Ratio])</f>
        <v>-1.7859030312721342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-4.9586938956569409</v>
      </c>
      <c r="AS679">
        <f>_xlfn.RANK.AVG(Table2[[#This Row],[1Y Return vs Nifty Z-Score]],Table2[1Y Return vs Nifty Z-Score])</f>
        <v>697</v>
      </c>
      <c r="AT679">
        <f>_xlfn.RANK.AVG(Table2[[#This Row],[6M Return vs Nifty Z-Score]],Table2[6M Return vs Nifty Z-Score])</f>
        <v>462</v>
      </c>
      <c r="AU679">
        <f>_xlfn.RANK.AVG(Table2[[#This Row],[Sharpe Ratio Z-Score]],Table2[Sharpe Ratio Z-Score])</f>
        <v>714</v>
      </c>
      <c r="AV679">
        <f>(Table2[[#This Row],[Rank 1Y]]+Table2[[#This Row],[Rank 6M]]+Table2[[#This Row],[Rank Sharpe]])/3</f>
        <v>624.33333333333337</v>
      </c>
    </row>
    <row r="680" spans="1:48" x14ac:dyDescent="0.3">
      <c r="A680" t="s">
        <v>1484</v>
      </c>
      <c r="B680" t="s">
        <v>1485</v>
      </c>
      <c r="C680" t="s">
        <v>3182</v>
      </c>
      <c r="D680" t="s">
        <v>377</v>
      </c>
      <c r="E680">
        <v>7175.6981142000004</v>
      </c>
      <c r="F680">
        <v>313.5</v>
      </c>
      <c r="G680">
        <v>-50.084206763789602</v>
      </c>
      <c r="H680">
        <f>(Table2[[#This Row],[1Y Return vs Nifty]]-AVERAGE(Table2[1Y Return vs Nifty]))/_xlfn.STDEV.P(Table2[1Y Return vs Nifty])</f>
        <v>-1.2911726452260002</v>
      </c>
      <c r="I680">
        <v>5.7950061879463304</v>
      </c>
      <c r="J680">
        <f>(Table2[[#This Row],[1M Return vs Nifty]]-AVERAGE(Table2[1M Return vs Nifty]))/_xlfn.STDEV.P(Table2[1M Return vs Nifty])</f>
        <v>0.43447980859680518</v>
      </c>
      <c r="K680">
        <v>-7.1636024726744498</v>
      </c>
      <c r="L680">
        <f>(Table2[[#This Row],[6M Return vs Nifty]]-AVERAGE(Table2[6M Return vs Nifty]))/_xlfn.STDEV.P(Table2[6M Return vs Nifty])</f>
        <v>-0.70397693840630837</v>
      </c>
      <c r="M680">
        <v>4.3585998250161504</v>
      </c>
      <c r="N680">
        <f>(Table2[[#This Row],[1W Return vs Nifty]]-AVERAGE(Table2[1W Return vs Nifty]))/_xlfn.STDEV.P(Table2[1W Return vs Nifty])</f>
        <v>0.96958971262993177</v>
      </c>
      <c r="O680">
        <v>304.51</v>
      </c>
      <c r="P680">
        <v>301.37122855880102</v>
      </c>
      <c r="Q680">
        <v>315.11044662751101</v>
      </c>
      <c r="R680">
        <v>60.815256068424702</v>
      </c>
      <c r="S680" s="1">
        <f>(Table2[[#This Row],[Close Price]]-Table2[[#This Row],[20D EMA]])/Table2[[#This Row],[20D EMA]]</f>
        <v>2.9522839972414731E-2</v>
      </c>
      <c r="T680" s="1">
        <f>(Table2[[#This Row],[Close Price]]-Table2[[#This Row],[50D EMA]])/Table2[[#This Row],[50D EMA]]</f>
        <v>4.0245286516567766E-2</v>
      </c>
      <c r="U680" s="1">
        <f>(Table2[[#This Row],[Close Price]]-Table2[[#This Row],[200D EMA]])/Table2[[#This Row],[200D EMA]]</f>
        <v>-5.1107370280703618E-3</v>
      </c>
      <c r="V680">
        <v>0.95200136180598904</v>
      </c>
      <c r="W680">
        <v>311.75</v>
      </c>
      <c r="X680">
        <v>324.8</v>
      </c>
      <c r="Y680">
        <v>311.75</v>
      </c>
      <c r="Z680">
        <v>327.60000000000002</v>
      </c>
      <c r="AA680">
        <v>299.64999999999998</v>
      </c>
      <c r="AB680">
        <v>327.60000000000002</v>
      </c>
      <c r="AC680" s="1">
        <f>(Table2[[#This Row],[Close Price]]/Table2[[#This Row],[Day Low]])-1</f>
        <v>5.6134723336005443E-3</v>
      </c>
      <c r="AD680" s="1">
        <f>(Table2[[#This Row],[Day High]]/Table2[[#This Row],[Close Price]])-1</f>
        <v>3.6044657097288768E-2</v>
      </c>
      <c r="AE680" s="1">
        <f>(Table2[[#This Row],[Close Price]]/Table2[[#This Row],[Current Week Low]])-1</f>
        <v>5.6134723336005443E-3</v>
      </c>
      <c r="AF680" s="1">
        <f>(Table2[[#This Row],[Current Week High]]/Table2[[#This Row],[Close Price]])-1</f>
        <v>4.4976076555024003E-2</v>
      </c>
      <c r="AG680" s="1">
        <f>(Table2[[#This Row],[Close Price]]/Table2[[#This Row],[Current Month Low]])-1</f>
        <v>4.6220590689137309E-2</v>
      </c>
      <c r="AH680" s="1">
        <f>(Table2[[#This Row],[Current Month High]]/Table2[[#This Row],[Close Price]])-1</f>
        <v>4.4976076555024003E-2</v>
      </c>
      <c r="AI680">
        <v>36.507177033492802</v>
      </c>
      <c r="AJ680">
        <v>21.441022661243402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-0.03</v>
      </c>
      <c r="AM680" t="s">
        <v>3224</v>
      </c>
      <c r="AN680">
        <v>2.42</v>
      </c>
      <c r="AO680" t="s">
        <v>3225</v>
      </c>
      <c r="AP680">
        <v>-7.0967111274369997E-3</v>
      </c>
      <c r="AQ680">
        <f>(Table2[[#This Row],[Sharpe Ratio]]-AVERAGE(Table2[Sharpe Ratio]))/_xlfn.STDEV.P(Table2[Sharpe Ratio])</f>
        <v>-0.84181700386689673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720</v>
      </c>
      <c r="AT680">
        <f>_xlfn.RANK.AVG(Table2[[#This Row],[6M Return vs Nifty Z-Score]],Table2[6M Return vs Nifty Z-Score])</f>
        <v>558</v>
      </c>
      <c r="AU680">
        <f>_xlfn.RANK.AVG(Table2[[#This Row],[Sharpe Ratio Z-Score]],Table2[Sharpe Ratio Z-Score])</f>
        <v>598</v>
      </c>
      <c r="AV680">
        <f>(Table2[[#This Row],[Rank 1Y]]+Table2[[#This Row],[Rank 6M]]+Table2[[#This Row],[Rank Sharpe]])/3</f>
        <v>625.33333333333337</v>
      </c>
    </row>
    <row r="681" spans="1:48" x14ac:dyDescent="0.3">
      <c r="A681" t="s">
        <v>597</v>
      </c>
      <c r="B681" t="s">
        <v>598</v>
      </c>
      <c r="C681" t="s">
        <v>3180</v>
      </c>
      <c r="D681" t="s">
        <v>24</v>
      </c>
      <c r="E681">
        <v>33456.644170400003</v>
      </c>
      <c r="F681">
        <v>207.68</v>
      </c>
      <c r="G681">
        <v>-41.664723062041602</v>
      </c>
      <c r="H681">
        <f>(Table2[[#This Row],[1Y Return vs Nifty]]-AVERAGE(Table2[1Y Return vs Nifty]))/_xlfn.STDEV.P(Table2[1Y Return vs Nifty])</f>
        <v>-1.1516869220541601</v>
      </c>
      <c r="I681">
        <v>2.9917741383532301</v>
      </c>
      <c r="J681">
        <f>(Table2[[#This Row],[1M Return vs Nifty]]-AVERAGE(Table2[1M Return vs Nifty]))/_xlfn.STDEV.P(Table2[1M Return vs Nifty])</f>
        <v>0.16973950155225104</v>
      </c>
      <c r="K681">
        <v>-0.89747877182430302</v>
      </c>
      <c r="L681">
        <f>(Table2[[#This Row],[6M Return vs Nifty]]-AVERAGE(Table2[6M Return vs Nifty]))/_xlfn.STDEV.P(Table2[6M Return vs Nifty])</f>
        <v>-0.51908179458662929</v>
      </c>
      <c r="M681">
        <v>2.4319185436357702</v>
      </c>
      <c r="N681">
        <f>(Table2[[#This Row],[1W Return vs Nifty]]-AVERAGE(Table2[1W Return vs Nifty]))/_xlfn.STDEV.P(Table2[1W Return vs Nifty])</f>
        <v>0.53150350815086911</v>
      </c>
      <c r="O681">
        <v>200.84</v>
      </c>
      <c r="P681">
        <v>199.702222727687</v>
      </c>
      <c r="Q681">
        <v>204.62599540807301</v>
      </c>
      <c r="R681">
        <v>63.456566900535499</v>
      </c>
      <c r="S681" s="1">
        <f>(Table2[[#This Row],[Close Price]]-Table2[[#This Row],[20D EMA]])/Table2[[#This Row],[20D EMA]]</f>
        <v>3.4056960764787904E-2</v>
      </c>
      <c r="T681" s="1">
        <f>(Table2[[#This Row],[Close Price]]-Table2[[#This Row],[50D EMA]])/Table2[[#This Row],[50D EMA]]</f>
        <v>3.9948364937286977E-2</v>
      </c>
      <c r="U681" s="1">
        <f>(Table2[[#This Row],[Close Price]]-Table2[[#This Row],[200D EMA]])/Table2[[#This Row],[200D EMA]]</f>
        <v>1.4924812391683589E-2</v>
      </c>
      <c r="V681">
        <v>0.89144891981039698</v>
      </c>
      <c r="W681">
        <v>206.55</v>
      </c>
      <c r="X681">
        <v>209.91</v>
      </c>
      <c r="Y681">
        <v>204.7</v>
      </c>
      <c r="Z681">
        <v>209.91</v>
      </c>
      <c r="AA681">
        <v>193.66</v>
      </c>
      <c r="AB681">
        <v>209.91</v>
      </c>
      <c r="AC681" s="1">
        <f>(Table2[[#This Row],[Close Price]]/Table2[[#This Row],[Day Low]])-1</f>
        <v>5.4708303074315623E-3</v>
      </c>
      <c r="AD681" s="1">
        <f>(Table2[[#This Row],[Day High]]/Table2[[#This Row],[Close Price]])-1</f>
        <v>1.0737673343605536E-2</v>
      </c>
      <c r="AE681" s="1">
        <f>(Table2[[#This Row],[Close Price]]/Table2[[#This Row],[Current Week Low]])-1</f>
        <v>1.4557889594528639E-2</v>
      </c>
      <c r="AF681" s="1">
        <f>(Table2[[#This Row],[Current Week High]]/Table2[[#This Row],[Close Price]])-1</f>
        <v>1.0737673343605536E-2</v>
      </c>
      <c r="AG681" s="1">
        <f>(Table2[[#This Row],[Close Price]]/Table2[[#This Row],[Current Month Low]])-1</f>
        <v>7.2394918930083652E-2</v>
      </c>
      <c r="AH681" s="1">
        <f>(Table2[[#This Row],[Current Month High]]/Table2[[#This Row],[Close Price]])-1</f>
        <v>1.0737673343605536E-2</v>
      </c>
      <c r="AI681">
        <v>26.6852850539291</v>
      </c>
      <c r="AJ681">
        <v>22.778598876736599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0.02</v>
      </c>
      <c r="AM681" t="s">
        <v>3225</v>
      </c>
      <c r="AN681">
        <v>3.68</v>
      </c>
      <c r="AO681" t="s">
        <v>3225</v>
      </c>
      <c r="AP681">
        <v>-6.5451713521139002E-2</v>
      </c>
      <c r="AQ681">
        <f>(Table2[[#This Row],[Sharpe Ratio]]-AVERAGE(Table2[Sharpe Ratio]))/_xlfn.STDEV.P(Table2[Sharpe Ratio])</f>
        <v>-1.5195652440008862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702</v>
      </c>
      <c r="AT681">
        <f>_xlfn.RANK.AVG(Table2[[#This Row],[6M Return vs Nifty Z-Score]],Table2[6M Return vs Nifty Z-Score])</f>
        <v>490</v>
      </c>
      <c r="AU681">
        <f>_xlfn.RANK.AVG(Table2[[#This Row],[Sharpe Ratio Z-Score]],Table2[Sharpe Ratio Z-Score])</f>
        <v>688</v>
      </c>
      <c r="AV681">
        <f>(Table2[[#This Row],[Rank 1Y]]+Table2[[#This Row],[Rank 6M]]+Table2[[#This Row],[Rank Sharpe]])/3</f>
        <v>626.66666666666663</v>
      </c>
    </row>
    <row r="682" spans="1:48" x14ac:dyDescent="0.3">
      <c r="A682" t="s">
        <v>2184</v>
      </c>
      <c r="B682" t="s">
        <v>2185</v>
      </c>
      <c r="C682" t="s">
        <v>3187</v>
      </c>
      <c r="D682" t="s">
        <v>626</v>
      </c>
      <c r="E682">
        <v>2737.3203369590001</v>
      </c>
      <c r="F682">
        <v>185.77</v>
      </c>
      <c r="G682">
        <v>-50.026627899641902</v>
      </c>
      <c r="H682">
        <f>(Table2[[#This Row],[1Y Return vs Nifty]]-AVERAGE(Table2[1Y Return vs Nifty]))/_xlfn.STDEV.P(Table2[1Y Return vs Nifty])</f>
        <v>-1.290218735248909</v>
      </c>
      <c r="I682">
        <v>18.164767287849099</v>
      </c>
      <c r="J682">
        <f>(Table2[[#This Row],[1M Return vs Nifty]]-AVERAGE(Table2[1M Return vs Nifty]))/_xlfn.STDEV.P(Table2[1M Return vs Nifty])</f>
        <v>1.602693603859094</v>
      </c>
      <c r="K682">
        <v>-11.5762307504554</v>
      </c>
      <c r="L682">
        <f>(Table2[[#This Row],[6M Return vs Nifty]]-AVERAGE(Table2[6M Return vs Nifty]))/_xlfn.STDEV.P(Table2[6M Return vs Nifty])</f>
        <v>-0.83418080589976362</v>
      </c>
      <c r="M682">
        <v>2.8373232058586302</v>
      </c>
      <c r="N682">
        <f>(Table2[[#This Row],[1W Return vs Nifty]]-AVERAGE(Table2[1W Return vs Nifty]))/_xlfn.STDEV.P(Table2[1W Return vs Nifty])</f>
        <v>0.62368387626244648</v>
      </c>
      <c r="O682">
        <v>174.26</v>
      </c>
      <c r="P682">
        <v>173.31124329491399</v>
      </c>
      <c r="Q682">
        <v>206.78342307071</v>
      </c>
      <c r="R682">
        <v>73.840126608332497</v>
      </c>
      <c r="S682" s="1">
        <f>(Table2[[#This Row],[Close Price]]-Table2[[#This Row],[20D EMA]])/Table2[[#This Row],[20D EMA]]</f>
        <v>6.6050728796051991E-2</v>
      </c>
      <c r="T682" s="1">
        <f>(Table2[[#This Row],[Close Price]]-Table2[[#This Row],[50D EMA]])/Table2[[#This Row],[50D EMA]]</f>
        <v>7.1886603939974356E-2</v>
      </c>
      <c r="U682" s="1">
        <f>(Table2[[#This Row],[Close Price]]-Table2[[#This Row],[200D EMA]])/Table2[[#This Row],[200D EMA]]</f>
        <v>-0.10162044306387369</v>
      </c>
      <c r="V682">
        <v>1.75557627923138</v>
      </c>
      <c r="W682">
        <v>180.8</v>
      </c>
      <c r="X682">
        <v>188.7</v>
      </c>
      <c r="Y682">
        <v>174</v>
      </c>
      <c r="Z682">
        <v>189.99</v>
      </c>
      <c r="AA682">
        <v>168.31</v>
      </c>
      <c r="AB682">
        <v>189.99</v>
      </c>
      <c r="AC682" s="1">
        <f>(Table2[[#This Row],[Close Price]]/Table2[[#This Row],[Day Low]])-1</f>
        <v>2.7488938053097378E-2</v>
      </c>
      <c r="AD682" s="1">
        <f>(Table2[[#This Row],[Day High]]/Table2[[#This Row],[Close Price]])-1</f>
        <v>1.5772191419497039E-2</v>
      </c>
      <c r="AE682" s="1">
        <f>(Table2[[#This Row],[Close Price]]/Table2[[#This Row],[Current Week Low]])-1</f>
        <v>6.764367816091954E-2</v>
      </c>
      <c r="AF682" s="1">
        <f>(Table2[[#This Row],[Current Week High]]/Table2[[#This Row],[Close Price]])-1</f>
        <v>2.2716262044463642E-2</v>
      </c>
      <c r="AG682" s="1">
        <f>(Table2[[#This Row],[Close Price]]/Table2[[#This Row],[Current Month Low]])-1</f>
        <v>0.1037371516843919</v>
      </c>
      <c r="AH682" s="1">
        <f>(Table2[[#This Row],[Current Month High]]/Table2[[#This Row],[Close Price]])-1</f>
        <v>2.2716262044463642E-2</v>
      </c>
      <c r="AI682">
        <v>67.949615115465306</v>
      </c>
      <c r="AJ682">
        <v>29.078654808226801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-0.11</v>
      </c>
      <c r="AM682" t="s">
        <v>3224</v>
      </c>
      <c r="AN682">
        <v>8.9</v>
      </c>
      <c r="AO682" t="s">
        <v>3225</v>
      </c>
      <c r="AQ682">
        <f>(Table2[[#This Row],[Sharpe Ratio]]-AVERAGE(Table2[Sharpe Ratio]))/_xlfn.STDEV.P(Table2[Sharpe Ratio])</f>
        <v>-0.7593941903965159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719</v>
      </c>
      <c r="AT682">
        <f>_xlfn.RANK.AVG(Table2[[#This Row],[6M Return vs Nifty Z-Score]],Table2[6M Return vs Nifty Z-Score])</f>
        <v>605</v>
      </c>
      <c r="AU682">
        <f>_xlfn.RANK.AVG(Table2[[#This Row],[Sharpe Ratio Z-Score]],Table2[Sharpe Ratio Z-Score])</f>
        <v>560.5</v>
      </c>
      <c r="AV682">
        <f>(Table2[[#This Row],[Rank 1Y]]+Table2[[#This Row],[Rank 6M]]+Table2[[#This Row],[Rank Sharpe]])/3</f>
        <v>628.16666666666663</v>
      </c>
    </row>
    <row r="683" spans="1:48" x14ac:dyDescent="0.3">
      <c r="A683" t="s">
        <v>985</v>
      </c>
      <c r="B683" t="s">
        <v>986</v>
      </c>
      <c r="C683" t="s">
        <v>3188</v>
      </c>
      <c r="D683" t="s">
        <v>127</v>
      </c>
      <c r="E683">
        <v>15359.30525985</v>
      </c>
      <c r="F683">
        <v>52.41</v>
      </c>
      <c r="G683">
        <v>-28.3751023600291</v>
      </c>
      <c r="H683">
        <f>(Table2[[#This Row],[1Y Return vs Nifty]]-AVERAGE(Table2[1Y Return vs Nifty]))/_xlfn.STDEV.P(Table2[1Y Return vs Nifty])</f>
        <v>-0.93151756013535025</v>
      </c>
      <c r="I683">
        <v>-8.2276356031671494</v>
      </c>
      <c r="J683">
        <f>(Table2[[#This Row],[1M Return vs Nifty]]-AVERAGE(Table2[1M Return vs Nifty]))/_xlfn.STDEV.P(Table2[1M Return vs Nifty])</f>
        <v>-0.88983385066448994</v>
      </c>
      <c r="K683">
        <v>-19.0744531389077</v>
      </c>
      <c r="L683">
        <f>(Table2[[#This Row],[6M Return vs Nifty]]-AVERAGE(Table2[6M Return vs Nifty]))/_xlfn.STDEV.P(Table2[6M Return vs Nifty])</f>
        <v>-1.0554316099202348</v>
      </c>
      <c r="M683">
        <v>-0.95797549555940897</v>
      </c>
      <c r="N683">
        <f>(Table2[[#This Row],[1W Return vs Nifty]]-AVERAGE(Table2[1W Return vs Nifty]))/_xlfn.STDEV.P(Table2[1W Return vs Nifty])</f>
        <v>-0.23928604981547616</v>
      </c>
      <c r="O683">
        <v>53.72</v>
      </c>
      <c r="P683">
        <v>55.279653862395897</v>
      </c>
      <c r="Q683">
        <v>55.540451487255801</v>
      </c>
      <c r="R683">
        <v>38.804191572157798</v>
      </c>
      <c r="S683" s="1">
        <f>(Table2[[#This Row],[Close Price]]-Table2[[#This Row],[20D EMA]])/Table2[[#This Row],[20D EMA]]</f>
        <v>-2.4385703648548071E-2</v>
      </c>
      <c r="T683" s="1">
        <f>(Table2[[#This Row],[Close Price]]-Table2[[#This Row],[50D EMA]])/Table2[[#This Row],[50D EMA]]</f>
        <v>-5.1911574365844364E-2</v>
      </c>
      <c r="U683" s="1">
        <f>(Table2[[#This Row],[Close Price]]-Table2[[#This Row],[200D EMA]])/Table2[[#This Row],[200D EMA]]</f>
        <v>-5.6363450483907417E-2</v>
      </c>
      <c r="V683">
        <v>0.67692707473189695</v>
      </c>
      <c r="W683">
        <v>52.25</v>
      </c>
      <c r="X683">
        <v>53.44</v>
      </c>
      <c r="Y683">
        <v>52.25</v>
      </c>
      <c r="Z683">
        <v>54.25</v>
      </c>
      <c r="AA683">
        <v>51.91</v>
      </c>
      <c r="AB683">
        <v>55.5</v>
      </c>
      <c r="AC683" s="1">
        <f>(Table2[[#This Row],[Close Price]]/Table2[[#This Row],[Day Low]])-1</f>
        <v>3.0622009569376551E-3</v>
      </c>
      <c r="AD683" s="1">
        <f>(Table2[[#This Row],[Day High]]/Table2[[#This Row],[Close Price]])-1</f>
        <v>1.9652738027094108E-2</v>
      </c>
      <c r="AE683" s="1">
        <f>(Table2[[#This Row],[Close Price]]/Table2[[#This Row],[Current Week Low]])-1</f>
        <v>3.0622009569376551E-3</v>
      </c>
      <c r="AF683" s="1">
        <f>(Table2[[#This Row],[Current Week High]]/Table2[[#This Row],[Close Price]])-1</f>
        <v>3.5107803854226294E-2</v>
      </c>
      <c r="AG683" s="1">
        <f>(Table2[[#This Row],[Close Price]]/Table2[[#This Row],[Current Month Low]])-1</f>
        <v>9.6320554806395009E-3</v>
      </c>
      <c r="AH683" s="1">
        <f>(Table2[[#This Row],[Current Month High]]/Table2[[#This Row],[Close Price]])-1</f>
        <v>5.8958214081282323E-2</v>
      </c>
      <c r="AI683">
        <v>40.622018698721597</v>
      </c>
      <c r="AJ683">
        <v>33.869731800766203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-0.03</v>
      </c>
      <c r="AM683" t="s">
        <v>3224</v>
      </c>
      <c r="AN683">
        <v>-2.29</v>
      </c>
      <c r="AO683" t="s">
        <v>3224</v>
      </c>
      <c r="AQ683">
        <f>(Table2[[#This Row],[Sharpe Ratio]]-AVERAGE(Table2[Sharpe Ratio]))/_xlfn.STDEV.P(Table2[Sharpe Ratio])</f>
        <v>-0.7593941903965159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652</v>
      </c>
      <c r="AT683">
        <f>_xlfn.RANK.AVG(Table2[[#This Row],[6M Return vs Nifty Z-Score]],Table2[6M Return vs Nifty Z-Score])</f>
        <v>674</v>
      </c>
      <c r="AU683">
        <f>_xlfn.RANK.AVG(Table2[[#This Row],[Sharpe Ratio Z-Score]],Table2[Sharpe Ratio Z-Score])</f>
        <v>560.5</v>
      </c>
      <c r="AV683">
        <f>(Table2[[#This Row],[Rank 1Y]]+Table2[[#This Row],[Rank 6M]]+Table2[[#This Row],[Rank Sharpe]])/3</f>
        <v>628.83333333333337</v>
      </c>
    </row>
    <row r="684" spans="1:48" x14ac:dyDescent="0.3">
      <c r="A684" t="s">
        <v>2264</v>
      </c>
      <c r="B684" t="s">
        <v>2265</v>
      </c>
      <c r="C684" t="s">
        <v>3184</v>
      </c>
      <c r="D684" t="s">
        <v>725</v>
      </c>
      <c r="E684">
        <v>2526.7662846899998</v>
      </c>
      <c r="F684">
        <v>474.9</v>
      </c>
      <c r="G684">
        <v>-36.421779584576903</v>
      </c>
      <c r="H684">
        <f>(Table2[[#This Row],[1Y Return vs Nifty]]-AVERAGE(Table2[1Y Return vs Nifty]))/_xlfn.STDEV.P(Table2[1Y Return vs Nifty])</f>
        <v>-1.0648269923471381</v>
      </c>
      <c r="I684">
        <v>0.51316515337151303</v>
      </c>
      <c r="J684">
        <f>(Table2[[#This Row],[1M Return vs Nifty]]-AVERAGE(Table2[1M Return vs Nifty]))/_xlfn.STDEV.P(Table2[1M Return vs Nifty])</f>
        <v>-6.4343047490629121E-2</v>
      </c>
      <c r="K684">
        <v>0.30000936539217898</v>
      </c>
      <c r="L684">
        <f>(Table2[[#This Row],[6M Return vs Nifty]]-AVERAGE(Table2[6M Return vs Nifty]))/_xlfn.STDEV.P(Table2[6M Return vs Nifty])</f>
        <v>-0.48374739138565803</v>
      </c>
      <c r="M684">
        <v>-4.15954872808177</v>
      </c>
      <c r="N684">
        <f>(Table2[[#This Row],[1W Return vs Nifty]]-AVERAGE(Table2[1W Return vs Nifty]))/_xlfn.STDEV.P(Table2[1W Return vs Nifty])</f>
        <v>-0.96725547545530499</v>
      </c>
      <c r="O684">
        <v>456.4</v>
      </c>
      <c r="P684">
        <v>465.97250339989102</v>
      </c>
      <c r="Q684">
        <v>480.50572716977501</v>
      </c>
      <c r="R684">
        <v>68.465863409999798</v>
      </c>
      <c r="S684" s="1">
        <f>(Table2[[#This Row],[Close Price]]-Table2[[#This Row],[20D EMA]])/Table2[[#This Row],[20D EMA]]</f>
        <v>4.0534618755477654E-2</v>
      </c>
      <c r="T684" s="1">
        <f>(Table2[[#This Row],[Close Price]]-Table2[[#This Row],[50D EMA]])/Table2[[#This Row],[50D EMA]]</f>
        <v>1.9158848504946011E-2</v>
      </c>
      <c r="U684" s="1">
        <f>(Table2[[#This Row],[Close Price]]-Table2[[#This Row],[200D EMA]])/Table2[[#This Row],[200D EMA]]</f>
        <v>-1.1666306669835777E-2</v>
      </c>
      <c r="V684">
        <v>0.63385234621722097</v>
      </c>
      <c r="W684">
        <v>438.75</v>
      </c>
      <c r="X684">
        <v>480.9</v>
      </c>
      <c r="Y684">
        <v>438.75</v>
      </c>
      <c r="Z684">
        <v>480.9</v>
      </c>
      <c r="AA684">
        <v>438.75</v>
      </c>
      <c r="AB684">
        <v>480.9</v>
      </c>
      <c r="AC684" s="1">
        <f>(Table2[[#This Row],[Close Price]]/Table2[[#This Row],[Day Low]])-1</f>
        <v>8.2393162393162411E-2</v>
      </c>
      <c r="AD684" s="1">
        <f>(Table2[[#This Row],[Day High]]/Table2[[#This Row],[Close Price]])-1</f>
        <v>1.2634238787113006E-2</v>
      </c>
      <c r="AE684" s="1">
        <f>(Table2[[#This Row],[Close Price]]/Table2[[#This Row],[Current Week Low]])-1</f>
        <v>8.2393162393162411E-2</v>
      </c>
      <c r="AF684" s="1">
        <f>(Table2[[#This Row],[Current Week High]]/Table2[[#This Row],[Close Price]])-1</f>
        <v>1.2634238787113006E-2</v>
      </c>
      <c r="AG684" s="1">
        <f>(Table2[[#This Row],[Close Price]]/Table2[[#This Row],[Current Month Low]])-1</f>
        <v>8.2393162393162411E-2</v>
      </c>
      <c r="AH684" s="1">
        <f>(Table2[[#This Row],[Current Month High]]/Table2[[#This Row],[Close Price]])-1</f>
        <v>1.2634238787113006E-2</v>
      </c>
      <c r="AI684">
        <v>20.951779321962501</v>
      </c>
      <c r="AJ684">
        <v>22.050886661526501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-0.15</v>
      </c>
      <c r="AM684" t="s">
        <v>3224</v>
      </c>
      <c r="AN684">
        <v>5</v>
      </c>
      <c r="AO684" t="s">
        <v>3225</v>
      </c>
      <c r="AP684">
        <v>-9.9180949680805E-2</v>
      </c>
      <c r="AQ684">
        <f>(Table2[[#This Row],[Sharpe Ratio]]-AVERAGE(Table2[Sharpe Ratio]))/_xlfn.STDEV.P(Table2[Sharpe Ratio])</f>
        <v>-1.9113042468381907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687</v>
      </c>
      <c r="AT684">
        <f>_xlfn.RANK.AVG(Table2[[#This Row],[6M Return vs Nifty Z-Score]],Table2[6M Return vs Nifty Z-Score])</f>
        <v>479</v>
      </c>
      <c r="AU684">
        <f>_xlfn.RANK.AVG(Table2[[#This Row],[Sharpe Ratio Z-Score]],Table2[Sharpe Ratio Z-Score])</f>
        <v>721</v>
      </c>
      <c r="AV684">
        <f>(Table2[[#This Row],[Rank 1Y]]+Table2[[#This Row],[Rank 6M]]+Table2[[#This Row],[Rank Sharpe]])/3</f>
        <v>629</v>
      </c>
    </row>
    <row r="685" spans="1:48" x14ac:dyDescent="0.3">
      <c r="A685" t="s">
        <v>341</v>
      </c>
      <c r="B685" t="s">
        <v>342</v>
      </c>
      <c r="C685" t="s">
        <v>3180</v>
      </c>
      <c r="D685" t="s">
        <v>343</v>
      </c>
      <c r="E685">
        <v>75375.963833129994</v>
      </c>
      <c r="F685">
        <v>792.45</v>
      </c>
      <c r="G685">
        <v>-29.2359421446445</v>
      </c>
      <c r="H685">
        <f>(Table2[[#This Row],[1Y Return vs Nifty]]-AVERAGE(Table2[1Y Return vs Nifty]))/_xlfn.STDEV.P(Table2[1Y Return vs Nifty])</f>
        <v>-0.94577910682226196</v>
      </c>
      <c r="I685">
        <v>10.513001042643101</v>
      </c>
      <c r="J685">
        <f>(Table2[[#This Row],[1M Return vs Nifty]]-AVERAGE(Table2[1M Return vs Nifty]))/_xlfn.STDEV.P(Table2[1M Return vs Nifty])</f>
        <v>0.8800524134934824</v>
      </c>
      <c r="K685">
        <v>-2.4512900639842901</v>
      </c>
      <c r="L685">
        <f>(Table2[[#This Row],[6M Return vs Nifty]]-AVERAGE(Table2[6M Return vs Nifty]))/_xlfn.STDEV.P(Table2[6M Return vs Nifty])</f>
        <v>-0.56493026104661692</v>
      </c>
      <c r="M685">
        <v>-2.0601513309770798</v>
      </c>
      <c r="N685">
        <f>(Table2[[#This Row],[1W Return vs Nifty]]-AVERAGE(Table2[1W Return vs Nifty]))/_xlfn.STDEV.P(Table2[1W Return vs Nifty])</f>
        <v>-0.48989731233873518</v>
      </c>
      <c r="O685">
        <v>768.94</v>
      </c>
      <c r="P685">
        <v>744.81847639018497</v>
      </c>
      <c r="Q685">
        <v>741.171651879862</v>
      </c>
      <c r="R685">
        <v>63.510935506757001</v>
      </c>
      <c r="S685" s="1">
        <f>(Table2[[#This Row],[Close Price]]-Table2[[#This Row],[20D EMA]])/Table2[[#This Row],[20D EMA]]</f>
        <v>3.0574557182615016E-2</v>
      </c>
      <c r="T685" s="1">
        <f>(Table2[[#This Row],[Close Price]]-Table2[[#This Row],[50D EMA]])/Table2[[#This Row],[50D EMA]]</f>
        <v>6.3950512936607862E-2</v>
      </c>
      <c r="U685" s="1">
        <f>(Table2[[#This Row],[Close Price]]-Table2[[#This Row],[200D EMA]])/Table2[[#This Row],[200D EMA]]</f>
        <v>6.9185522665470026E-2</v>
      </c>
      <c r="V685">
        <v>2.2279806065469701</v>
      </c>
      <c r="W685">
        <v>789.35</v>
      </c>
      <c r="X685">
        <v>804.25</v>
      </c>
      <c r="Y685">
        <v>789.35</v>
      </c>
      <c r="Z685">
        <v>807.4</v>
      </c>
      <c r="AA685">
        <v>722.6</v>
      </c>
      <c r="AB685">
        <v>817.4</v>
      </c>
      <c r="AC685" s="1">
        <f>(Table2[[#This Row],[Close Price]]/Table2[[#This Row],[Day Low]])-1</f>
        <v>3.9272819408373572E-3</v>
      </c>
      <c r="AD685" s="1">
        <f>(Table2[[#This Row],[Day High]]/Table2[[#This Row],[Close Price]])-1</f>
        <v>1.4890529370938266E-2</v>
      </c>
      <c r="AE685" s="1">
        <f>(Table2[[#This Row],[Close Price]]/Table2[[#This Row],[Current Week Low]])-1</f>
        <v>3.9272819408373572E-3</v>
      </c>
      <c r="AF685" s="1">
        <f>(Table2[[#This Row],[Current Week High]]/Table2[[#This Row],[Close Price]])-1</f>
        <v>1.8865543567417431E-2</v>
      </c>
      <c r="AG685" s="1">
        <f>(Table2[[#This Row],[Close Price]]/Table2[[#This Row],[Current Month Low]])-1</f>
        <v>9.6664821477996155E-2</v>
      </c>
      <c r="AH685" s="1">
        <f>(Table2[[#This Row],[Current Month High]]/Table2[[#This Row],[Close Price]])-1</f>
        <v>3.1484636254653253E-2</v>
      </c>
      <c r="AI685">
        <v>6.1581172313710502</v>
      </c>
      <c r="AJ685">
        <v>22.301103480206798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7.0000000000000007E-2</v>
      </c>
      <c r="AM685" t="s">
        <v>3225</v>
      </c>
      <c r="AN685">
        <v>9.58</v>
      </c>
      <c r="AO685" t="s">
        <v>3225</v>
      </c>
      <c r="AP685">
        <v>-0.101884254294989</v>
      </c>
      <c r="AQ685">
        <f>(Table2[[#This Row],[Sharpe Ratio]]-AVERAGE(Table2[Sharpe Ratio]))/_xlfn.STDEV.P(Table2[Sharpe Ratio])</f>
        <v>-1.942701040080496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-3.0632553067946278</v>
      </c>
      <c r="AS685">
        <f>_xlfn.RANK.AVG(Table2[[#This Row],[1Y Return vs Nifty Z-Score]],Table2[1Y Return vs Nifty Z-Score])</f>
        <v>658</v>
      </c>
      <c r="AT685">
        <f>_xlfn.RANK.AVG(Table2[[#This Row],[6M Return vs Nifty Z-Score]],Table2[6M Return vs Nifty Z-Score])</f>
        <v>506</v>
      </c>
      <c r="AU685">
        <f>_xlfn.RANK.AVG(Table2[[#This Row],[Sharpe Ratio Z-Score]],Table2[Sharpe Ratio Z-Score])</f>
        <v>724</v>
      </c>
      <c r="AV685">
        <f>(Table2[[#This Row],[Rank 1Y]]+Table2[[#This Row],[Rank 6M]]+Table2[[#This Row],[Rank Sharpe]])/3</f>
        <v>629.33333333333337</v>
      </c>
    </row>
    <row r="686" spans="1:48" x14ac:dyDescent="0.3">
      <c r="A686" t="s">
        <v>1205</v>
      </c>
      <c r="B686" t="s">
        <v>1206</v>
      </c>
      <c r="C686" t="s">
        <v>3189</v>
      </c>
      <c r="D686" t="s">
        <v>78</v>
      </c>
      <c r="E686">
        <v>10198.973183414901</v>
      </c>
      <c r="F686">
        <v>1324.45</v>
      </c>
      <c r="G686">
        <v>-16.932134630065502</v>
      </c>
      <c r="H686">
        <f>(Table2[[#This Row],[1Y Return vs Nifty]]-AVERAGE(Table2[1Y Return vs Nifty]))/_xlfn.STDEV.P(Table2[1Y Return vs Nifty])</f>
        <v>-0.74194172798371538</v>
      </c>
      <c r="I686">
        <v>-1.8138912127008899</v>
      </c>
      <c r="J686">
        <f>(Table2[[#This Row],[1M Return vs Nifty]]-AVERAGE(Table2[1M Return vs Nifty]))/_xlfn.STDEV.P(Table2[1M Return vs Nifty])</f>
        <v>-0.28411280110535986</v>
      </c>
      <c r="K686">
        <v>-22.066350807194102</v>
      </c>
      <c r="L686">
        <f>(Table2[[#This Row],[6M Return vs Nifty]]-AVERAGE(Table2[6M Return vs Nifty]))/_xlfn.STDEV.P(Table2[6M Return vs Nifty])</f>
        <v>-1.1437138360749028</v>
      </c>
      <c r="M686">
        <v>-4.3591738145451799</v>
      </c>
      <c r="N686">
        <f>(Table2[[#This Row],[1W Return vs Nifty]]-AVERAGE(Table2[1W Return vs Nifty]))/_xlfn.STDEV.P(Table2[1W Return vs Nifty])</f>
        <v>-1.01264595975217</v>
      </c>
      <c r="O686">
        <v>1332.39</v>
      </c>
      <c r="P686">
        <v>1386.19541646166</v>
      </c>
      <c r="Q686">
        <v>1417.59894535679</v>
      </c>
      <c r="R686">
        <v>50.3390275076028</v>
      </c>
      <c r="S686" s="1">
        <f>(Table2[[#This Row],[Close Price]]-Table2[[#This Row],[20D EMA]])/Table2[[#This Row],[20D EMA]]</f>
        <v>-5.959216145422927E-3</v>
      </c>
      <c r="T686" s="1">
        <f>(Table2[[#This Row],[Close Price]]-Table2[[#This Row],[50D EMA]])/Table2[[#This Row],[50D EMA]]</f>
        <v>-4.4543082258393638E-2</v>
      </c>
      <c r="U686" s="1">
        <f>(Table2[[#This Row],[Close Price]]-Table2[[#This Row],[200D EMA]])/Table2[[#This Row],[200D EMA]]</f>
        <v>-6.570895503406686E-2</v>
      </c>
      <c r="V686">
        <v>0.64634741449966704</v>
      </c>
      <c r="W686">
        <v>1300</v>
      </c>
      <c r="X686">
        <v>1326.95</v>
      </c>
      <c r="Y686">
        <v>1300</v>
      </c>
      <c r="Z686">
        <v>1326.95</v>
      </c>
      <c r="AA686">
        <v>1270</v>
      </c>
      <c r="AB686">
        <v>1368.95</v>
      </c>
      <c r="AC686" s="1">
        <f>(Table2[[#This Row],[Close Price]]/Table2[[#This Row],[Day Low]])-1</f>
        <v>1.8807692307692303E-2</v>
      </c>
      <c r="AD686" s="1">
        <f>(Table2[[#This Row],[Day High]]/Table2[[#This Row],[Close Price]])-1</f>
        <v>1.8875759749330534E-3</v>
      </c>
      <c r="AE686" s="1">
        <f>(Table2[[#This Row],[Close Price]]/Table2[[#This Row],[Current Week Low]])-1</f>
        <v>1.8807692307692303E-2</v>
      </c>
      <c r="AF686" s="1">
        <f>(Table2[[#This Row],[Current Week High]]/Table2[[#This Row],[Close Price]])-1</f>
        <v>1.8875759749330534E-3</v>
      </c>
      <c r="AG686" s="1">
        <f>(Table2[[#This Row],[Close Price]]/Table2[[#This Row],[Current Month Low]])-1</f>
        <v>4.2874015748031624E-2</v>
      </c>
      <c r="AH686" s="1">
        <f>(Table2[[#This Row],[Current Month High]]/Table2[[#This Row],[Close Price]])-1</f>
        <v>3.3598852353807329E-2</v>
      </c>
      <c r="AI686">
        <v>36.056476273169899</v>
      </c>
      <c r="AJ686">
        <v>16.399349650656902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-0.19</v>
      </c>
      <c r="AM686" t="s">
        <v>3224</v>
      </c>
      <c r="AN686">
        <v>-0.48</v>
      </c>
      <c r="AO686" t="s">
        <v>3224</v>
      </c>
      <c r="AP686">
        <v>-1.7496762302834999E-2</v>
      </c>
      <c r="AQ686">
        <f>(Table2[[#This Row],[Sharpe Ratio]]-AVERAGE(Table2[Sharpe Ratio]))/_xlfn.STDEV.P(Table2[Sharpe Ratio])</f>
        <v>-0.96260555827179128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582</v>
      </c>
      <c r="AT686">
        <f>_xlfn.RANK.AVG(Table2[[#This Row],[6M Return vs Nifty Z-Score]],Table2[6M Return vs Nifty Z-Score])</f>
        <v>690</v>
      </c>
      <c r="AU686">
        <f>_xlfn.RANK.AVG(Table2[[#This Row],[Sharpe Ratio Z-Score]],Table2[Sharpe Ratio Z-Score])</f>
        <v>619</v>
      </c>
      <c r="AV686">
        <f>(Table2[[#This Row],[Rank 1Y]]+Table2[[#This Row],[Rank 6M]]+Table2[[#This Row],[Rank Sharpe]])/3</f>
        <v>630.33333333333337</v>
      </c>
    </row>
    <row r="687" spans="1:48" x14ac:dyDescent="0.3">
      <c r="A687" t="s">
        <v>1452</v>
      </c>
      <c r="B687" t="s">
        <v>1453</v>
      </c>
      <c r="C687" t="s">
        <v>3194</v>
      </c>
      <c r="D687" t="s">
        <v>463</v>
      </c>
      <c r="E687">
        <v>7457.2521550000001</v>
      </c>
      <c r="F687">
        <v>2301.5500000000002</v>
      </c>
      <c r="G687">
        <v>-22.617990805579101</v>
      </c>
      <c r="H687">
        <f>(Table2[[#This Row],[1Y Return vs Nifty]]-AVERAGE(Table2[1Y Return vs Nifty]))/_xlfn.STDEV.P(Table2[1Y Return vs Nifty])</f>
        <v>-0.83613939954972027</v>
      </c>
      <c r="I687">
        <v>1.7605669883627399</v>
      </c>
      <c r="J687">
        <f>(Table2[[#This Row],[1M Return vs Nifty]]-AVERAGE(Table2[1M Return vs Nifty]))/_xlfn.STDEV.P(Table2[1M Return vs Nifty])</f>
        <v>5.346294893105593E-2</v>
      </c>
      <c r="K687">
        <v>-4.8579405010677199</v>
      </c>
      <c r="L687">
        <f>(Table2[[#This Row],[6M Return vs Nifty]]-AVERAGE(Table2[6M Return vs Nifty]))/_xlfn.STDEV.P(Table2[6M Return vs Nifty])</f>
        <v>-0.63594353814292814</v>
      </c>
      <c r="M687">
        <v>1.0475941796296</v>
      </c>
      <c r="N687">
        <f>(Table2[[#This Row],[1W Return vs Nifty]]-AVERAGE(Table2[1W Return vs Nifty]))/_xlfn.STDEV.P(Table2[1W Return vs Nifty])</f>
        <v>0.21673769179287816</v>
      </c>
      <c r="O687">
        <v>2249.42</v>
      </c>
      <c r="P687">
        <v>2253.33603277971</v>
      </c>
      <c r="Q687">
        <v>2259.0043150506099</v>
      </c>
      <c r="R687">
        <v>67.763327613806496</v>
      </c>
      <c r="S687" s="1">
        <f>(Table2[[#This Row],[Close Price]]-Table2[[#This Row],[20D EMA]])/Table2[[#This Row],[20D EMA]]</f>
        <v>2.3174862853535625E-2</v>
      </c>
      <c r="T687" s="1">
        <f>(Table2[[#This Row],[Close Price]]-Table2[[#This Row],[50D EMA]])/Table2[[#This Row],[50D EMA]]</f>
        <v>2.1396705382114526E-2</v>
      </c>
      <c r="U687" s="1">
        <f>(Table2[[#This Row],[Close Price]]-Table2[[#This Row],[200D EMA]])/Table2[[#This Row],[200D EMA]]</f>
        <v>1.8833821903716519E-2</v>
      </c>
      <c r="V687">
        <v>0.60048877569899894</v>
      </c>
      <c r="W687">
        <v>2266.85</v>
      </c>
      <c r="X687">
        <v>2309.9</v>
      </c>
      <c r="Y687">
        <v>2266.85</v>
      </c>
      <c r="Z687">
        <v>2324</v>
      </c>
      <c r="AA687">
        <v>2181</v>
      </c>
      <c r="AB687">
        <v>2350.0500000000002</v>
      </c>
      <c r="AC687" s="1">
        <f>(Table2[[#This Row],[Close Price]]/Table2[[#This Row],[Day Low]])-1</f>
        <v>1.5307585415885505E-2</v>
      </c>
      <c r="AD687" s="1">
        <f>(Table2[[#This Row],[Day High]]/Table2[[#This Row],[Close Price]])-1</f>
        <v>3.6279898329385496E-3</v>
      </c>
      <c r="AE687" s="1">
        <f>(Table2[[#This Row],[Close Price]]/Table2[[#This Row],[Current Week Low]])-1</f>
        <v>1.5307585415885505E-2</v>
      </c>
      <c r="AF687" s="1">
        <f>(Table2[[#This Row],[Current Week High]]/Table2[[#This Row],[Close Price]])-1</f>
        <v>9.7542960179008986E-3</v>
      </c>
      <c r="AG687" s="1">
        <f>(Table2[[#This Row],[Close Price]]/Table2[[#This Row],[Current Month Low]])-1</f>
        <v>5.5272810637322367E-2</v>
      </c>
      <c r="AH687" s="1">
        <f>(Table2[[#This Row],[Current Month High]]/Table2[[#This Row],[Close Price]])-1</f>
        <v>2.107275531706887E-2</v>
      </c>
      <c r="AI687">
        <v>18.832960396254599</v>
      </c>
      <c r="AJ687">
        <v>17.4260204081632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-0.01</v>
      </c>
      <c r="AM687" t="s">
        <v>3224</v>
      </c>
      <c r="AN687">
        <v>3.47</v>
      </c>
      <c r="AO687" t="s">
        <v>3225</v>
      </c>
      <c r="AP687">
        <v>-0.107710389071719</v>
      </c>
      <c r="AQ687">
        <f>(Table2[[#This Row],[Sharpe Ratio]]-AVERAGE(Table2[Sharpe Ratio]))/_xlfn.STDEV.P(Table2[Sharpe Ratio])</f>
        <v>-2.0103670914855143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620</v>
      </c>
      <c r="AT687">
        <f>_xlfn.RANK.AVG(Table2[[#This Row],[6M Return vs Nifty Z-Score]],Table2[6M Return vs Nifty Z-Score])</f>
        <v>541</v>
      </c>
      <c r="AU687">
        <f>_xlfn.RANK.AVG(Table2[[#This Row],[Sharpe Ratio Z-Score]],Table2[Sharpe Ratio Z-Score])</f>
        <v>731</v>
      </c>
      <c r="AV687">
        <f>(Table2[[#This Row],[Rank 1Y]]+Table2[[#This Row],[Rank 6M]]+Table2[[#This Row],[Rank Sharpe]])/3</f>
        <v>630.66666666666663</v>
      </c>
    </row>
    <row r="688" spans="1:48" x14ac:dyDescent="0.3">
      <c r="A688" t="s">
        <v>703</v>
      </c>
      <c r="B688" t="s">
        <v>704</v>
      </c>
      <c r="C688" t="s">
        <v>3194</v>
      </c>
      <c r="D688" t="s">
        <v>164</v>
      </c>
      <c r="E688">
        <v>26261.55091763</v>
      </c>
      <c r="F688">
        <v>1030.8499999999999</v>
      </c>
      <c r="G688">
        <v>-28.439031557188098</v>
      </c>
      <c r="H688">
        <f>(Table2[[#This Row],[1Y Return vs Nifty]]-AVERAGE(Table2[1Y Return vs Nifty]))/_xlfn.STDEV.P(Table2[1Y Return vs Nifty])</f>
        <v>-0.93257667618253337</v>
      </c>
      <c r="I688">
        <v>-4.2426808435833303</v>
      </c>
      <c r="J688">
        <f>(Table2[[#This Row],[1M Return vs Nifty]]-AVERAGE(Table2[1M Return vs Nifty]))/_xlfn.STDEV.P(Table2[1M Return vs Nifty])</f>
        <v>-0.5134903557461824</v>
      </c>
      <c r="K688">
        <v>-24.716439691348398</v>
      </c>
      <c r="L688">
        <f>(Table2[[#This Row],[6M Return vs Nifty]]-AVERAGE(Table2[6M Return vs Nifty]))/_xlfn.STDEV.P(Table2[6M Return vs Nifty])</f>
        <v>-1.2219102759734899</v>
      </c>
      <c r="M688">
        <v>-3.22902007590088</v>
      </c>
      <c r="N688">
        <f>(Table2[[#This Row],[1W Return vs Nifty]]-AVERAGE(Table2[1W Return vs Nifty]))/_xlfn.STDEV.P(Table2[1W Return vs Nifty])</f>
        <v>-0.75567311913486579</v>
      </c>
      <c r="O688">
        <v>1058.18</v>
      </c>
      <c r="P688">
        <v>1065.78614604672</v>
      </c>
      <c r="Q688">
        <v>1059.65810929451</v>
      </c>
      <c r="R688">
        <v>36.210806583407702</v>
      </c>
      <c r="S688" s="1">
        <f>(Table2[[#This Row],[Close Price]]-Table2[[#This Row],[20D EMA]])/Table2[[#This Row],[20D EMA]]</f>
        <v>-2.5827363964543038E-2</v>
      </c>
      <c r="T688" s="1">
        <f>(Table2[[#This Row],[Close Price]]-Table2[[#This Row],[50D EMA]])/Table2[[#This Row],[50D EMA]]</f>
        <v>-3.2779696167291525E-2</v>
      </c>
      <c r="U688" s="1">
        <f>(Table2[[#This Row],[Close Price]]-Table2[[#This Row],[200D EMA]])/Table2[[#This Row],[200D EMA]]</f>
        <v>-2.7186230201824004E-2</v>
      </c>
      <c r="V688">
        <v>0.78677483514634305</v>
      </c>
      <c r="W688">
        <v>1029</v>
      </c>
      <c r="X688">
        <v>1049</v>
      </c>
      <c r="Y688">
        <v>1029</v>
      </c>
      <c r="Z688">
        <v>1060.2</v>
      </c>
      <c r="AA688">
        <v>1025</v>
      </c>
      <c r="AB688">
        <v>1112.5</v>
      </c>
      <c r="AC688" s="1">
        <f>(Table2[[#This Row],[Close Price]]/Table2[[#This Row],[Day Low]])-1</f>
        <v>1.7978620019436509E-3</v>
      </c>
      <c r="AD688" s="1">
        <f>(Table2[[#This Row],[Day High]]/Table2[[#This Row],[Close Price]])-1</f>
        <v>1.7606829315613526E-2</v>
      </c>
      <c r="AE688" s="1">
        <f>(Table2[[#This Row],[Close Price]]/Table2[[#This Row],[Current Week Low]])-1</f>
        <v>1.7978620019436509E-3</v>
      </c>
      <c r="AF688" s="1">
        <f>(Table2[[#This Row],[Current Week High]]/Table2[[#This Row],[Close Price]])-1</f>
        <v>2.8471649609545624E-2</v>
      </c>
      <c r="AG688" s="1">
        <f>(Table2[[#This Row],[Close Price]]/Table2[[#This Row],[Current Month Low]])-1</f>
        <v>5.7073170731707368E-3</v>
      </c>
      <c r="AH688" s="1">
        <f>(Table2[[#This Row],[Current Month High]]/Table2[[#This Row],[Close Price]])-1</f>
        <v>7.9206480089246911E-2</v>
      </c>
      <c r="AI688">
        <v>30.862880147451101</v>
      </c>
      <c r="AJ688">
        <v>10.4876741693461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-0.08</v>
      </c>
      <c r="AM688" t="s">
        <v>3224</v>
      </c>
      <c r="AN688">
        <v>-4.78</v>
      </c>
      <c r="AO688" t="s">
        <v>3224</v>
      </c>
      <c r="AP688">
        <v>3.1428822758100002E-4</v>
      </c>
      <c r="AQ688">
        <f>(Table2[[#This Row],[Sharpe Ratio]]-AVERAGE(Table2[Sharpe Ratio]))/_xlfn.STDEV.P(Table2[Sharpe Ratio])</f>
        <v>-0.75574397560086293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654</v>
      </c>
      <c r="AT688">
        <f>_xlfn.RANK.AVG(Table2[[#This Row],[6M Return vs Nifty Z-Score]],Table2[6M Return vs Nifty Z-Score])</f>
        <v>703</v>
      </c>
      <c r="AU688">
        <f>_xlfn.RANK.AVG(Table2[[#This Row],[Sharpe Ratio Z-Score]],Table2[Sharpe Ratio Z-Score])</f>
        <v>537</v>
      </c>
      <c r="AV688">
        <f>(Table2[[#This Row],[Rank 1Y]]+Table2[[#This Row],[Rank 6M]]+Table2[[#This Row],[Rank Sharpe]])/3</f>
        <v>631.33333333333337</v>
      </c>
    </row>
    <row r="689" spans="1:48" x14ac:dyDescent="0.3">
      <c r="A689" t="s">
        <v>442</v>
      </c>
      <c r="B689" t="s">
        <v>443</v>
      </c>
      <c r="C689" t="s">
        <v>3192</v>
      </c>
      <c r="D689" t="s">
        <v>444</v>
      </c>
      <c r="E689">
        <v>51283.582288190002</v>
      </c>
      <c r="F689">
        <v>1909.1</v>
      </c>
      <c r="G689">
        <v>-25.545714990061601</v>
      </c>
      <c r="H689">
        <f>(Table2[[#This Row],[1Y Return vs Nifty]]-AVERAGE(Table2[1Y Return vs Nifty]))/_xlfn.STDEV.P(Table2[1Y Return vs Nifty])</f>
        <v>-0.88464305364378826</v>
      </c>
      <c r="I689">
        <v>-3.3752564154943099</v>
      </c>
      <c r="J689">
        <f>(Table2[[#This Row],[1M Return vs Nifty]]-AVERAGE(Table2[1M Return vs Nifty]))/_xlfn.STDEV.P(Table2[1M Return vs Nifty])</f>
        <v>-0.43156984207926447</v>
      </c>
      <c r="K689">
        <v>-18.537241793900801</v>
      </c>
      <c r="L689">
        <f>(Table2[[#This Row],[6M Return vs Nifty]]-AVERAGE(Table2[6M Return vs Nifty]))/_xlfn.STDEV.P(Table2[6M Return vs Nifty])</f>
        <v>-1.0395800605990591</v>
      </c>
      <c r="M689">
        <v>-2.5313103193739401</v>
      </c>
      <c r="N689">
        <f>(Table2[[#This Row],[1W Return vs Nifty]]-AVERAGE(Table2[1W Return vs Nifty]))/_xlfn.STDEV.P(Table2[1W Return vs Nifty])</f>
        <v>-0.59702881090454518</v>
      </c>
      <c r="O689">
        <v>1942.41</v>
      </c>
      <c r="P689">
        <v>2021.53731577183</v>
      </c>
      <c r="Q689">
        <v>2028.4856763448199</v>
      </c>
      <c r="R689">
        <v>41.030062732871798</v>
      </c>
      <c r="S689" s="1">
        <f>(Table2[[#This Row],[Close Price]]-Table2[[#This Row],[20D EMA]])/Table2[[#This Row],[20D EMA]]</f>
        <v>-1.7148799686986873E-2</v>
      </c>
      <c r="T689" s="1">
        <f>(Table2[[#This Row],[Close Price]]-Table2[[#This Row],[50D EMA]])/Table2[[#This Row],[50D EMA]]</f>
        <v>-5.5619708275778779E-2</v>
      </c>
      <c r="U689" s="1">
        <f>(Table2[[#This Row],[Close Price]]-Table2[[#This Row],[200D EMA]])/Table2[[#This Row],[200D EMA]]</f>
        <v>-5.8854581886890182E-2</v>
      </c>
      <c r="V689">
        <v>0.66573499902422795</v>
      </c>
      <c r="W689">
        <v>1900.5</v>
      </c>
      <c r="X689">
        <v>1916.45</v>
      </c>
      <c r="Y689">
        <v>1897.55</v>
      </c>
      <c r="Z689">
        <v>1943.5</v>
      </c>
      <c r="AA689">
        <v>1877.5</v>
      </c>
      <c r="AB689">
        <v>1960</v>
      </c>
      <c r="AC689" s="1">
        <f>(Table2[[#This Row],[Close Price]]/Table2[[#This Row],[Day Low]])-1</f>
        <v>4.5251249671138805E-3</v>
      </c>
      <c r="AD689" s="1">
        <f>(Table2[[#This Row],[Day High]]/Table2[[#This Row],[Close Price]])-1</f>
        <v>3.8499816667540987E-3</v>
      </c>
      <c r="AE689" s="1">
        <f>(Table2[[#This Row],[Close Price]]/Table2[[#This Row],[Current Week Low]])-1</f>
        <v>6.0867961318542552E-3</v>
      </c>
      <c r="AF689" s="1">
        <f>(Table2[[#This Row],[Current Week High]]/Table2[[#This Row],[Close Price]])-1</f>
        <v>1.8018961814467493E-2</v>
      </c>
      <c r="AG689" s="1">
        <f>(Table2[[#This Row],[Close Price]]/Table2[[#This Row],[Current Month Low]])-1</f>
        <v>1.6830892143808285E-2</v>
      </c>
      <c r="AH689" s="1">
        <f>(Table2[[#This Row],[Current Month High]]/Table2[[#This Row],[Close Price]])-1</f>
        <v>2.6661777801058051E-2</v>
      </c>
      <c r="AI689">
        <v>28.5422450369283</v>
      </c>
      <c r="AJ689">
        <v>9.7183908045976803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-0.28999999999999998</v>
      </c>
      <c r="AM689" t="s">
        <v>3224</v>
      </c>
      <c r="AN689">
        <v>-0.53</v>
      </c>
      <c r="AO689" t="s">
        <v>3224</v>
      </c>
      <c r="AP689">
        <v>-2.7800981681109999E-3</v>
      </c>
      <c r="AQ689">
        <f>(Table2[[#This Row],[Sharpe Ratio]]-AVERAGE(Table2[Sharpe Ratio]))/_xlfn.STDEV.P(Table2[Sharpe Ratio])</f>
        <v>-0.79168288140067078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639</v>
      </c>
      <c r="AT689">
        <f>_xlfn.RANK.AVG(Table2[[#This Row],[6M Return vs Nifty Z-Score]],Table2[6M Return vs Nifty Z-Score])</f>
        <v>668</v>
      </c>
      <c r="AU689">
        <f>_xlfn.RANK.AVG(Table2[[#This Row],[Sharpe Ratio Z-Score]],Table2[Sharpe Ratio Z-Score])</f>
        <v>590</v>
      </c>
      <c r="AV689">
        <f>(Table2[[#This Row],[Rank 1Y]]+Table2[[#This Row],[Rank 6M]]+Table2[[#This Row],[Rank Sharpe]])/3</f>
        <v>632.33333333333337</v>
      </c>
    </row>
    <row r="690" spans="1:48" x14ac:dyDescent="0.3">
      <c r="A690" t="s">
        <v>1851</v>
      </c>
      <c r="B690" t="s">
        <v>1852</v>
      </c>
      <c r="C690" t="s">
        <v>3182</v>
      </c>
      <c r="D690" t="s">
        <v>242</v>
      </c>
      <c r="E690">
        <v>4094.2260027900002</v>
      </c>
      <c r="F690">
        <v>485.1</v>
      </c>
      <c r="G690">
        <v>-24.534539148088498</v>
      </c>
      <c r="H690">
        <f>(Table2[[#This Row],[1Y Return vs Nifty]]-AVERAGE(Table2[1Y Return vs Nifty]))/_xlfn.STDEV.P(Table2[1Y Return vs Nifty])</f>
        <v>-0.86789088705402095</v>
      </c>
      <c r="I690">
        <v>-3.2672429863956398</v>
      </c>
      <c r="J690">
        <f>(Table2[[#This Row],[1M Return vs Nifty]]-AVERAGE(Table2[1M Return vs Nifty]))/_xlfn.STDEV.P(Table2[1M Return vs Nifty])</f>
        <v>-0.42136893545483151</v>
      </c>
      <c r="K690">
        <v>-25.307699537216301</v>
      </c>
      <c r="L690">
        <f>(Table2[[#This Row],[6M Return vs Nifty]]-AVERAGE(Table2[6M Return vs Nifty]))/_xlfn.STDEV.P(Table2[6M Return vs Nifty])</f>
        <v>-1.2393566398589835</v>
      </c>
      <c r="M690">
        <v>-0.56723931806523298</v>
      </c>
      <c r="N690">
        <f>(Table2[[#This Row],[1W Return vs Nifty]]-AVERAGE(Table2[1W Return vs Nifty]))/_xlfn.STDEV.P(Table2[1W Return vs Nifty])</f>
        <v>-0.15044098207887524</v>
      </c>
      <c r="O690">
        <v>486.51</v>
      </c>
      <c r="P690">
        <v>490.426406805304</v>
      </c>
      <c r="Q690">
        <v>502.37080074065</v>
      </c>
      <c r="R690">
        <v>47.696473627555299</v>
      </c>
      <c r="S690" s="1">
        <f>(Table2[[#This Row],[Close Price]]-Table2[[#This Row],[20D EMA]])/Table2[[#This Row],[20D EMA]]</f>
        <v>-2.8981932539926584E-3</v>
      </c>
      <c r="T690" s="1">
        <f>(Table2[[#This Row],[Close Price]]-Table2[[#This Row],[50D EMA]])/Table2[[#This Row],[50D EMA]]</f>
        <v>-1.0860766735626703E-2</v>
      </c>
      <c r="U690" s="1">
        <f>(Table2[[#This Row],[Close Price]]-Table2[[#This Row],[200D EMA]])/Table2[[#This Row],[200D EMA]]</f>
        <v>-3.437859189902652E-2</v>
      </c>
      <c r="V690">
        <v>0.94864726222505902</v>
      </c>
      <c r="W690">
        <v>484.5</v>
      </c>
      <c r="X690">
        <v>492.35</v>
      </c>
      <c r="Y690">
        <v>484.5</v>
      </c>
      <c r="Z690">
        <v>498</v>
      </c>
      <c r="AA690">
        <v>478.05</v>
      </c>
      <c r="AB690">
        <v>506.5</v>
      </c>
      <c r="AC690" s="1">
        <f>(Table2[[#This Row],[Close Price]]/Table2[[#This Row],[Day Low]])-1</f>
        <v>1.2383900928794045E-3</v>
      </c>
      <c r="AD690" s="1">
        <f>(Table2[[#This Row],[Day High]]/Table2[[#This Row],[Close Price]])-1</f>
        <v>1.4945372088229325E-2</v>
      </c>
      <c r="AE690" s="1">
        <f>(Table2[[#This Row],[Close Price]]/Table2[[#This Row],[Current Week Low]])-1</f>
        <v>1.2383900928794045E-3</v>
      </c>
      <c r="AF690" s="1">
        <f>(Table2[[#This Row],[Current Week High]]/Table2[[#This Row],[Close Price]])-1</f>
        <v>2.6592455163883644E-2</v>
      </c>
      <c r="AG690" s="1">
        <f>(Table2[[#This Row],[Close Price]]/Table2[[#This Row],[Current Month Low]])-1</f>
        <v>1.4747411358644547E-2</v>
      </c>
      <c r="AH690" s="1">
        <f>(Table2[[#This Row],[Current Month High]]/Table2[[#This Row],[Close Price]])-1</f>
        <v>4.4114615543186853E-2</v>
      </c>
      <c r="AI690">
        <v>44.094001236858297</v>
      </c>
      <c r="AJ690">
        <v>8.5234899328859193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-0.13</v>
      </c>
      <c r="AM690" t="s">
        <v>3224</v>
      </c>
      <c r="AN690">
        <v>-2.85</v>
      </c>
      <c r="AO690" t="s">
        <v>3224</v>
      </c>
      <c r="AQ690">
        <f>(Table2[[#This Row],[Sharpe Ratio]]-AVERAGE(Table2[Sharpe Ratio]))/_xlfn.STDEV.P(Table2[Sharpe Ratio])</f>
        <v>-0.7593941903965159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633</v>
      </c>
      <c r="AT690">
        <f>_xlfn.RANK.AVG(Table2[[#This Row],[6M Return vs Nifty Z-Score]],Table2[6M Return vs Nifty Z-Score])</f>
        <v>707</v>
      </c>
      <c r="AU690">
        <f>_xlfn.RANK.AVG(Table2[[#This Row],[Sharpe Ratio Z-Score]],Table2[Sharpe Ratio Z-Score])</f>
        <v>560.5</v>
      </c>
      <c r="AV690">
        <f>(Table2[[#This Row],[Rank 1Y]]+Table2[[#This Row],[Rank 6M]]+Table2[[#This Row],[Rank Sharpe]])/3</f>
        <v>633.5</v>
      </c>
    </row>
    <row r="691" spans="1:48" x14ac:dyDescent="0.3">
      <c r="A691" t="s">
        <v>719</v>
      </c>
      <c r="B691" t="s">
        <v>720</v>
      </c>
      <c r="C691" t="s">
        <v>3190</v>
      </c>
      <c r="D691" t="s">
        <v>89</v>
      </c>
      <c r="E691">
        <v>24983.028557725</v>
      </c>
      <c r="F691">
        <v>309.05</v>
      </c>
      <c r="G691">
        <v>-31.630782977347199</v>
      </c>
      <c r="H691">
        <f>(Table2[[#This Row],[1Y Return vs Nifty]]-AVERAGE(Table2[1Y Return vs Nifty]))/_xlfn.STDEV.P(Table2[1Y Return vs Nifty])</f>
        <v>-0.98545447377637052</v>
      </c>
      <c r="I691">
        <v>3.4564314035722798</v>
      </c>
      <c r="J691">
        <f>(Table2[[#This Row],[1M Return vs Nifty]]-AVERAGE(Table2[1M Return vs Nifty]))/_xlfn.STDEV.P(Table2[1M Return vs Nifty])</f>
        <v>0.21362224293373244</v>
      </c>
      <c r="K691">
        <v>-3.0549760652206501</v>
      </c>
      <c r="L691">
        <f>(Table2[[#This Row],[6M Return vs Nifty]]-AVERAGE(Table2[6M Return vs Nifty]))/_xlfn.STDEV.P(Table2[6M Return vs Nifty])</f>
        <v>-0.58274328475142834</v>
      </c>
      <c r="M691">
        <v>0.44834948450353501</v>
      </c>
      <c r="N691">
        <f>(Table2[[#This Row],[1W Return vs Nifty]]-AVERAGE(Table2[1W Return vs Nifty]))/_xlfn.STDEV.P(Table2[1W Return vs Nifty])</f>
        <v>8.0482237100389237E-2</v>
      </c>
      <c r="O691">
        <v>304.86</v>
      </c>
      <c r="P691">
        <v>296.19138248014002</v>
      </c>
      <c r="Q691">
        <v>293.85215562071198</v>
      </c>
      <c r="R691">
        <v>54.281124027756803</v>
      </c>
      <c r="S691" s="1">
        <f>(Table2[[#This Row],[Close Price]]-Table2[[#This Row],[20D EMA]])/Table2[[#This Row],[20D EMA]]</f>
        <v>1.3744013645607811E-2</v>
      </c>
      <c r="T691" s="1">
        <f>(Table2[[#This Row],[Close Price]]-Table2[[#This Row],[50D EMA]])/Table2[[#This Row],[50D EMA]]</f>
        <v>4.3413206056804085E-2</v>
      </c>
      <c r="U691" s="1">
        <f>(Table2[[#This Row],[Close Price]]-Table2[[#This Row],[200D EMA]])/Table2[[#This Row],[200D EMA]]</f>
        <v>5.1719356447071839E-2</v>
      </c>
      <c r="V691">
        <v>1.1055503646192999</v>
      </c>
      <c r="W691">
        <v>305.5</v>
      </c>
      <c r="X691">
        <v>313.45</v>
      </c>
      <c r="Y691">
        <v>305.5</v>
      </c>
      <c r="Z691">
        <v>316.60000000000002</v>
      </c>
      <c r="AA691">
        <v>296</v>
      </c>
      <c r="AB691">
        <v>320.5</v>
      </c>
      <c r="AC691" s="1">
        <f>(Table2[[#This Row],[Close Price]]/Table2[[#This Row],[Day Low]])-1</f>
        <v>1.1620294599018033E-2</v>
      </c>
      <c r="AD691" s="1">
        <f>(Table2[[#This Row],[Day High]]/Table2[[#This Row],[Close Price]])-1</f>
        <v>1.4237178450088983E-2</v>
      </c>
      <c r="AE691" s="1">
        <f>(Table2[[#This Row],[Close Price]]/Table2[[#This Row],[Current Week Low]])-1</f>
        <v>1.1620294599018033E-2</v>
      </c>
      <c r="AF691" s="1">
        <f>(Table2[[#This Row],[Current Week High]]/Table2[[#This Row],[Close Price]])-1</f>
        <v>2.4429703931402758E-2</v>
      </c>
      <c r="AG691" s="1">
        <f>(Table2[[#This Row],[Close Price]]/Table2[[#This Row],[Current Month Low]])-1</f>
        <v>4.4087837837837984E-2</v>
      </c>
      <c r="AH691" s="1">
        <f>(Table2[[#This Row],[Current Month High]]/Table2[[#This Row],[Close Price]])-1</f>
        <v>3.7049021193981568E-2</v>
      </c>
      <c r="AI691">
        <v>15.6123604594725</v>
      </c>
      <c r="AJ691">
        <v>22.711931705380099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0.13</v>
      </c>
      <c r="AM691" t="s">
        <v>3225</v>
      </c>
      <c r="AN691">
        <v>4.2300000000000004</v>
      </c>
      <c r="AO691" t="s">
        <v>3225</v>
      </c>
      <c r="AP691">
        <v>-9.7826015578881001E-2</v>
      </c>
      <c r="AQ691">
        <f>(Table2[[#This Row],[Sharpe Ratio]]-AVERAGE(Table2[Sharpe Ratio]))/_xlfn.STDEV.P(Table2[Sharpe Ratio])</f>
        <v>-1.8955677347071309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-3.1696610132008081</v>
      </c>
      <c r="AS691">
        <f>_xlfn.RANK.AVG(Table2[[#This Row],[1Y Return vs Nifty Z-Score]],Table2[1Y Return vs Nifty Z-Score])</f>
        <v>669</v>
      </c>
      <c r="AT691">
        <f>_xlfn.RANK.AVG(Table2[[#This Row],[6M Return vs Nifty Z-Score]],Table2[6M Return vs Nifty Z-Score])</f>
        <v>514</v>
      </c>
      <c r="AU691">
        <f>_xlfn.RANK.AVG(Table2[[#This Row],[Sharpe Ratio Z-Score]],Table2[Sharpe Ratio Z-Score])</f>
        <v>718</v>
      </c>
      <c r="AV691">
        <f>(Table2[[#This Row],[Rank 1Y]]+Table2[[#This Row],[Rank 6M]]+Table2[[#This Row],[Rank Sharpe]])/3</f>
        <v>633.66666666666663</v>
      </c>
    </row>
    <row r="692" spans="1:48" x14ac:dyDescent="0.3">
      <c r="A692" t="s">
        <v>1491</v>
      </c>
      <c r="B692" t="s">
        <v>1492</v>
      </c>
      <c r="C692" t="s">
        <v>3190</v>
      </c>
      <c r="D692" t="s">
        <v>89</v>
      </c>
      <c r="E692">
        <v>7143.0624881849999</v>
      </c>
      <c r="F692">
        <v>1499.55</v>
      </c>
      <c r="G692">
        <v>-28.080024644733701</v>
      </c>
      <c r="H692">
        <f>(Table2[[#This Row],[1Y Return vs Nifty]]-AVERAGE(Table2[1Y Return vs Nifty]))/_xlfn.STDEV.P(Table2[1Y Return vs Nifty])</f>
        <v>-0.92662900283565186</v>
      </c>
      <c r="I692">
        <v>-0.27391553075790998</v>
      </c>
      <c r="J692">
        <f>(Table2[[#This Row],[1M Return vs Nifty]]-AVERAGE(Table2[1M Return vs Nifty]))/_xlfn.STDEV.P(Table2[1M Return vs Nifty])</f>
        <v>-0.13867580992301753</v>
      </c>
      <c r="K692">
        <v>-3.27532392245902</v>
      </c>
      <c r="L692">
        <f>(Table2[[#This Row],[6M Return vs Nifty]]-AVERAGE(Table2[6M Return vs Nifty]))/_xlfn.STDEV.P(Table2[6M Return vs Nifty])</f>
        <v>-0.58924511119142009</v>
      </c>
      <c r="M692">
        <v>-0.29350938073577099</v>
      </c>
      <c r="N692">
        <f>(Table2[[#This Row],[1W Return vs Nifty]]-AVERAGE(Table2[1W Return vs Nifty]))/_xlfn.STDEV.P(Table2[1W Return vs Nifty])</f>
        <v>-8.8200636228294105E-2</v>
      </c>
      <c r="O692">
        <v>1484.35</v>
      </c>
      <c r="P692">
        <v>1462.86508937699</v>
      </c>
      <c r="Q692">
        <v>1429.3065362785101</v>
      </c>
      <c r="R692">
        <v>56.182721302159997</v>
      </c>
      <c r="S692" s="1">
        <f>(Table2[[#This Row],[Close Price]]-Table2[[#This Row],[20D EMA]])/Table2[[#This Row],[20D EMA]]</f>
        <v>1.0240172466062618E-2</v>
      </c>
      <c r="T692" s="1">
        <f>(Table2[[#This Row],[Close Price]]-Table2[[#This Row],[50D EMA]])/Table2[[#This Row],[50D EMA]]</f>
        <v>2.5077439395750054E-2</v>
      </c>
      <c r="U692" s="1">
        <f>(Table2[[#This Row],[Close Price]]-Table2[[#This Row],[200D EMA]])/Table2[[#This Row],[200D EMA]]</f>
        <v>4.9145135727415766E-2</v>
      </c>
      <c r="V692">
        <v>4.9454697695613197</v>
      </c>
      <c r="W692">
        <v>1490.2</v>
      </c>
      <c r="X692">
        <v>1518.9</v>
      </c>
      <c r="Y692">
        <v>1490.2</v>
      </c>
      <c r="Z692">
        <v>1522</v>
      </c>
      <c r="AA692">
        <v>1434.5</v>
      </c>
      <c r="AB692">
        <v>1584</v>
      </c>
      <c r="AC692" s="1">
        <f>(Table2[[#This Row],[Close Price]]/Table2[[#This Row],[Day Low]])-1</f>
        <v>6.2743255938799702E-3</v>
      </c>
      <c r="AD692" s="1">
        <f>(Table2[[#This Row],[Day High]]/Table2[[#This Row],[Close Price]])-1</f>
        <v>1.2903871161348501E-2</v>
      </c>
      <c r="AE692" s="1">
        <f>(Table2[[#This Row],[Close Price]]/Table2[[#This Row],[Current Week Low]])-1</f>
        <v>6.2743255938799702E-3</v>
      </c>
      <c r="AF692" s="1">
        <f>(Table2[[#This Row],[Current Week High]]/Table2[[#This Row],[Close Price]])-1</f>
        <v>1.4971158014071007E-2</v>
      </c>
      <c r="AG692" s="1">
        <f>(Table2[[#This Row],[Close Price]]/Table2[[#This Row],[Current Month Low]])-1</f>
        <v>4.5346810735447773E-2</v>
      </c>
      <c r="AH692" s="1">
        <f>(Table2[[#This Row],[Current Month High]]/Table2[[#This Row],[Close Price]])-1</f>
        <v>5.6316895068520667E-2</v>
      </c>
      <c r="AI692">
        <v>5.8984361975259203</v>
      </c>
      <c r="AJ692">
        <v>19.963999999999999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7.0000000000000007E-2</v>
      </c>
      <c r="AM692" t="s">
        <v>3225</v>
      </c>
      <c r="AN692">
        <v>3.38</v>
      </c>
      <c r="AO692" t="s">
        <v>3225</v>
      </c>
      <c r="AP692">
        <v>-0.12989609426654899</v>
      </c>
      <c r="AQ692">
        <f>(Table2[[#This Row],[Sharpe Ratio]]-AVERAGE(Table2[Sharpe Ratio]))/_xlfn.STDEV.P(Table2[Sharpe Ratio])</f>
        <v>-2.268036906156798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-4.0107874663351817</v>
      </c>
      <c r="AS692">
        <f>_xlfn.RANK.AVG(Table2[[#This Row],[1Y Return vs Nifty Z-Score]],Table2[1Y Return vs Nifty Z-Score])</f>
        <v>648</v>
      </c>
      <c r="AT692">
        <f>_xlfn.RANK.AVG(Table2[[#This Row],[6M Return vs Nifty Z-Score]],Table2[6M Return vs Nifty Z-Score])</f>
        <v>521</v>
      </c>
      <c r="AU692">
        <f>_xlfn.RANK.AVG(Table2[[#This Row],[Sharpe Ratio Z-Score]],Table2[Sharpe Ratio Z-Score])</f>
        <v>735</v>
      </c>
      <c r="AV692">
        <f>(Table2[[#This Row],[Rank 1Y]]+Table2[[#This Row],[Rank 6M]]+Table2[[#This Row],[Rank Sharpe]])/3</f>
        <v>634.66666666666663</v>
      </c>
    </row>
    <row r="693" spans="1:48" x14ac:dyDescent="0.3">
      <c r="A693" t="s">
        <v>1679</v>
      </c>
      <c r="B693" t="s">
        <v>1680</v>
      </c>
      <c r="C693" t="s">
        <v>3180</v>
      </c>
      <c r="D693" t="s">
        <v>411</v>
      </c>
      <c r="E693">
        <v>5239.214973135</v>
      </c>
      <c r="F693">
        <v>47.57</v>
      </c>
      <c r="G693">
        <v>-32.626265150726802</v>
      </c>
      <c r="H693">
        <f>(Table2[[#This Row],[1Y Return vs Nifty]]-AVERAGE(Table2[1Y Return vs Nifty]))/_xlfn.STDEV.P(Table2[1Y Return vs Nifty])</f>
        <v>-1.0019466431037725</v>
      </c>
      <c r="I693">
        <v>-5.30361464190291</v>
      </c>
      <c r="J693">
        <f>(Table2[[#This Row],[1M Return vs Nifty]]-AVERAGE(Table2[1M Return vs Nifty]))/_xlfn.STDEV.P(Table2[1M Return vs Nifty])</f>
        <v>-0.61368610641970944</v>
      </c>
      <c r="K693">
        <v>-18.925492692660299</v>
      </c>
      <c r="L693">
        <f>(Table2[[#This Row],[6M Return vs Nifty]]-AVERAGE(Table2[6M Return vs Nifty]))/_xlfn.STDEV.P(Table2[6M Return vs Nifty])</f>
        <v>-1.0510362190139526</v>
      </c>
      <c r="M693">
        <v>-2.0073219626933301</v>
      </c>
      <c r="N693">
        <f>(Table2[[#This Row],[1W Return vs Nifty]]-AVERAGE(Table2[1W Return vs Nifty]))/_xlfn.STDEV.P(Table2[1W Return vs Nifty])</f>
        <v>-0.47788504146647498</v>
      </c>
      <c r="O693">
        <v>48.55</v>
      </c>
      <c r="P693">
        <v>49.427538177623902</v>
      </c>
      <c r="Q693">
        <v>51.259257126975299</v>
      </c>
      <c r="R693">
        <v>29.483463288107298</v>
      </c>
      <c r="S693" s="1">
        <f>(Table2[[#This Row],[Close Price]]-Table2[[#This Row],[20D EMA]])/Table2[[#This Row],[20D EMA]]</f>
        <v>-2.0185375901132788E-2</v>
      </c>
      <c r="T693" s="1">
        <f>(Table2[[#This Row],[Close Price]]-Table2[[#This Row],[50D EMA]])/Table2[[#This Row],[50D EMA]]</f>
        <v>-3.7581037739500819E-2</v>
      </c>
      <c r="U693" s="1">
        <f>(Table2[[#This Row],[Close Price]]-Table2[[#This Row],[200D EMA]])/Table2[[#This Row],[200D EMA]]</f>
        <v>-7.1972504748489985E-2</v>
      </c>
      <c r="V693">
        <v>0.56229455910325898</v>
      </c>
      <c r="W693">
        <v>47.42</v>
      </c>
      <c r="X693">
        <v>48.26</v>
      </c>
      <c r="Y693">
        <v>47.42</v>
      </c>
      <c r="Z693">
        <v>48.3</v>
      </c>
      <c r="AA693">
        <v>47.05</v>
      </c>
      <c r="AB693">
        <v>50.1</v>
      </c>
      <c r="AC693" s="1">
        <f>(Table2[[#This Row],[Close Price]]/Table2[[#This Row],[Day Low]])-1</f>
        <v>3.16322226908472E-3</v>
      </c>
      <c r="AD693" s="1">
        <f>(Table2[[#This Row],[Day High]]/Table2[[#This Row],[Close Price]])-1</f>
        <v>1.4504940088290841E-2</v>
      </c>
      <c r="AE693" s="1">
        <f>(Table2[[#This Row],[Close Price]]/Table2[[#This Row],[Current Week Low]])-1</f>
        <v>3.16322226908472E-3</v>
      </c>
      <c r="AF693" s="1">
        <f>(Table2[[#This Row],[Current Week High]]/Table2[[#This Row],[Close Price]])-1</f>
        <v>1.534580618036574E-2</v>
      </c>
      <c r="AG693" s="1">
        <f>(Table2[[#This Row],[Close Price]]/Table2[[#This Row],[Current Month Low]])-1</f>
        <v>1.1052072263549428E-2</v>
      </c>
      <c r="AH693" s="1">
        <f>(Table2[[#This Row],[Current Month High]]/Table2[[#This Row],[Close Price]])-1</f>
        <v>5.3184780323733527E-2</v>
      </c>
      <c r="AI693">
        <v>43.577885221778402</v>
      </c>
      <c r="AJ693">
        <v>6.0646599777034398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-7.0000000000000007E-2</v>
      </c>
      <c r="AM693" t="s">
        <v>3224</v>
      </c>
      <c r="AN693">
        <v>-2.92</v>
      </c>
      <c r="AO693" t="s">
        <v>3224</v>
      </c>
      <c r="AQ693">
        <f>(Table2[[#This Row],[Sharpe Ratio]]-AVERAGE(Table2[Sharpe Ratio]))/_xlfn.STDEV.P(Table2[Sharpe Ratio])</f>
        <v>-0.7593941903965159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675</v>
      </c>
      <c r="AT693">
        <f>_xlfn.RANK.AVG(Table2[[#This Row],[6M Return vs Nifty Z-Score]],Table2[6M Return vs Nifty Z-Score])</f>
        <v>672</v>
      </c>
      <c r="AU693">
        <f>_xlfn.RANK.AVG(Table2[[#This Row],[Sharpe Ratio Z-Score]],Table2[Sharpe Ratio Z-Score])</f>
        <v>560.5</v>
      </c>
      <c r="AV693">
        <f>(Table2[[#This Row],[Rank 1Y]]+Table2[[#This Row],[Rank 6M]]+Table2[[#This Row],[Rank Sharpe]])/3</f>
        <v>635.83333333333337</v>
      </c>
    </row>
    <row r="694" spans="1:48" x14ac:dyDescent="0.3">
      <c r="A694" t="s">
        <v>2097</v>
      </c>
      <c r="B694" t="s">
        <v>2098</v>
      </c>
      <c r="C694" t="s">
        <v>3189</v>
      </c>
      <c r="D694" t="s">
        <v>78</v>
      </c>
      <c r="E694">
        <v>3060.6479439680002</v>
      </c>
      <c r="F694">
        <v>234.16</v>
      </c>
      <c r="G694">
        <v>-23.762584991698802</v>
      </c>
      <c r="H694">
        <f>(Table2[[#This Row],[1Y Return vs Nifty]]-AVERAGE(Table2[1Y Return vs Nifty]))/_xlfn.STDEV.P(Table2[1Y Return vs Nifty])</f>
        <v>-0.85510191001292646</v>
      </c>
      <c r="I694">
        <v>0.92568147911958698</v>
      </c>
      <c r="J694">
        <f>(Table2[[#This Row],[1M Return vs Nifty]]-AVERAGE(Table2[1M Return vs Nifty]))/_xlfn.STDEV.P(Table2[1M Return vs Nifty])</f>
        <v>-2.5384553578115317E-2</v>
      </c>
      <c r="K694">
        <v>-11.391487071539</v>
      </c>
      <c r="L694">
        <f>(Table2[[#This Row],[6M Return vs Nifty]]-AVERAGE(Table2[6M Return vs Nifty]))/_xlfn.STDEV.P(Table2[6M Return vs Nifty])</f>
        <v>-0.82872955553929117</v>
      </c>
      <c r="M694">
        <v>2.3000395183353501</v>
      </c>
      <c r="N694">
        <f>(Table2[[#This Row],[1W Return vs Nifty]]-AVERAGE(Table2[1W Return vs Nifty]))/_xlfn.STDEV.P(Table2[1W Return vs Nifty])</f>
        <v>0.50151703233746081</v>
      </c>
      <c r="O694">
        <v>232.5</v>
      </c>
      <c r="P694">
        <v>233.89026556649901</v>
      </c>
      <c r="Q694">
        <v>235.32336040807999</v>
      </c>
      <c r="R694">
        <v>55.406164114152403</v>
      </c>
      <c r="S694" s="1">
        <f>(Table2[[#This Row],[Close Price]]-Table2[[#This Row],[20D EMA]])/Table2[[#This Row],[20D EMA]]</f>
        <v>7.1397849462365446E-3</v>
      </c>
      <c r="T694" s="1">
        <f>(Table2[[#This Row],[Close Price]]-Table2[[#This Row],[50D EMA]])/Table2[[#This Row],[50D EMA]]</f>
        <v>1.1532520724950642E-3</v>
      </c>
      <c r="U694" s="1">
        <f>(Table2[[#This Row],[Close Price]]-Table2[[#This Row],[200D EMA]])/Table2[[#This Row],[200D EMA]]</f>
        <v>-4.9436673267906073E-3</v>
      </c>
      <c r="V694">
        <v>0.27540611944275001</v>
      </c>
      <c r="W694">
        <v>233.05</v>
      </c>
      <c r="X694">
        <v>238.8</v>
      </c>
      <c r="Y694">
        <v>233.05</v>
      </c>
      <c r="Z694">
        <v>238.8</v>
      </c>
      <c r="AA694">
        <v>225.21</v>
      </c>
      <c r="AB694">
        <v>238.8</v>
      </c>
      <c r="AC694" s="1">
        <f>(Table2[[#This Row],[Close Price]]/Table2[[#This Row],[Day Low]])-1</f>
        <v>4.7629264106414659E-3</v>
      </c>
      <c r="AD694" s="1">
        <f>(Table2[[#This Row],[Day High]]/Table2[[#This Row],[Close Price]])-1</f>
        <v>1.9815510761872268E-2</v>
      </c>
      <c r="AE694" s="1">
        <f>(Table2[[#This Row],[Close Price]]/Table2[[#This Row],[Current Week Low]])-1</f>
        <v>4.7629264106414659E-3</v>
      </c>
      <c r="AF694" s="1">
        <f>(Table2[[#This Row],[Current Week High]]/Table2[[#This Row],[Close Price]])-1</f>
        <v>1.9815510761872268E-2</v>
      </c>
      <c r="AG694" s="1">
        <f>(Table2[[#This Row],[Close Price]]/Table2[[#This Row],[Current Month Low]])-1</f>
        <v>3.9740686470405295E-2</v>
      </c>
      <c r="AH694" s="1">
        <f>(Table2[[#This Row],[Current Month High]]/Table2[[#This Row],[Close Price]])-1</f>
        <v>1.9815510761872268E-2</v>
      </c>
      <c r="AI694">
        <v>30.252818585582499</v>
      </c>
      <c r="AJ694">
        <v>20.701030927834999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-0.09</v>
      </c>
      <c r="AM694" t="s">
        <v>3224</v>
      </c>
      <c r="AN694">
        <v>1.25</v>
      </c>
      <c r="AO694" t="s">
        <v>3225</v>
      </c>
      <c r="AP694">
        <v>-6.1705791708581002E-2</v>
      </c>
      <c r="AQ694">
        <f>(Table2[[#This Row],[Sharpe Ratio]]-AVERAGE(Table2[Sharpe Ratio]))/_xlfn.STDEV.P(Table2[Sharpe Ratio])</f>
        <v>-1.4760592580185308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629</v>
      </c>
      <c r="AT694">
        <f>_xlfn.RANK.AVG(Table2[[#This Row],[6M Return vs Nifty Z-Score]],Table2[6M Return vs Nifty Z-Score])</f>
        <v>600</v>
      </c>
      <c r="AU694">
        <f>_xlfn.RANK.AVG(Table2[[#This Row],[Sharpe Ratio Z-Score]],Table2[Sharpe Ratio Z-Score])</f>
        <v>681</v>
      </c>
      <c r="AV694">
        <f>(Table2[[#This Row],[Rank 1Y]]+Table2[[#This Row],[Rank 6M]]+Table2[[#This Row],[Rank Sharpe]])/3</f>
        <v>636.66666666666663</v>
      </c>
    </row>
    <row r="695" spans="1:48" x14ac:dyDescent="0.3">
      <c r="A695" t="s">
        <v>576</v>
      </c>
      <c r="B695" t="s">
        <v>577</v>
      </c>
      <c r="C695" t="s">
        <v>3180</v>
      </c>
      <c r="D695" t="s">
        <v>40</v>
      </c>
      <c r="E695">
        <v>35628.394551249999</v>
      </c>
      <c r="F695">
        <v>608.5</v>
      </c>
      <c r="G695">
        <v>-29.363719202557601</v>
      </c>
      <c r="H695">
        <f>(Table2[[#This Row],[1Y Return vs Nifty]]-AVERAGE(Table2[1Y Return vs Nifty]))/_xlfn.STDEV.P(Table2[1Y Return vs Nifty])</f>
        <v>-0.94789599141508774</v>
      </c>
      <c r="I695">
        <v>0.82308550457125595</v>
      </c>
      <c r="J695">
        <f>(Table2[[#This Row],[1M Return vs Nifty]]-AVERAGE(Table2[1M Return vs Nifty]))/_xlfn.STDEV.P(Table2[1M Return vs Nifty])</f>
        <v>-3.5073829857402643E-2</v>
      </c>
      <c r="K695">
        <v>-5.3602968985494499</v>
      </c>
      <c r="L695">
        <f>(Table2[[#This Row],[6M Return vs Nifty]]-AVERAGE(Table2[6M Return vs Nifty]))/_xlfn.STDEV.P(Table2[6M Return vs Nifty])</f>
        <v>-0.65076661901324651</v>
      </c>
      <c r="M695">
        <v>-3.3557802528693998</v>
      </c>
      <c r="N695">
        <f>(Table2[[#This Row],[1W Return vs Nifty]]-AVERAGE(Table2[1W Return vs Nifty]))/_xlfn.STDEV.P(Table2[1W Return vs Nifty])</f>
        <v>-0.78449567808319742</v>
      </c>
      <c r="O695">
        <v>614.80999999999995</v>
      </c>
      <c r="P695">
        <v>599.140220967951</v>
      </c>
      <c r="Q695">
        <v>575.58651241209498</v>
      </c>
      <c r="R695">
        <v>38.841293140100099</v>
      </c>
      <c r="S695" s="1">
        <f>(Table2[[#This Row],[Close Price]]-Table2[[#This Row],[20D EMA]])/Table2[[#This Row],[20D EMA]]</f>
        <v>-1.0263333387550538E-2</v>
      </c>
      <c r="T695" s="1">
        <f>(Table2[[#This Row],[Close Price]]-Table2[[#This Row],[50D EMA]])/Table2[[#This Row],[50D EMA]]</f>
        <v>1.5622017525259208E-2</v>
      </c>
      <c r="U695" s="1">
        <f>(Table2[[#This Row],[Close Price]]-Table2[[#This Row],[200D EMA]])/Table2[[#This Row],[200D EMA]]</f>
        <v>5.7182520573623857E-2</v>
      </c>
      <c r="V695">
        <v>1.1246006710123</v>
      </c>
      <c r="W695">
        <v>605.35</v>
      </c>
      <c r="X695">
        <v>625.4</v>
      </c>
      <c r="Y695">
        <v>605.35</v>
      </c>
      <c r="Z695">
        <v>625.4</v>
      </c>
      <c r="AA695">
        <v>605.35</v>
      </c>
      <c r="AB695">
        <v>647</v>
      </c>
      <c r="AC695" s="1">
        <f>(Table2[[#This Row],[Close Price]]/Table2[[#This Row],[Day Low]])-1</f>
        <v>5.2036012224332406E-3</v>
      </c>
      <c r="AD695" s="1">
        <f>(Table2[[#This Row],[Day High]]/Table2[[#This Row],[Close Price]])-1</f>
        <v>2.7773212818405835E-2</v>
      </c>
      <c r="AE695" s="1">
        <f>(Table2[[#This Row],[Close Price]]/Table2[[#This Row],[Current Week Low]])-1</f>
        <v>5.2036012224332406E-3</v>
      </c>
      <c r="AF695" s="1">
        <f>(Table2[[#This Row],[Current Week High]]/Table2[[#This Row],[Close Price]])-1</f>
        <v>2.7773212818405835E-2</v>
      </c>
      <c r="AG695" s="1">
        <f>(Table2[[#This Row],[Close Price]]/Table2[[#This Row],[Current Month Low]])-1</f>
        <v>5.2036012224332406E-3</v>
      </c>
      <c r="AH695" s="1">
        <f>(Table2[[#This Row],[Current Month High]]/Table2[[#This Row],[Close Price]])-1</f>
        <v>6.3270336894001744E-2</v>
      </c>
      <c r="AI695">
        <v>7.9211175020542397</v>
      </c>
      <c r="AJ695">
        <v>33.795074758135399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0.06</v>
      </c>
      <c r="AM695" t="s">
        <v>3225</v>
      </c>
      <c r="AN695">
        <v>-3.21</v>
      </c>
      <c r="AO695" t="s">
        <v>3224</v>
      </c>
      <c r="AP695">
        <v>-8.6823888218604997E-2</v>
      </c>
      <c r="AQ695">
        <f>(Table2[[#This Row],[Sharpe Ratio]]-AVERAGE(Table2[Sharpe Ratio]))/_xlfn.STDEV.P(Table2[Sharpe Ratio])</f>
        <v>-1.7677865308636393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-4.1860186492325733</v>
      </c>
      <c r="AS695">
        <f>_xlfn.RANK.AVG(Table2[[#This Row],[1Y Return vs Nifty Z-Score]],Table2[1Y Return vs Nifty Z-Score])</f>
        <v>659</v>
      </c>
      <c r="AT695">
        <f>_xlfn.RANK.AVG(Table2[[#This Row],[6M Return vs Nifty Z-Score]],Table2[6M Return vs Nifty Z-Score])</f>
        <v>548</v>
      </c>
      <c r="AU695">
        <f>_xlfn.RANK.AVG(Table2[[#This Row],[Sharpe Ratio Z-Score]],Table2[Sharpe Ratio Z-Score])</f>
        <v>712</v>
      </c>
      <c r="AV695">
        <f>(Table2[[#This Row],[Rank 1Y]]+Table2[[#This Row],[Rank 6M]]+Table2[[#This Row],[Rank Sharpe]])/3</f>
        <v>639.66666666666663</v>
      </c>
    </row>
    <row r="696" spans="1:48" x14ac:dyDescent="0.3">
      <c r="A696" t="s">
        <v>66</v>
      </c>
      <c r="B696" t="s">
        <v>67</v>
      </c>
      <c r="C696" t="s">
        <v>3180</v>
      </c>
      <c r="D696" t="s">
        <v>24</v>
      </c>
      <c r="E696">
        <v>367136.18201597902</v>
      </c>
      <c r="F696">
        <v>1846.65</v>
      </c>
      <c r="G696">
        <v>-23.196283791845499</v>
      </c>
      <c r="H696">
        <f>(Table2[[#This Row],[1Y Return vs Nifty]]-AVERAGE(Table2[1Y Return vs Nifty]))/_xlfn.STDEV.P(Table2[1Y Return vs Nifty])</f>
        <v>-0.84571998884141564</v>
      </c>
      <c r="I696">
        <v>-1.0962044710530801</v>
      </c>
      <c r="J696">
        <f>(Table2[[#This Row],[1M Return vs Nifty]]-AVERAGE(Table2[1M Return vs Nifty]))/_xlfn.STDEV.P(Table2[1M Return vs Nifty])</f>
        <v>-0.21633367865517733</v>
      </c>
      <c r="K696">
        <v>-9.1588126854192904</v>
      </c>
      <c r="L696">
        <f>(Table2[[#This Row],[6M Return vs Nifty]]-AVERAGE(Table2[6M Return vs Nifty]))/_xlfn.STDEV.P(Table2[6M Return vs Nifty])</f>
        <v>-0.76284980731981222</v>
      </c>
      <c r="M696">
        <v>0.74567225825085104</v>
      </c>
      <c r="N696">
        <f>(Table2[[#This Row],[1W Return vs Nifty]]-AVERAGE(Table2[1W Return vs Nifty]))/_xlfn.STDEV.P(Table2[1W Return vs Nifty])</f>
        <v>0.14808709043805615</v>
      </c>
      <c r="O696">
        <v>1801.86</v>
      </c>
      <c r="P696">
        <v>1790.0267466621699</v>
      </c>
      <c r="Q696">
        <v>1774.9421995965699</v>
      </c>
      <c r="R696">
        <v>75.800848791882402</v>
      </c>
      <c r="S696" s="1">
        <f>(Table2[[#This Row],[Close Price]]-Table2[[#This Row],[20D EMA]])/Table2[[#This Row],[20D EMA]]</f>
        <v>2.4857647097998842E-2</v>
      </c>
      <c r="T696" s="1">
        <f>(Table2[[#This Row],[Close Price]]-Table2[[#This Row],[50D EMA]])/Table2[[#This Row],[50D EMA]]</f>
        <v>3.1632629760094108E-2</v>
      </c>
      <c r="U696" s="1">
        <f>(Table2[[#This Row],[Close Price]]-Table2[[#This Row],[200D EMA]])/Table2[[#This Row],[200D EMA]]</f>
        <v>4.0400076362897205E-2</v>
      </c>
      <c r="V696">
        <v>0.72041726205718404</v>
      </c>
      <c r="W696">
        <v>1830.65</v>
      </c>
      <c r="X696">
        <v>1853.4</v>
      </c>
      <c r="Y696">
        <v>1828.3</v>
      </c>
      <c r="Z696">
        <v>1853.4</v>
      </c>
      <c r="AA696">
        <v>1756.5</v>
      </c>
      <c r="AB696">
        <v>1853.4</v>
      </c>
      <c r="AC696" s="1">
        <f>(Table2[[#This Row],[Close Price]]/Table2[[#This Row],[Day Low]])-1</f>
        <v>8.7400650042335215E-3</v>
      </c>
      <c r="AD696" s="1">
        <f>(Table2[[#This Row],[Day High]]/Table2[[#This Row],[Close Price]])-1</f>
        <v>3.655267646820004E-3</v>
      </c>
      <c r="AE696" s="1">
        <f>(Table2[[#This Row],[Close Price]]/Table2[[#This Row],[Current Week Low]])-1</f>
        <v>1.0036646064650379E-2</v>
      </c>
      <c r="AF696" s="1">
        <f>(Table2[[#This Row],[Current Week High]]/Table2[[#This Row],[Close Price]])-1</f>
        <v>3.655267646820004E-3</v>
      </c>
      <c r="AG696" s="1">
        <f>(Table2[[#This Row],[Close Price]]/Table2[[#This Row],[Current Month Low]])-1</f>
        <v>5.1323654995730106E-2</v>
      </c>
      <c r="AH696" s="1">
        <f>(Table2[[#This Row],[Current Month High]]/Table2[[#This Row],[Close Price]])-1</f>
        <v>3.655267646820004E-3</v>
      </c>
      <c r="AI696">
        <v>4.3240462459047402</v>
      </c>
      <c r="AJ696">
        <v>19.6133044013343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0.03</v>
      </c>
      <c r="AM696" t="s">
        <v>3225</v>
      </c>
      <c r="AN696">
        <v>3.7</v>
      </c>
      <c r="AO696" t="s">
        <v>3225</v>
      </c>
      <c r="AP696">
        <v>-0.103230854425857</v>
      </c>
      <c r="AQ696">
        <f>(Table2[[#This Row],[Sharpe Ratio]]-AVERAGE(Table2[Sharpe Ratio]))/_xlfn.STDEV.P(Table2[Sharpe Ratio])</f>
        <v>-1.9583407595805074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-3.6351571439588564</v>
      </c>
      <c r="AS696">
        <f>_xlfn.RANK.AVG(Table2[[#This Row],[1Y Return vs Nifty Z-Score]],Table2[1Y Return vs Nifty Z-Score])</f>
        <v>623</v>
      </c>
      <c r="AT696">
        <f>_xlfn.RANK.AVG(Table2[[#This Row],[6M Return vs Nifty Z-Score]],Table2[6M Return vs Nifty Z-Score])</f>
        <v>573</v>
      </c>
      <c r="AU696">
        <f>_xlfn.RANK.AVG(Table2[[#This Row],[Sharpe Ratio Z-Score]],Table2[Sharpe Ratio Z-Score])</f>
        <v>726</v>
      </c>
      <c r="AV696">
        <f>(Table2[[#This Row],[Rank 1Y]]+Table2[[#This Row],[Rank 6M]]+Table2[[#This Row],[Rank Sharpe]])/3</f>
        <v>640.66666666666663</v>
      </c>
    </row>
    <row r="697" spans="1:48" x14ac:dyDescent="0.3">
      <c r="A697" t="s">
        <v>1507</v>
      </c>
      <c r="B697" t="s">
        <v>1508</v>
      </c>
      <c r="C697" t="s">
        <v>3190</v>
      </c>
      <c r="D697" t="s">
        <v>460</v>
      </c>
      <c r="E697">
        <v>7059.4301225649997</v>
      </c>
      <c r="F697">
        <v>497.15</v>
      </c>
      <c r="G697">
        <v>-51.951460259587797</v>
      </c>
      <c r="H697">
        <f>(Table2[[#This Row],[1Y Return vs Nifty]]-AVERAGE(Table2[1Y Return vs Nifty]))/_xlfn.STDEV.P(Table2[1Y Return vs Nifty])</f>
        <v>-1.3221074642045658</v>
      </c>
      <c r="I697">
        <v>11.1894996742014</v>
      </c>
      <c r="J697">
        <f>(Table2[[#This Row],[1M Return vs Nifty]]-AVERAGE(Table2[1M Return vs Nifty]))/_xlfn.STDEV.P(Table2[1M Return vs Nifty])</f>
        <v>0.94394168568554426</v>
      </c>
      <c r="K697">
        <v>-6.6665016202274696</v>
      </c>
      <c r="L697">
        <f>(Table2[[#This Row],[6M Return vs Nifty]]-AVERAGE(Table2[6M Return vs Nifty]))/_xlfn.STDEV.P(Table2[6M Return vs Nifty])</f>
        <v>-0.68930893343321809</v>
      </c>
      <c r="M697">
        <v>-2.0392892565560001</v>
      </c>
      <c r="N697">
        <f>(Table2[[#This Row],[1W Return vs Nifty]]-AVERAGE(Table2[1W Return vs Nifty]))/_xlfn.STDEV.P(Table2[1W Return vs Nifty])</f>
        <v>-0.48515372185025407</v>
      </c>
      <c r="O697">
        <v>487.88</v>
      </c>
      <c r="P697">
        <v>480.330424764947</v>
      </c>
      <c r="Q697">
        <v>518.79913649463106</v>
      </c>
      <c r="R697">
        <v>55.059459906962203</v>
      </c>
      <c r="S697" s="1">
        <f>(Table2[[#This Row],[Close Price]]-Table2[[#This Row],[20D EMA]])/Table2[[#This Row],[20D EMA]]</f>
        <v>1.9000573911617573E-2</v>
      </c>
      <c r="T697" s="1">
        <f>(Table2[[#This Row],[Close Price]]-Table2[[#This Row],[50D EMA]])/Table2[[#This Row],[50D EMA]]</f>
        <v>3.5016676787200718E-2</v>
      </c>
      <c r="U697" s="1">
        <f>(Table2[[#This Row],[Close Price]]-Table2[[#This Row],[200D EMA]])/Table2[[#This Row],[200D EMA]]</f>
        <v>-4.172932252915406E-2</v>
      </c>
      <c r="V697">
        <v>1.4964641455644201</v>
      </c>
      <c r="W697">
        <v>492</v>
      </c>
      <c r="X697">
        <v>507</v>
      </c>
      <c r="Y697">
        <v>492</v>
      </c>
      <c r="Z697">
        <v>517.29999999999995</v>
      </c>
      <c r="AA697">
        <v>481.05</v>
      </c>
      <c r="AB697">
        <v>518</v>
      </c>
      <c r="AC697" s="1">
        <f>(Table2[[#This Row],[Close Price]]/Table2[[#This Row],[Day Low]])-1</f>
        <v>1.0467479674796776E-2</v>
      </c>
      <c r="AD697" s="1">
        <f>(Table2[[#This Row],[Day High]]/Table2[[#This Row],[Close Price]])-1</f>
        <v>1.9812933722216597E-2</v>
      </c>
      <c r="AE697" s="1">
        <f>(Table2[[#This Row],[Close Price]]/Table2[[#This Row],[Current Week Low]])-1</f>
        <v>1.0467479674796776E-2</v>
      </c>
      <c r="AF697" s="1">
        <f>(Table2[[#This Row],[Current Week High]]/Table2[[#This Row],[Close Price]])-1</f>
        <v>4.0531026853062313E-2</v>
      </c>
      <c r="AG697" s="1">
        <f>(Table2[[#This Row],[Close Price]]/Table2[[#This Row],[Current Month Low]])-1</f>
        <v>3.3468454422617144E-2</v>
      </c>
      <c r="AH697" s="1">
        <f>(Table2[[#This Row],[Current Month High]]/Table2[[#This Row],[Close Price]])-1</f>
        <v>4.1939052599819115E-2</v>
      </c>
      <c r="AI697">
        <v>40.279593683998797</v>
      </c>
      <c r="AJ697">
        <v>16.021003500583401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</v>
      </c>
      <c r="AM697" t="s">
        <v>3224</v>
      </c>
      <c r="AN697">
        <v>2.14</v>
      </c>
      <c r="AO697" t="s">
        <v>3225</v>
      </c>
      <c r="AP697">
        <v>-3.3000876220992001E-2</v>
      </c>
      <c r="AQ697">
        <f>(Table2[[#This Row],[Sharpe Ratio]]-AVERAGE(Table2[Sharpe Ratio]))/_xlfn.STDEV.P(Table2[Sharpe Ratio])</f>
        <v>-1.1426738556214262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723</v>
      </c>
      <c r="AT697">
        <f>_xlfn.RANK.AVG(Table2[[#This Row],[6M Return vs Nifty Z-Score]],Table2[6M Return vs Nifty Z-Score])</f>
        <v>555</v>
      </c>
      <c r="AU697">
        <f>_xlfn.RANK.AVG(Table2[[#This Row],[Sharpe Ratio Z-Score]],Table2[Sharpe Ratio Z-Score])</f>
        <v>645</v>
      </c>
      <c r="AV697">
        <f>(Table2[[#This Row],[Rank 1Y]]+Table2[[#This Row],[Rank 6M]]+Table2[[#This Row],[Rank Sharpe]])/3</f>
        <v>641</v>
      </c>
    </row>
    <row r="698" spans="1:48" x14ac:dyDescent="0.3">
      <c r="A698" t="s">
        <v>1941</v>
      </c>
      <c r="B698" t="s">
        <v>1942</v>
      </c>
      <c r="C698" t="s">
        <v>3195</v>
      </c>
      <c r="D698" t="s">
        <v>418</v>
      </c>
      <c r="E698">
        <v>3712.96450224</v>
      </c>
      <c r="F698">
        <v>24.08</v>
      </c>
      <c r="G698">
        <v>-42.415874598149301</v>
      </c>
      <c r="H698">
        <f>(Table2[[#This Row],[1Y Return vs Nifty]]-AVERAGE(Table2[1Y Return vs Nifty]))/_xlfn.STDEV.P(Table2[1Y Return vs Nifty])</f>
        <v>-1.1641312617473254</v>
      </c>
      <c r="I698">
        <v>10.2455351368066</v>
      </c>
      <c r="J698">
        <f>(Table2[[#This Row],[1M Return vs Nifty]]-AVERAGE(Table2[1M Return vs Nifty]))/_xlfn.STDEV.P(Table2[1M Return vs Nifty])</f>
        <v>0.85479264020950363</v>
      </c>
      <c r="K698">
        <v>-16.7278403134497</v>
      </c>
      <c r="L698">
        <f>(Table2[[#This Row],[6M Return vs Nifty]]-AVERAGE(Table2[6M Return vs Nifty]))/_xlfn.STDEV.P(Table2[6M Return vs Nifty])</f>
        <v>-0.9861898686834164</v>
      </c>
      <c r="M698">
        <v>-2.0841658028251802</v>
      </c>
      <c r="N698">
        <f>(Table2[[#This Row],[1W Return vs Nifty]]-AVERAGE(Table2[1W Return vs Nifty]))/_xlfn.STDEV.P(Table2[1W Return vs Nifty])</f>
        <v>-0.49535769072418673</v>
      </c>
      <c r="O698">
        <v>23.48</v>
      </c>
      <c r="P698">
        <v>22.159424834710698</v>
      </c>
      <c r="Q698">
        <v>23.8513051711166</v>
      </c>
      <c r="R698">
        <v>50.286223419091399</v>
      </c>
      <c r="S698" s="1">
        <f>(Table2[[#This Row],[Close Price]]-Table2[[#This Row],[20D EMA]])/Table2[[#This Row],[20D EMA]]</f>
        <v>2.5553662691652379E-2</v>
      </c>
      <c r="T698" s="1">
        <f>(Table2[[#This Row],[Close Price]]-Table2[[#This Row],[50D EMA]])/Table2[[#This Row],[50D EMA]]</f>
        <v>8.6670803940763652E-2</v>
      </c>
      <c r="U698" s="1">
        <f>(Table2[[#This Row],[Close Price]]-Table2[[#This Row],[200D EMA]])/Table2[[#This Row],[200D EMA]]</f>
        <v>9.5883569994459957E-3</v>
      </c>
      <c r="V698">
        <v>1.78405221151822</v>
      </c>
      <c r="W698">
        <v>23.65</v>
      </c>
      <c r="X698">
        <v>25</v>
      </c>
      <c r="Y698">
        <v>23.65</v>
      </c>
      <c r="Z698">
        <v>25.45</v>
      </c>
      <c r="AA698">
        <v>22.5</v>
      </c>
      <c r="AB698">
        <v>26.86</v>
      </c>
      <c r="AC698" s="1">
        <f>(Table2[[#This Row],[Close Price]]/Table2[[#This Row],[Day Low]])-1</f>
        <v>1.8181818181818077E-2</v>
      </c>
      <c r="AD698" s="1">
        <f>(Table2[[#This Row],[Day High]]/Table2[[#This Row],[Close Price]])-1</f>
        <v>3.8205980066445155E-2</v>
      </c>
      <c r="AE698" s="1">
        <f>(Table2[[#This Row],[Close Price]]/Table2[[#This Row],[Current Week Low]])-1</f>
        <v>1.8181818181818077E-2</v>
      </c>
      <c r="AF698" s="1">
        <f>(Table2[[#This Row],[Current Week High]]/Table2[[#This Row],[Close Price]])-1</f>
        <v>5.6893687707641138E-2</v>
      </c>
      <c r="AG698" s="1">
        <f>(Table2[[#This Row],[Close Price]]/Table2[[#This Row],[Current Month Low]])-1</f>
        <v>7.0222222222222186E-2</v>
      </c>
      <c r="AH698" s="1">
        <f>(Table2[[#This Row],[Current Month High]]/Table2[[#This Row],[Close Price]])-1</f>
        <v>0.11544850498338866</v>
      </c>
      <c r="AI698">
        <v>87.5</v>
      </c>
      <c r="AJ698">
        <v>44.191616766467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0.1</v>
      </c>
      <c r="AM698" t="s">
        <v>3225</v>
      </c>
      <c r="AN698">
        <v>4.74</v>
      </c>
      <c r="AO698" t="s">
        <v>3225</v>
      </c>
      <c r="AQ698">
        <f>(Table2[[#This Row],[Sharpe Ratio]]-AVERAGE(Table2[Sharpe Ratio]))/_xlfn.STDEV.P(Table2[Sharpe Ratio])</f>
        <v>-0.7593941903965159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705</v>
      </c>
      <c r="AT698">
        <f>_xlfn.RANK.AVG(Table2[[#This Row],[6M Return vs Nifty Z-Score]],Table2[6M Return vs Nifty Z-Score])</f>
        <v>658</v>
      </c>
      <c r="AU698">
        <f>_xlfn.RANK.AVG(Table2[[#This Row],[Sharpe Ratio Z-Score]],Table2[Sharpe Ratio Z-Score])</f>
        <v>560.5</v>
      </c>
      <c r="AV698">
        <f>(Table2[[#This Row],[Rank 1Y]]+Table2[[#This Row],[Rank 6M]]+Table2[[#This Row],[Rank Sharpe]])/3</f>
        <v>641.16666666666663</v>
      </c>
    </row>
    <row r="699" spans="1:48" x14ac:dyDescent="0.3">
      <c r="A699" t="s">
        <v>2039</v>
      </c>
      <c r="B699" t="s">
        <v>2040</v>
      </c>
      <c r="C699" t="s">
        <v>3186</v>
      </c>
      <c r="D699" t="s">
        <v>206</v>
      </c>
      <c r="E699">
        <v>3373.6666288500001</v>
      </c>
      <c r="F699">
        <v>214.98</v>
      </c>
      <c r="G699">
        <v>-44.403966540258402</v>
      </c>
      <c r="H699">
        <f>(Table2[[#This Row],[1Y Return vs Nifty]]-AVERAGE(Table2[1Y Return vs Nifty]))/_xlfn.STDEV.P(Table2[1Y Return vs Nifty])</f>
        <v>-1.1970680132276592</v>
      </c>
      <c r="I699">
        <v>-6.1893646115084398</v>
      </c>
      <c r="J699">
        <f>(Table2[[#This Row],[1M Return vs Nifty]]-AVERAGE(Table2[1M Return vs Nifty]))/_xlfn.STDEV.P(Table2[1M Return vs Nifty])</f>
        <v>-0.69733730431183916</v>
      </c>
      <c r="K699">
        <v>-26.046171596608801</v>
      </c>
      <c r="L699">
        <f>(Table2[[#This Row],[6M Return vs Nifty]]-AVERAGE(Table2[6M Return vs Nifty]))/_xlfn.STDEV.P(Table2[6M Return vs Nifty])</f>
        <v>-1.261146809371543</v>
      </c>
      <c r="M699">
        <v>-4.3128973737011904</v>
      </c>
      <c r="N699">
        <f>(Table2[[#This Row],[1W Return vs Nifty]]-AVERAGE(Table2[1W Return vs Nifty]))/_xlfn.STDEV.P(Table2[1W Return vs Nifty])</f>
        <v>-1.0021236847282395</v>
      </c>
      <c r="O699">
        <v>222.91</v>
      </c>
      <c r="P699">
        <v>224.27903397283399</v>
      </c>
      <c r="Q699">
        <v>230.20770724641201</v>
      </c>
      <c r="R699">
        <v>34.359053432239797</v>
      </c>
      <c r="S699" s="1">
        <f>(Table2[[#This Row],[Close Price]]-Table2[[#This Row],[20D EMA]])/Table2[[#This Row],[20D EMA]]</f>
        <v>-3.5574895697815294E-2</v>
      </c>
      <c r="T699" s="1">
        <f>(Table2[[#This Row],[Close Price]]-Table2[[#This Row],[50D EMA]])/Table2[[#This Row],[50D EMA]]</f>
        <v>-4.1461895961083683E-2</v>
      </c>
      <c r="U699" s="1">
        <f>(Table2[[#This Row],[Close Price]]-Table2[[#This Row],[200D EMA]])/Table2[[#This Row],[200D EMA]]</f>
        <v>-6.6147686489542418E-2</v>
      </c>
      <c r="V699">
        <v>0.55752267199494099</v>
      </c>
      <c r="W699">
        <v>214.66</v>
      </c>
      <c r="X699">
        <v>221</v>
      </c>
      <c r="Y699">
        <v>214.66</v>
      </c>
      <c r="Z699">
        <v>222.47</v>
      </c>
      <c r="AA699">
        <v>210.55</v>
      </c>
      <c r="AB699">
        <v>233.5</v>
      </c>
      <c r="AC699" s="1">
        <f>(Table2[[#This Row],[Close Price]]/Table2[[#This Row],[Day Low]])-1</f>
        <v>1.4907295257615694E-3</v>
      </c>
      <c r="AD699" s="1">
        <f>(Table2[[#This Row],[Day High]]/Table2[[#This Row],[Close Price]])-1</f>
        <v>2.80026048934785E-2</v>
      </c>
      <c r="AE699" s="1">
        <f>(Table2[[#This Row],[Close Price]]/Table2[[#This Row],[Current Week Low]])-1</f>
        <v>1.4907295257615694E-3</v>
      </c>
      <c r="AF699" s="1">
        <f>(Table2[[#This Row],[Current Week High]]/Table2[[#This Row],[Close Price]])-1</f>
        <v>3.4840450274444157E-2</v>
      </c>
      <c r="AG699" s="1">
        <f>(Table2[[#This Row],[Close Price]]/Table2[[#This Row],[Current Month Low]])-1</f>
        <v>2.1040132985039151E-2</v>
      </c>
      <c r="AH699" s="1">
        <f>(Table2[[#This Row],[Current Month High]]/Table2[[#This Row],[Close Price]])-1</f>
        <v>8.6147548609172953E-2</v>
      </c>
      <c r="AI699">
        <v>39.082705367941202</v>
      </c>
      <c r="AJ699">
        <v>12.820781946995499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-0.03</v>
      </c>
      <c r="AM699" t="s">
        <v>3224</v>
      </c>
      <c r="AN699">
        <v>-5.38</v>
      </c>
      <c r="AO699" t="s">
        <v>3224</v>
      </c>
      <c r="AP699">
        <v>9.1150748618919995E-3</v>
      </c>
      <c r="AQ699">
        <f>(Table2[[#This Row],[Sharpe Ratio]]-AVERAGE(Table2[Sharpe Ratio]))/_xlfn.STDEV.P(Table2[Sharpe Ratio])</f>
        <v>-0.65352964249267409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707</v>
      </c>
      <c r="AT699">
        <f>_xlfn.RANK.AVG(Table2[[#This Row],[6M Return vs Nifty Z-Score]],Table2[6M Return vs Nifty Z-Score])</f>
        <v>710</v>
      </c>
      <c r="AU699">
        <f>_xlfn.RANK.AVG(Table2[[#This Row],[Sharpe Ratio Z-Score]],Table2[Sharpe Ratio Z-Score])</f>
        <v>508</v>
      </c>
      <c r="AV699">
        <f>(Table2[[#This Row],[Rank 1Y]]+Table2[[#This Row],[Rank 6M]]+Table2[[#This Row],[Rank Sharpe]])/3</f>
        <v>641.66666666666663</v>
      </c>
    </row>
    <row r="700" spans="1:48" x14ac:dyDescent="0.3">
      <c r="A700" t="s">
        <v>647</v>
      </c>
      <c r="B700" t="s">
        <v>648</v>
      </c>
      <c r="C700" t="s">
        <v>3184</v>
      </c>
      <c r="D700" t="s">
        <v>54</v>
      </c>
      <c r="E700">
        <v>30406.5779968799</v>
      </c>
      <c r="F700">
        <v>1845.6</v>
      </c>
      <c r="G700">
        <v>-17.1222452847155</v>
      </c>
      <c r="H700">
        <f>(Table2[[#This Row],[1Y Return vs Nifty]]-AVERAGE(Table2[1Y Return vs Nifty]))/_xlfn.STDEV.P(Table2[1Y Return vs Nifty])</f>
        <v>-0.74509129428562781</v>
      </c>
      <c r="I700">
        <v>-8.4962185608065202</v>
      </c>
      <c r="J700">
        <f>(Table2[[#This Row],[1M Return vs Nifty]]-AVERAGE(Table2[1M Return vs Nifty]))/_xlfn.STDEV.P(Table2[1M Return vs Nifty])</f>
        <v>-0.91519911954499611</v>
      </c>
      <c r="K700">
        <v>-12.105329050385199</v>
      </c>
      <c r="L700">
        <f>(Table2[[#This Row],[6M Return vs Nifty]]-AVERAGE(Table2[6M Return vs Nifty]))/_xlfn.STDEV.P(Table2[6M Return vs Nifty])</f>
        <v>-0.84979296278185579</v>
      </c>
      <c r="M700">
        <v>-3.83978269567762</v>
      </c>
      <c r="N700">
        <f>(Table2[[#This Row],[1W Return vs Nifty]]-AVERAGE(Table2[1W Return vs Nifty]))/_xlfn.STDEV.P(Table2[1W Return vs Nifty])</f>
        <v>-0.8945475040793136</v>
      </c>
      <c r="O700">
        <v>1895.3</v>
      </c>
      <c r="P700">
        <v>1914.5397145664699</v>
      </c>
      <c r="Q700">
        <v>1839.6522991992399</v>
      </c>
      <c r="R700">
        <v>32.3872592354329</v>
      </c>
      <c r="S700" s="1">
        <f>(Table2[[#This Row],[Close Price]]-Table2[[#This Row],[20D EMA]])/Table2[[#This Row],[20D EMA]]</f>
        <v>-2.622276156808951E-2</v>
      </c>
      <c r="T700" s="1">
        <f>(Table2[[#This Row],[Close Price]]-Table2[[#This Row],[50D EMA]])/Table2[[#This Row],[50D EMA]]</f>
        <v>-3.6008505878438138E-2</v>
      </c>
      <c r="U700" s="1">
        <f>(Table2[[#This Row],[Close Price]]-Table2[[#This Row],[200D EMA]])/Table2[[#This Row],[200D EMA]]</f>
        <v>3.2330570311296905E-3</v>
      </c>
      <c r="V700">
        <v>0.66299365013425804</v>
      </c>
      <c r="W700">
        <v>1830.75</v>
      </c>
      <c r="X700">
        <v>1874</v>
      </c>
      <c r="Y700">
        <v>1830.75</v>
      </c>
      <c r="Z700">
        <v>1895.95</v>
      </c>
      <c r="AA700">
        <v>1824</v>
      </c>
      <c r="AB700">
        <v>1974.55</v>
      </c>
      <c r="AC700" s="1">
        <f>(Table2[[#This Row],[Close Price]]/Table2[[#This Row],[Day Low]])-1</f>
        <v>8.1114297419089265E-3</v>
      </c>
      <c r="AD700" s="1">
        <f>(Table2[[#This Row],[Day High]]/Table2[[#This Row],[Close Price]])-1</f>
        <v>1.538794971824875E-2</v>
      </c>
      <c r="AE700" s="1">
        <f>(Table2[[#This Row],[Close Price]]/Table2[[#This Row],[Current Week Low]])-1</f>
        <v>8.1114297419089265E-3</v>
      </c>
      <c r="AF700" s="1">
        <f>(Table2[[#This Row],[Current Week High]]/Table2[[#This Row],[Close Price]])-1</f>
        <v>2.728110099696579E-2</v>
      </c>
      <c r="AG700" s="1">
        <f>(Table2[[#This Row],[Close Price]]/Table2[[#This Row],[Current Month Low]])-1</f>
        <v>1.1842105263157876E-2</v>
      </c>
      <c r="AH700" s="1">
        <f>(Table2[[#This Row],[Current Month High]]/Table2[[#This Row],[Close Price]])-1</f>
        <v>6.9868877329865686E-2</v>
      </c>
      <c r="AI700">
        <v>20.337559601213599</v>
      </c>
      <c r="AJ700">
        <v>25.121182332802199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-0.15</v>
      </c>
      <c r="AM700" t="s">
        <v>3224</v>
      </c>
      <c r="AN700">
        <v>0.38</v>
      </c>
      <c r="AO700" t="s">
        <v>3225</v>
      </c>
      <c r="AP700">
        <v>-0.109129996011658</v>
      </c>
      <c r="AQ700">
        <f>(Table2[[#This Row],[Sharpe Ratio]]-AVERAGE(Table2[Sharpe Ratio]))/_xlfn.STDEV.P(Table2[Sharpe Ratio])</f>
        <v>-2.0268547286333018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583</v>
      </c>
      <c r="AT700">
        <f>_xlfn.RANK.AVG(Table2[[#This Row],[6M Return vs Nifty Z-Score]],Table2[6M Return vs Nifty Z-Score])</f>
        <v>611</v>
      </c>
      <c r="AU700">
        <f>_xlfn.RANK.AVG(Table2[[#This Row],[Sharpe Ratio Z-Score]],Table2[Sharpe Ratio Z-Score])</f>
        <v>732</v>
      </c>
      <c r="AV700">
        <f>(Table2[[#This Row],[Rank 1Y]]+Table2[[#This Row],[Rank 6M]]+Table2[[#This Row],[Rank Sharpe]])/3</f>
        <v>642</v>
      </c>
    </row>
    <row r="701" spans="1:48" x14ac:dyDescent="0.3">
      <c r="A701" t="s">
        <v>2101</v>
      </c>
      <c r="B701" t="s">
        <v>2102</v>
      </c>
      <c r="C701" t="s">
        <v>3192</v>
      </c>
      <c r="D701" t="s">
        <v>104</v>
      </c>
      <c r="E701">
        <v>3052.2504816599999</v>
      </c>
      <c r="F701">
        <v>709.35</v>
      </c>
      <c r="G701">
        <v>-54.346177531000201</v>
      </c>
      <c r="H701">
        <f>(Table2[[#This Row],[1Y Return vs Nifty]]-AVERAGE(Table2[1Y Return vs Nifty]))/_xlfn.STDEV.P(Table2[1Y Return vs Nifty])</f>
        <v>-1.3617807841167722</v>
      </c>
      <c r="I701">
        <v>-0.66824283598846701</v>
      </c>
      <c r="J701">
        <f>(Table2[[#This Row],[1M Return vs Nifty]]-AVERAGE(Table2[1M Return vs Nifty]))/_xlfn.STDEV.P(Table2[1M Return vs Nifty])</f>
        <v>-0.17591651280308859</v>
      </c>
      <c r="K701">
        <v>-15.1477946866372</v>
      </c>
      <c r="L701">
        <f>(Table2[[#This Row],[6M Return vs Nifty]]-AVERAGE(Table2[6M Return vs Nifty]))/_xlfn.STDEV.P(Table2[6M Return vs Nifty])</f>
        <v>-0.93956730306577374</v>
      </c>
      <c r="M701">
        <v>1.2963493409062701</v>
      </c>
      <c r="N701">
        <f>(Table2[[#This Row],[1W Return vs Nifty]]-AVERAGE(Table2[1W Return vs Nifty]))/_xlfn.STDEV.P(Table2[1W Return vs Nifty])</f>
        <v>0.27329930657651119</v>
      </c>
      <c r="O701">
        <v>709.35</v>
      </c>
      <c r="P701">
        <v>723.90226396987396</v>
      </c>
      <c r="Q701">
        <v>777.05746034264598</v>
      </c>
      <c r="R701">
        <v>52.0882338918328</v>
      </c>
      <c r="S701" s="1">
        <f>(Table2[[#This Row],[Close Price]]-Table2[[#This Row],[20D EMA]])/Table2[[#This Row],[20D EMA]]</f>
        <v>0</v>
      </c>
      <c r="T701" s="1">
        <f>(Table2[[#This Row],[Close Price]]-Table2[[#This Row],[50D EMA]])/Table2[[#This Row],[50D EMA]]</f>
        <v>-2.0102525843847262E-2</v>
      </c>
      <c r="U701" s="1">
        <f>(Table2[[#This Row],[Close Price]]-Table2[[#This Row],[200D EMA]])/Table2[[#This Row],[200D EMA]]</f>
        <v>-8.7133144970759482E-2</v>
      </c>
      <c r="V701">
        <v>0.22426367915866199</v>
      </c>
      <c r="W701">
        <v>706.6</v>
      </c>
      <c r="X701">
        <v>727</v>
      </c>
      <c r="Y701">
        <v>697.8</v>
      </c>
      <c r="Z701">
        <v>727</v>
      </c>
      <c r="AA701">
        <v>685.5</v>
      </c>
      <c r="AB701">
        <v>727</v>
      </c>
      <c r="AC701" s="1">
        <f>(Table2[[#This Row],[Close Price]]/Table2[[#This Row],[Day Low]])-1</f>
        <v>3.8918765921314158E-3</v>
      </c>
      <c r="AD701" s="1">
        <f>(Table2[[#This Row],[Day High]]/Table2[[#This Row],[Close Price]])-1</f>
        <v>2.4881934165080777E-2</v>
      </c>
      <c r="AE701" s="1">
        <f>(Table2[[#This Row],[Close Price]]/Table2[[#This Row],[Current Week Low]])-1</f>
        <v>1.6552020636285469E-2</v>
      </c>
      <c r="AF701" s="1">
        <f>(Table2[[#This Row],[Current Week High]]/Table2[[#This Row],[Close Price]])-1</f>
        <v>2.4881934165080777E-2</v>
      </c>
      <c r="AG701" s="1">
        <f>(Table2[[#This Row],[Close Price]]/Table2[[#This Row],[Current Month Low]])-1</f>
        <v>3.4792122538293224E-2</v>
      </c>
      <c r="AH701" s="1">
        <f>(Table2[[#This Row],[Current Month High]]/Table2[[#This Row],[Close Price]])-1</f>
        <v>2.4881934165080777E-2</v>
      </c>
      <c r="AI701">
        <v>43.145132868118601</v>
      </c>
      <c r="AJ701">
        <v>14.6331609566903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-0.12</v>
      </c>
      <c r="AM701" t="s">
        <v>3224</v>
      </c>
      <c r="AN701">
        <v>-1.49</v>
      </c>
      <c r="AO701" t="s">
        <v>3224</v>
      </c>
      <c r="AQ701">
        <f>(Table2[[#This Row],[Sharpe Ratio]]-AVERAGE(Table2[Sharpe Ratio]))/_xlfn.STDEV.P(Table2[Sharpe Ratio])</f>
        <v>-0.7593941903965159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728</v>
      </c>
      <c r="AT701">
        <f>_xlfn.RANK.AVG(Table2[[#This Row],[6M Return vs Nifty Z-Score]],Table2[6M Return vs Nifty Z-Score])</f>
        <v>638</v>
      </c>
      <c r="AU701">
        <f>_xlfn.RANK.AVG(Table2[[#This Row],[Sharpe Ratio Z-Score]],Table2[Sharpe Ratio Z-Score])</f>
        <v>560.5</v>
      </c>
      <c r="AV701">
        <f>(Table2[[#This Row],[Rank 1Y]]+Table2[[#This Row],[Rank 6M]]+Table2[[#This Row],[Rank Sharpe]])/3</f>
        <v>642.16666666666663</v>
      </c>
    </row>
    <row r="702" spans="1:48" x14ac:dyDescent="0.3">
      <c r="A702" t="s">
        <v>356</v>
      </c>
      <c r="B702" t="s">
        <v>357</v>
      </c>
      <c r="C702" t="s">
        <v>3194</v>
      </c>
      <c r="D702" t="s">
        <v>164</v>
      </c>
      <c r="E702">
        <v>72065.321329875005</v>
      </c>
      <c r="F702">
        <v>2431.15</v>
      </c>
      <c r="G702">
        <v>-23.245611843692501</v>
      </c>
      <c r="H702">
        <f>(Table2[[#This Row],[1Y Return vs Nifty]]-AVERAGE(Table2[1Y Return vs Nifty]))/_xlfn.STDEV.P(Table2[1Y Return vs Nifty])</f>
        <v>-0.84653720747717465</v>
      </c>
      <c r="I702">
        <v>-5.5108332622670604</v>
      </c>
      <c r="J702">
        <f>(Table2[[#This Row],[1M Return vs Nifty]]-AVERAGE(Table2[1M Return vs Nifty]))/_xlfn.STDEV.P(Table2[1M Return vs Nifty])</f>
        <v>-0.63325606003397306</v>
      </c>
      <c r="K702">
        <v>-16.9892393975407</v>
      </c>
      <c r="L702">
        <f>(Table2[[#This Row],[6M Return vs Nifty]]-AVERAGE(Table2[6M Return vs Nifty]))/_xlfn.STDEV.P(Table2[6M Return vs Nifty])</f>
        <v>-0.99390299781311764</v>
      </c>
      <c r="M702">
        <v>-5.6776752924874598</v>
      </c>
      <c r="N702">
        <f>(Table2[[#This Row],[1W Return vs Nifty]]-AVERAGE(Table2[1W Return vs Nifty]))/_xlfn.STDEV.P(Table2[1W Return vs Nifty])</f>
        <v>-1.3124450566001609</v>
      </c>
      <c r="O702">
        <v>2507.2800000000002</v>
      </c>
      <c r="P702">
        <v>2491.1817860669698</v>
      </c>
      <c r="Q702">
        <v>2430.2718312064999</v>
      </c>
      <c r="R702">
        <v>28.122220985633799</v>
      </c>
      <c r="S702" s="1">
        <f>(Table2[[#This Row],[Close Price]]-Table2[[#This Row],[20D EMA]])/Table2[[#This Row],[20D EMA]]</f>
        <v>-3.0363581251395978E-2</v>
      </c>
      <c r="T702" s="1">
        <f>(Table2[[#This Row],[Close Price]]-Table2[[#This Row],[50D EMA]])/Table2[[#This Row],[50D EMA]]</f>
        <v>-2.4097713945535375E-2</v>
      </c>
      <c r="U702" s="1">
        <f>(Table2[[#This Row],[Close Price]]-Table2[[#This Row],[200D EMA]])/Table2[[#This Row],[200D EMA]]</f>
        <v>3.61345912923759E-4</v>
      </c>
      <c r="V702">
        <v>0.87922902559907201</v>
      </c>
      <c r="W702">
        <v>2401.1</v>
      </c>
      <c r="X702">
        <v>2460.65</v>
      </c>
      <c r="Y702">
        <v>2401.1</v>
      </c>
      <c r="Z702">
        <v>2475.9499999999998</v>
      </c>
      <c r="AA702">
        <v>2401.1</v>
      </c>
      <c r="AB702">
        <v>2649</v>
      </c>
      <c r="AC702" s="1">
        <f>(Table2[[#This Row],[Close Price]]/Table2[[#This Row],[Day Low]])-1</f>
        <v>1.2515097247095097E-2</v>
      </c>
      <c r="AD702" s="1">
        <f>(Table2[[#This Row],[Day High]]/Table2[[#This Row],[Close Price]])-1</f>
        <v>1.2134175184583373E-2</v>
      </c>
      <c r="AE702" s="1">
        <f>(Table2[[#This Row],[Close Price]]/Table2[[#This Row],[Current Week Low]])-1</f>
        <v>1.2515097247095097E-2</v>
      </c>
      <c r="AF702" s="1">
        <f>(Table2[[#This Row],[Current Week High]]/Table2[[#This Row],[Close Price]])-1</f>
        <v>1.8427493161672359E-2</v>
      </c>
      <c r="AG702" s="1">
        <f>(Table2[[#This Row],[Close Price]]/Table2[[#This Row],[Current Month Low]])-1</f>
        <v>1.2515097247095097E-2</v>
      </c>
      <c r="AH702" s="1">
        <f>(Table2[[#This Row],[Current Month High]]/Table2[[#This Row],[Close Price]])-1</f>
        <v>8.9607798778355896E-2</v>
      </c>
      <c r="AI702">
        <v>10.8096991135882</v>
      </c>
      <c r="AJ702">
        <v>16.755913074798801</v>
      </c>
      <c r="AK702" t="str">
        <f>IF(AND(Table2[[#This Row],[20D EMA]]&gt;Table2[[#This Row],[50D EMA]],Table2[[#This Row],[50D EMA]]&gt;Table2[[#This Row],[200D EMA]]),"Uptrend","Downtrend/NoTrend")</f>
        <v>Uptrend</v>
      </c>
      <c r="AL702">
        <v>-0.02</v>
      </c>
      <c r="AM702" t="s">
        <v>3224</v>
      </c>
      <c r="AN702">
        <v>-5.2</v>
      </c>
      <c r="AO702" t="s">
        <v>3224</v>
      </c>
      <c r="AP702">
        <v>-3.3501473105778001E-2</v>
      </c>
      <c r="AQ702">
        <f>(Table2[[#This Row],[Sharpe Ratio]]-AVERAGE(Table2[Sharpe Ratio]))/_xlfn.STDEV.P(Table2[Sharpe Ratio])</f>
        <v>-1.148487901440348</v>
      </c>
      <c r="AR7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-4.9346292233647748</v>
      </c>
      <c r="AS702">
        <f>_xlfn.RANK.AVG(Table2[[#This Row],[1Y Return vs Nifty Z-Score]],Table2[1Y Return vs Nifty Z-Score])</f>
        <v>624</v>
      </c>
      <c r="AT702">
        <f>_xlfn.RANK.AVG(Table2[[#This Row],[6M Return vs Nifty Z-Score]],Table2[6M Return vs Nifty Z-Score])</f>
        <v>660</v>
      </c>
      <c r="AU702">
        <f>_xlfn.RANK.AVG(Table2[[#This Row],[Sharpe Ratio Z-Score]],Table2[Sharpe Ratio Z-Score])</f>
        <v>648</v>
      </c>
      <c r="AV702">
        <f>(Table2[[#This Row],[Rank 1Y]]+Table2[[#This Row],[Rank 6M]]+Table2[[#This Row],[Rank Sharpe]])/3</f>
        <v>644</v>
      </c>
    </row>
    <row r="703" spans="1:48" x14ac:dyDescent="0.3">
      <c r="A703" t="s">
        <v>823</v>
      </c>
      <c r="B703" t="s">
        <v>824</v>
      </c>
      <c r="C703" t="s">
        <v>3189</v>
      </c>
      <c r="D703" t="s">
        <v>78</v>
      </c>
      <c r="E703">
        <v>20102.574228500001</v>
      </c>
      <c r="F703">
        <v>850.75</v>
      </c>
      <c r="G703">
        <v>-29.903965385803598</v>
      </c>
      <c r="H703">
        <f>(Table2[[#This Row],[1Y Return vs Nifty]]-AVERAGE(Table2[1Y Return vs Nifty]))/_xlfn.STDEV.P(Table2[1Y Return vs Nifty])</f>
        <v>-0.9568462587034785</v>
      </c>
      <c r="I703">
        <v>1.58324091281368</v>
      </c>
      <c r="J703">
        <f>(Table2[[#This Row],[1M Return vs Nifty]]-AVERAGE(Table2[1M Return vs Nifty]))/_xlfn.STDEV.P(Table2[1M Return vs Nifty])</f>
        <v>3.6716080010704429E-2</v>
      </c>
      <c r="K703">
        <v>-9.5753596784332693</v>
      </c>
      <c r="L703">
        <f>(Table2[[#This Row],[6M Return vs Nifty]]-AVERAGE(Table2[6M Return vs Nifty]))/_xlfn.STDEV.P(Table2[6M Return vs Nifty])</f>
        <v>-0.7751409014408116</v>
      </c>
      <c r="M703">
        <v>-0.16176349639182599</v>
      </c>
      <c r="N703">
        <f>(Table2[[#This Row],[1W Return vs Nifty]]-AVERAGE(Table2[1W Return vs Nifty]))/_xlfn.STDEV.P(Table2[1W Return vs Nifty])</f>
        <v>-5.8244433826916395E-2</v>
      </c>
      <c r="O703">
        <v>834.67</v>
      </c>
      <c r="P703">
        <v>824.21860672858099</v>
      </c>
      <c r="Q703">
        <v>841.51091028276801</v>
      </c>
      <c r="R703">
        <v>66.9656058106807</v>
      </c>
      <c r="S703" s="1">
        <f>(Table2[[#This Row],[Close Price]]-Table2[[#This Row],[20D EMA]])/Table2[[#This Row],[20D EMA]]</f>
        <v>1.9265098781554437E-2</v>
      </c>
      <c r="T703" s="1">
        <f>(Table2[[#This Row],[Close Price]]-Table2[[#This Row],[50D EMA]])/Table2[[#This Row],[50D EMA]]</f>
        <v>3.2189752882096627E-2</v>
      </c>
      <c r="U703" s="1">
        <f>(Table2[[#This Row],[Close Price]]-Table2[[#This Row],[200D EMA]])/Table2[[#This Row],[200D EMA]]</f>
        <v>1.0979168070592731E-2</v>
      </c>
      <c r="V703">
        <v>0.55902143086897604</v>
      </c>
      <c r="W703">
        <v>845.15</v>
      </c>
      <c r="X703">
        <v>855.55</v>
      </c>
      <c r="Y703">
        <v>845.15</v>
      </c>
      <c r="Z703">
        <v>857.1</v>
      </c>
      <c r="AA703">
        <v>817.8</v>
      </c>
      <c r="AB703">
        <v>857.1</v>
      </c>
      <c r="AC703" s="1">
        <f>(Table2[[#This Row],[Close Price]]/Table2[[#This Row],[Day Low]])-1</f>
        <v>6.6260427143109979E-3</v>
      </c>
      <c r="AD703" s="1">
        <f>(Table2[[#This Row],[Day High]]/Table2[[#This Row],[Close Price]])-1</f>
        <v>5.6420805171906174E-3</v>
      </c>
      <c r="AE703" s="1">
        <f>(Table2[[#This Row],[Close Price]]/Table2[[#This Row],[Current Week Low]])-1</f>
        <v>6.6260427143109979E-3</v>
      </c>
      <c r="AF703" s="1">
        <f>(Table2[[#This Row],[Current Week High]]/Table2[[#This Row],[Close Price]])-1</f>
        <v>7.4640023508669717E-3</v>
      </c>
      <c r="AG703" s="1">
        <f>(Table2[[#This Row],[Close Price]]/Table2[[#This Row],[Current Month Low]])-1</f>
        <v>4.029102470041579E-2</v>
      </c>
      <c r="AH703" s="1">
        <f>(Table2[[#This Row],[Current Month High]]/Table2[[#This Row],[Close Price]])-1</f>
        <v>7.4640023508669717E-3</v>
      </c>
      <c r="AI703">
        <v>24.384366735233598</v>
      </c>
      <c r="AJ703">
        <v>21.535714285714199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-0.01</v>
      </c>
      <c r="AM703" t="s">
        <v>3224</v>
      </c>
      <c r="AN703">
        <v>2.35</v>
      </c>
      <c r="AO703" t="s">
        <v>3225</v>
      </c>
      <c r="AP703">
        <v>-6.9153331843641003E-2</v>
      </c>
      <c r="AQ703">
        <f>(Table2[[#This Row],[Sharpe Ratio]]-AVERAGE(Table2[Sharpe Ratio]))/_xlfn.STDEV.P(Table2[Sharpe Ratio])</f>
        <v>-1.5625566791960668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661</v>
      </c>
      <c r="AT703">
        <f>_xlfn.RANK.AVG(Table2[[#This Row],[6M Return vs Nifty Z-Score]],Table2[6M Return vs Nifty Z-Score])</f>
        <v>581</v>
      </c>
      <c r="AU703">
        <f>_xlfn.RANK.AVG(Table2[[#This Row],[Sharpe Ratio Z-Score]],Table2[Sharpe Ratio Z-Score])</f>
        <v>692</v>
      </c>
      <c r="AV703">
        <f>(Table2[[#This Row],[Rank 1Y]]+Table2[[#This Row],[Rank 6M]]+Table2[[#This Row],[Rank Sharpe]])/3</f>
        <v>644.66666666666663</v>
      </c>
    </row>
    <row r="704" spans="1:48" x14ac:dyDescent="0.3">
      <c r="A704" t="s">
        <v>434</v>
      </c>
      <c r="B704" t="s">
        <v>435</v>
      </c>
      <c r="C704" t="s">
        <v>3182</v>
      </c>
      <c r="D704" t="s">
        <v>180</v>
      </c>
      <c r="E704">
        <v>53987.884596800002</v>
      </c>
      <c r="F704">
        <v>16631.75</v>
      </c>
      <c r="G704">
        <v>-30.7383058463558</v>
      </c>
      <c r="H704">
        <f>(Table2[[#This Row],[1Y Return vs Nifty]]-AVERAGE(Table2[1Y Return vs Nifty]))/_xlfn.STDEV.P(Table2[1Y Return vs Nifty])</f>
        <v>-0.97066879065843548</v>
      </c>
      <c r="I704">
        <v>-5.1581781712820796</v>
      </c>
      <c r="J704">
        <f>(Table2[[#This Row],[1M Return vs Nifty]]-AVERAGE(Table2[1M Return vs Nifty]))/_xlfn.STDEV.P(Table2[1M Return vs Nifty])</f>
        <v>-0.59995092673908923</v>
      </c>
      <c r="K704">
        <v>-14.128012751995501</v>
      </c>
      <c r="L704">
        <f>(Table2[[#This Row],[6M Return vs Nifty]]-AVERAGE(Table2[6M Return vs Nifty]))/_xlfn.STDEV.P(Table2[6M Return vs Nifty])</f>
        <v>-0.90947649470131298</v>
      </c>
      <c r="M704">
        <v>-0.88815600318308197</v>
      </c>
      <c r="N704">
        <f>(Table2[[#This Row],[1W Return vs Nifty]]-AVERAGE(Table2[1W Return vs Nifty]))/_xlfn.STDEV.P(Table2[1W Return vs Nifty])</f>
        <v>-0.22341058732492569</v>
      </c>
      <c r="O704">
        <v>16600.11</v>
      </c>
      <c r="P704">
        <v>16668.205253186101</v>
      </c>
      <c r="Q704">
        <v>16477.7803947311</v>
      </c>
      <c r="R704">
        <v>56.765587702084702</v>
      </c>
      <c r="S704" s="1">
        <f>(Table2[[#This Row],[Close Price]]-Table2[[#This Row],[20D EMA]])/Table2[[#This Row],[20D EMA]]</f>
        <v>1.9060114661890444E-3</v>
      </c>
      <c r="T704" s="1">
        <f>(Table2[[#This Row],[Close Price]]-Table2[[#This Row],[50D EMA]])/Table2[[#This Row],[50D EMA]]</f>
        <v>-2.1871132873848265E-3</v>
      </c>
      <c r="U704" s="1">
        <f>(Table2[[#This Row],[Close Price]]-Table2[[#This Row],[200D EMA]])/Table2[[#This Row],[200D EMA]]</f>
        <v>9.3440743583482026E-3</v>
      </c>
      <c r="V704">
        <v>1.0067771131371801</v>
      </c>
      <c r="W704">
        <v>16540</v>
      </c>
      <c r="X704">
        <v>16640.95</v>
      </c>
      <c r="Y704">
        <v>16491.900000000001</v>
      </c>
      <c r="Z704">
        <v>16739</v>
      </c>
      <c r="AA704">
        <v>16085.85</v>
      </c>
      <c r="AB704">
        <v>16739</v>
      </c>
      <c r="AC704" s="1">
        <f>(Table2[[#This Row],[Close Price]]/Table2[[#This Row],[Day Low]])-1</f>
        <v>5.5471584038693234E-3</v>
      </c>
      <c r="AD704" s="1">
        <f>(Table2[[#This Row],[Day High]]/Table2[[#This Row],[Close Price]])-1</f>
        <v>5.5315886782825174E-4</v>
      </c>
      <c r="AE704" s="1">
        <f>(Table2[[#This Row],[Close Price]]/Table2[[#This Row],[Current Week Low]])-1</f>
        <v>8.4799204457945976E-3</v>
      </c>
      <c r="AF704" s="1">
        <f>(Table2[[#This Row],[Current Week High]]/Table2[[#This Row],[Close Price]])-1</f>
        <v>6.4485096276700737E-3</v>
      </c>
      <c r="AG704" s="1">
        <f>(Table2[[#This Row],[Close Price]]/Table2[[#This Row],[Current Month Low]])-1</f>
        <v>3.3936658616112947E-2</v>
      </c>
      <c r="AH704" s="1">
        <f>(Table2[[#This Row],[Current Month High]]/Table2[[#This Row],[Close Price]])-1</f>
        <v>6.4485096276700737E-3</v>
      </c>
      <c r="AI704">
        <v>15.7424804966404</v>
      </c>
      <c r="AJ704">
        <v>8.3826423553638296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-0.12</v>
      </c>
      <c r="AM704" t="s">
        <v>3224</v>
      </c>
      <c r="AN704">
        <v>0.7</v>
      </c>
      <c r="AO704" t="s">
        <v>3225</v>
      </c>
      <c r="AP704">
        <v>-3.4637668953127997E-2</v>
      </c>
      <c r="AQ704">
        <f>(Table2[[#This Row],[Sharpe Ratio]]-AVERAGE(Table2[Sharpe Ratio]))/_xlfn.STDEV.P(Table2[Sharpe Ratio])</f>
        <v>-1.1616839378451398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663</v>
      </c>
      <c r="AT704">
        <f>_xlfn.RANK.AVG(Table2[[#This Row],[6M Return vs Nifty Z-Score]],Table2[6M Return vs Nifty Z-Score])</f>
        <v>626</v>
      </c>
      <c r="AU704">
        <f>_xlfn.RANK.AVG(Table2[[#This Row],[Sharpe Ratio Z-Score]],Table2[Sharpe Ratio Z-Score])</f>
        <v>651</v>
      </c>
      <c r="AV704">
        <f>(Table2[[#This Row],[Rank 1Y]]+Table2[[#This Row],[Rank 6M]]+Table2[[#This Row],[Rank Sharpe]])/3</f>
        <v>646.66666666666663</v>
      </c>
    </row>
    <row r="705" spans="1:48" x14ac:dyDescent="0.3">
      <c r="A705" t="s">
        <v>1141</v>
      </c>
      <c r="B705" t="s">
        <v>1142</v>
      </c>
      <c r="C705" t="s">
        <v>3194</v>
      </c>
      <c r="D705" t="s">
        <v>463</v>
      </c>
      <c r="E705">
        <v>11338.306345999999</v>
      </c>
      <c r="F705">
        <v>2217.5</v>
      </c>
      <c r="G705">
        <v>-33.919237483512603</v>
      </c>
      <c r="H705">
        <f>(Table2[[#This Row],[1Y Return vs Nifty]]-AVERAGE(Table2[1Y Return vs Nifty]))/_xlfn.STDEV.P(Table2[1Y Return vs Nifty])</f>
        <v>-1.0233673367316212</v>
      </c>
      <c r="I705">
        <v>6.2741631358748498</v>
      </c>
      <c r="J705">
        <f>(Table2[[#This Row],[1M Return vs Nifty]]-AVERAGE(Table2[1M Return vs Nifty]))/_xlfn.STDEV.P(Table2[1M Return vs Nifty])</f>
        <v>0.47973191590470382</v>
      </c>
      <c r="K705">
        <v>-3.4892500237428798</v>
      </c>
      <c r="L705">
        <f>(Table2[[#This Row],[6M Return vs Nifty]]-AVERAGE(Table2[6M Return vs Nifty]))/_xlfn.STDEV.P(Table2[6M Return vs Nifty])</f>
        <v>-0.59555745023099194</v>
      </c>
      <c r="M705">
        <v>-5.1461272216333098</v>
      </c>
      <c r="N705">
        <f>(Table2[[#This Row],[1W Return vs Nifty]]-AVERAGE(Table2[1W Return vs Nifty]))/_xlfn.STDEV.P(Table2[1W Return vs Nifty])</f>
        <v>-1.1915823694971721</v>
      </c>
      <c r="O705">
        <v>2185.5700000000002</v>
      </c>
      <c r="P705">
        <v>2127.0508467964901</v>
      </c>
      <c r="Q705">
        <v>2150.0996597336102</v>
      </c>
      <c r="R705">
        <v>53.873810601410803</v>
      </c>
      <c r="S705" s="1">
        <f>(Table2[[#This Row],[Close Price]]-Table2[[#This Row],[20D EMA]])/Table2[[#This Row],[20D EMA]]</f>
        <v>1.4609461147435146E-2</v>
      </c>
      <c r="T705" s="1">
        <f>(Table2[[#This Row],[Close Price]]-Table2[[#This Row],[50D EMA]])/Table2[[#This Row],[50D EMA]]</f>
        <v>4.2523267997910646E-2</v>
      </c>
      <c r="U705" s="1">
        <f>(Table2[[#This Row],[Close Price]]-Table2[[#This Row],[200D EMA]])/Table2[[#This Row],[200D EMA]]</f>
        <v>3.1347542408680928E-2</v>
      </c>
      <c r="V705">
        <v>1.8168163593647599</v>
      </c>
      <c r="W705">
        <v>2193.1</v>
      </c>
      <c r="X705">
        <v>2243.0500000000002</v>
      </c>
      <c r="Y705">
        <v>2193.1</v>
      </c>
      <c r="Z705">
        <v>2312.4</v>
      </c>
      <c r="AA705">
        <v>2079</v>
      </c>
      <c r="AB705">
        <v>2337.9499999999998</v>
      </c>
      <c r="AC705" s="1">
        <f>(Table2[[#This Row],[Close Price]]/Table2[[#This Row],[Day Low]])-1</f>
        <v>1.1125803656923949E-2</v>
      </c>
      <c r="AD705" s="1">
        <f>(Table2[[#This Row],[Day High]]/Table2[[#This Row],[Close Price]])-1</f>
        <v>1.1521984216460002E-2</v>
      </c>
      <c r="AE705" s="1">
        <f>(Table2[[#This Row],[Close Price]]/Table2[[#This Row],[Current Week Low]])-1</f>
        <v>1.1125803656923949E-2</v>
      </c>
      <c r="AF705" s="1">
        <f>(Table2[[#This Row],[Current Week High]]/Table2[[#This Row],[Close Price]])-1</f>
        <v>4.2795941375422863E-2</v>
      </c>
      <c r="AG705" s="1">
        <f>(Table2[[#This Row],[Close Price]]/Table2[[#This Row],[Current Month Low]])-1</f>
        <v>6.6618566618566577E-2</v>
      </c>
      <c r="AH705" s="1">
        <f>(Table2[[#This Row],[Current Month High]]/Table2[[#This Row],[Close Price]])-1</f>
        <v>5.4317925591882643E-2</v>
      </c>
      <c r="AI705">
        <v>23.337091319052899</v>
      </c>
      <c r="AJ705">
        <v>22.6493362831858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0.02</v>
      </c>
      <c r="AM705" t="s">
        <v>3225</v>
      </c>
      <c r="AN705">
        <v>5.35</v>
      </c>
      <c r="AO705" t="s">
        <v>3225</v>
      </c>
      <c r="AP705">
        <v>-0.13249649324486201</v>
      </c>
      <c r="AQ705">
        <f>(Table2[[#This Row],[Sharpe Ratio]]-AVERAGE(Table2[Sharpe Ratio]))/_xlfn.STDEV.P(Table2[Sharpe Ratio])</f>
        <v>-2.2982385299920165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679</v>
      </c>
      <c r="AT705">
        <f>_xlfn.RANK.AVG(Table2[[#This Row],[6M Return vs Nifty Z-Score]],Table2[6M Return vs Nifty Z-Score])</f>
        <v>528</v>
      </c>
      <c r="AU705">
        <f>_xlfn.RANK.AVG(Table2[[#This Row],[Sharpe Ratio Z-Score]],Table2[Sharpe Ratio Z-Score])</f>
        <v>736</v>
      </c>
      <c r="AV705">
        <f>(Table2[[#This Row],[Rank 1Y]]+Table2[[#This Row],[Rank 6M]]+Table2[[#This Row],[Rank Sharpe]])/3</f>
        <v>647.66666666666663</v>
      </c>
    </row>
    <row r="706" spans="1:48" x14ac:dyDescent="0.3">
      <c r="A706" t="s">
        <v>2253</v>
      </c>
      <c r="B706" t="s">
        <v>2254</v>
      </c>
      <c r="C706" t="s">
        <v>3182</v>
      </c>
      <c r="D706" t="s">
        <v>377</v>
      </c>
      <c r="E706">
        <v>2540.9058129800001</v>
      </c>
      <c r="F706">
        <v>50.74</v>
      </c>
      <c r="G706">
        <v>-62.013994265647597</v>
      </c>
      <c r="H706">
        <f>(Table2[[#This Row],[1Y Return vs Nifty]]-AVERAGE(Table2[1Y Return vs Nifty]))/_xlfn.STDEV.P(Table2[1Y Return vs Nifty])</f>
        <v>-1.4888136284418199</v>
      </c>
      <c r="I706">
        <v>-2.6563222569623601</v>
      </c>
      <c r="J706">
        <f>(Table2[[#This Row],[1M Return vs Nifty]]-AVERAGE(Table2[1M Return vs Nifty]))/_xlfn.STDEV.P(Table2[1M Return vs Nifty])</f>
        <v>-0.36367291221140224</v>
      </c>
      <c r="K706">
        <v>-16.314802403613601</v>
      </c>
      <c r="L706">
        <f>(Table2[[#This Row],[6M Return vs Nifty]]-AVERAGE(Table2[6M Return vs Nifty]))/_xlfn.STDEV.P(Table2[6M Return vs Nifty])</f>
        <v>-0.97400231743354837</v>
      </c>
      <c r="M706">
        <v>-1.3487176803776999</v>
      </c>
      <c r="N706">
        <f>(Table2[[#This Row],[1W Return vs Nifty]]-AVERAGE(Table2[1W Return vs Nifty]))/_xlfn.STDEV.P(Table2[1W Return vs Nifty])</f>
        <v>-0.32813248348937346</v>
      </c>
      <c r="O706">
        <v>50.47</v>
      </c>
      <c r="P706">
        <v>51.620997451887597</v>
      </c>
      <c r="Q706">
        <v>58.232962322958798</v>
      </c>
      <c r="R706">
        <v>60.123998339402398</v>
      </c>
      <c r="S706" s="1">
        <f>(Table2[[#This Row],[Close Price]]-Table2[[#This Row],[20D EMA]])/Table2[[#This Row],[20D EMA]]</f>
        <v>5.3497127006142883E-3</v>
      </c>
      <c r="T706" s="1">
        <f>(Table2[[#This Row],[Close Price]]-Table2[[#This Row],[50D EMA]])/Table2[[#This Row],[50D EMA]]</f>
        <v>-1.7066649142312918E-2</v>
      </c>
      <c r="U706" s="1">
        <f>(Table2[[#This Row],[Close Price]]-Table2[[#This Row],[200D EMA]])/Table2[[#This Row],[200D EMA]]</f>
        <v>-0.12867218194058175</v>
      </c>
      <c r="V706">
        <v>1.08160984050343</v>
      </c>
      <c r="W706">
        <v>50.3</v>
      </c>
      <c r="X706">
        <v>51.3</v>
      </c>
      <c r="Y706">
        <v>50.16</v>
      </c>
      <c r="Z706">
        <v>53</v>
      </c>
      <c r="AA706">
        <v>48.75</v>
      </c>
      <c r="AB706">
        <v>53</v>
      </c>
      <c r="AC706" s="1">
        <f>(Table2[[#This Row],[Close Price]]/Table2[[#This Row],[Day Low]])-1</f>
        <v>8.7475149105369354E-3</v>
      </c>
      <c r="AD706" s="1">
        <f>(Table2[[#This Row],[Day High]]/Table2[[#This Row],[Close Price]])-1</f>
        <v>1.1036657469452038E-2</v>
      </c>
      <c r="AE706" s="1">
        <f>(Table2[[#This Row],[Close Price]]/Table2[[#This Row],[Current Week Low]])-1</f>
        <v>1.1562998405103775E-2</v>
      </c>
      <c r="AF706" s="1">
        <f>(Table2[[#This Row],[Current Week High]]/Table2[[#This Row],[Close Price]])-1</f>
        <v>4.4540796216003153E-2</v>
      </c>
      <c r="AG706" s="1">
        <f>(Table2[[#This Row],[Close Price]]/Table2[[#This Row],[Current Month Low]])-1</f>
        <v>4.08205128205128E-2</v>
      </c>
      <c r="AH706" s="1">
        <f>(Table2[[#This Row],[Current Month High]]/Table2[[#This Row],[Close Price]])-1</f>
        <v>4.4540796216003153E-2</v>
      </c>
      <c r="AI706">
        <v>65.648403626330307</v>
      </c>
      <c r="AJ706">
        <v>5.7083333333333304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-0.18</v>
      </c>
      <c r="AM706" t="s">
        <v>3224</v>
      </c>
      <c r="AN706">
        <v>-0.06</v>
      </c>
      <c r="AO706" t="s">
        <v>3224</v>
      </c>
      <c r="AQ706">
        <f>(Table2[[#This Row],[Sharpe Ratio]]-AVERAGE(Table2[Sharpe Ratio]))/_xlfn.STDEV.P(Table2[Sharpe Ratio])</f>
        <v>-0.7593941903965159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732</v>
      </c>
      <c r="AT706">
        <f>_xlfn.RANK.AVG(Table2[[#This Row],[6M Return vs Nifty Z-Score]],Table2[6M Return vs Nifty Z-Score])</f>
        <v>652</v>
      </c>
      <c r="AU706">
        <f>_xlfn.RANK.AVG(Table2[[#This Row],[Sharpe Ratio Z-Score]],Table2[Sharpe Ratio Z-Score])</f>
        <v>560.5</v>
      </c>
      <c r="AV706">
        <f>(Table2[[#This Row],[Rank 1Y]]+Table2[[#This Row],[Rank 6M]]+Table2[[#This Row],[Rank Sharpe]])/3</f>
        <v>648.16666666666663</v>
      </c>
    </row>
    <row r="707" spans="1:48" x14ac:dyDescent="0.3">
      <c r="A707" t="s">
        <v>1184</v>
      </c>
      <c r="B707" t="s">
        <v>1185</v>
      </c>
      <c r="C707" t="s">
        <v>3192</v>
      </c>
      <c r="D707" t="s">
        <v>215</v>
      </c>
      <c r="E707">
        <v>10479.946862160001</v>
      </c>
      <c r="F707">
        <v>536.4</v>
      </c>
      <c r="G707">
        <v>-16.8909178728833</v>
      </c>
      <c r="H707">
        <f>(Table2[[#This Row],[1Y Return vs Nifty]]-AVERAGE(Table2[1Y Return vs Nifty]))/_xlfn.STDEV.P(Table2[1Y Return vs Nifty])</f>
        <v>-0.74125888929834993</v>
      </c>
      <c r="I707">
        <v>-1.4875761722377201</v>
      </c>
      <c r="J707">
        <f>(Table2[[#This Row],[1M Return vs Nifty]]-AVERAGE(Table2[1M Return vs Nifty]))/_xlfn.STDEV.P(Table2[1M Return vs Nifty])</f>
        <v>-0.25329525104987466</v>
      </c>
      <c r="K707">
        <v>-27.4891458232104</v>
      </c>
      <c r="L707">
        <f>(Table2[[#This Row],[6M Return vs Nifty]]-AVERAGE(Table2[6M Return vs Nifty]))/_xlfn.STDEV.P(Table2[6M Return vs Nifty])</f>
        <v>-1.3037247953630093</v>
      </c>
      <c r="M707">
        <v>6.6201680771472899</v>
      </c>
      <c r="N707">
        <f>(Table2[[#This Row],[1W Return vs Nifty]]-AVERAGE(Table2[1W Return vs Nifty]))/_xlfn.STDEV.P(Table2[1W Return vs Nifty])</f>
        <v>1.4838220671564897</v>
      </c>
      <c r="O707">
        <v>520.52</v>
      </c>
      <c r="P707">
        <v>531.51462179761802</v>
      </c>
      <c r="Q707">
        <v>542.84162354524301</v>
      </c>
      <c r="R707">
        <v>65.226222363841998</v>
      </c>
      <c r="S707" s="1">
        <f>(Table2[[#This Row],[Close Price]]-Table2[[#This Row],[20D EMA]])/Table2[[#This Row],[20D EMA]]</f>
        <v>3.0507953584876655E-2</v>
      </c>
      <c r="T707" s="1">
        <f>(Table2[[#This Row],[Close Price]]-Table2[[#This Row],[50D EMA]])/Table2[[#This Row],[50D EMA]]</f>
        <v>9.1914276710945066E-3</v>
      </c>
      <c r="U707" s="1">
        <f>(Table2[[#This Row],[Close Price]]-Table2[[#This Row],[200D EMA]])/Table2[[#This Row],[200D EMA]]</f>
        <v>-1.1866487877575507E-2</v>
      </c>
      <c r="V707">
        <v>0.74542946605452098</v>
      </c>
      <c r="W707">
        <v>532.65</v>
      </c>
      <c r="X707">
        <v>542.79999999999995</v>
      </c>
      <c r="Y707">
        <v>528</v>
      </c>
      <c r="Z707">
        <v>548</v>
      </c>
      <c r="AA707">
        <v>494.95</v>
      </c>
      <c r="AB707">
        <v>548</v>
      </c>
      <c r="AC707" s="1">
        <f>(Table2[[#This Row],[Close Price]]/Table2[[#This Row],[Day Low]])-1</f>
        <v>7.0402703463812166E-3</v>
      </c>
      <c r="AD707" s="1">
        <f>(Table2[[#This Row],[Day High]]/Table2[[#This Row],[Close Price]])-1</f>
        <v>1.1931394481730084E-2</v>
      </c>
      <c r="AE707" s="1">
        <f>(Table2[[#This Row],[Close Price]]/Table2[[#This Row],[Current Week Low]])-1</f>
        <v>1.5909090909090873E-2</v>
      </c>
      <c r="AF707" s="1">
        <f>(Table2[[#This Row],[Current Week High]]/Table2[[#This Row],[Close Price]])-1</f>
        <v>2.162565249813575E-2</v>
      </c>
      <c r="AG707" s="1">
        <f>(Table2[[#This Row],[Close Price]]/Table2[[#This Row],[Current Month Low]])-1</f>
        <v>8.3745832912415441E-2</v>
      </c>
      <c r="AH707" s="1">
        <f>(Table2[[#This Row],[Current Month High]]/Table2[[#This Row],[Close Price]])-1</f>
        <v>2.162565249813575E-2</v>
      </c>
      <c r="AI707">
        <v>32.252050708426502</v>
      </c>
      <c r="AJ707">
        <v>23.537540304007301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-7.0000000000000007E-2</v>
      </c>
      <c r="AM707" t="s">
        <v>3224</v>
      </c>
      <c r="AN707">
        <v>3.73</v>
      </c>
      <c r="AO707" t="s">
        <v>3225</v>
      </c>
      <c r="AP707">
        <v>-3.7031694630140999E-2</v>
      </c>
      <c r="AQ707">
        <f>(Table2[[#This Row],[Sharpe Ratio]]-AVERAGE(Table2[Sharpe Ratio]))/_xlfn.STDEV.P(Table2[Sharpe Ratio])</f>
        <v>-1.189488695327358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581</v>
      </c>
      <c r="AT707">
        <f>_xlfn.RANK.AVG(Table2[[#This Row],[6M Return vs Nifty Z-Score]],Table2[6M Return vs Nifty Z-Score])</f>
        <v>717</v>
      </c>
      <c r="AU707">
        <f>_xlfn.RANK.AVG(Table2[[#This Row],[Sharpe Ratio Z-Score]],Table2[Sharpe Ratio Z-Score])</f>
        <v>654</v>
      </c>
      <c r="AV707">
        <f>(Table2[[#This Row],[Rank 1Y]]+Table2[[#This Row],[Rank 6M]]+Table2[[#This Row],[Rank Sharpe]])/3</f>
        <v>650.66666666666663</v>
      </c>
    </row>
    <row r="708" spans="1:48" x14ac:dyDescent="0.3">
      <c r="A708" t="s">
        <v>1566</v>
      </c>
      <c r="B708" t="s">
        <v>1567</v>
      </c>
      <c r="C708" t="s">
        <v>3192</v>
      </c>
      <c r="D708" t="s">
        <v>444</v>
      </c>
      <c r="E708">
        <v>6365.5541234250004</v>
      </c>
      <c r="F708">
        <v>575.75</v>
      </c>
      <c r="G708">
        <v>-45.844545219458098</v>
      </c>
      <c r="H708">
        <f>(Table2[[#This Row],[1Y Return vs Nifty]]-AVERAGE(Table2[1Y Return vs Nifty]))/_xlfn.STDEV.P(Table2[1Y Return vs Nifty])</f>
        <v>-1.2209341035928423</v>
      </c>
      <c r="I708">
        <v>-6.9695623422377304</v>
      </c>
      <c r="J708">
        <f>(Table2[[#This Row],[1M Return vs Nifty]]-AVERAGE(Table2[1M Return vs Nifty]))/_xlfn.STDEV.P(Table2[1M Return vs Nifty])</f>
        <v>-0.77102003308155265</v>
      </c>
      <c r="K708">
        <v>-5.65561759639795</v>
      </c>
      <c r="L708">
        <f>(Table2[[#This Row],[6M Return vs Nifty]]-AVERAGE(Table2[6M Return vs Nifty]))/_xlfn.STDEV.P(Table2[6M Return vs Nifty])</f>
        <v>-0.65948067662021947</v>
      </c>
      <c r="M708">
        <v>2.91713846896134</v>
      </c>
      <c r="N708">
        <f>(Table2[[#This Row],[1W Return vs Nifty]]-AVERAGE(Table2[1W Return vs Nifty]))/_xlfn.STDEV.P(Table2[1W Return vs Nifty])</f>
        <v>0.64183216368812412</v>
      </c>
      <c r="O708">
        <v>582.20000000000005</v>
      </c>
      <c r="P708">
        <v>605.862798506221</v>
      </c>
      <c r="Q708">
        <v>632.71379355289605</v>
      </c>
      <c r="R708">
        <v>48.100375821319297</v>
      </c>
      <c r="S708" s="1">
        <f>(Table2[[#This Row],[Close Price]]-Table2[[#This Row],[20D EMA]])/Table2[[#This Row],[20D EMA]]</f>
        <v>-1.1078667124699492E-2</v>
      </c>
      <c r="T708" s="1">
        <f>(Table2[[#This Row],[Close Price]]-Table2[[#This Row],[50D EMA]])/Table2[[#This Row],[50D EMA]]</f>
        <v>-4.9702339507336164E-2</v>
      </c>
      <c r="U708" s="1">
        <f>(Table2[[#This Row],[Close Price]]-Table2[[#This Row],[200D EMA]])/Table2[[#This Row],[200D EMA]]</f>
        <v>-9.0030902018155182E-2</v>
      </c>
      <c r="V708">
        <v>1.39091273032861</v>
      </c>
      <c r="W708">
        <v>573.15</v>
      </c>
      <c r="X708">
        <v>584.85</v>
      </c>
      <c r="Y708">
        <v>573.15</v>
      </c>
      <c r="Z708">
        <v>585</v>
      </c>
      <c r="AA708">
        <v>544.5</v>
      </c>
      <c r="AB708">
        <v>596</v>
      </c>
      <c r="AC708" s="1">
        <f>(Table2[[#This Row],[Close Price]]/Table2[[#This Row],[Day Low]])-1</f>
        <v>4.5363342929425343E-3</v>
      </c>
      <c r="AD708" s="1">
        <f>(Table2[[#This Row],[Day High]]/Table2[[#This Row],[Close Price]])-1</f>
        <v>1.5805471124620052E-2</v>
      </c>
      <c r="AE708" s="1">
        <f>(Table2[[#This Row],[Close Price]]/Table2[[#This Row],[Current Week Low]])-1</f>
        <v>4.5363342929425343E-3</v>
      </c>
      <c r="AF708" s="1">
        <f>(Table2[[#This Row],[Current Week High]]/Table2[[#This Row],[Close Price]])-1</f>
        <v>1.6066000868432573E-2</v>
      </c>
      <c r="AG708" s="1">
        <f>(Table2[[#This Row],[Close Price]]/Table2[[#This Row],[Current Month Low]])-1</f>
        <v>5.7392102846648196E-2</v>
      </c>
      <c r="AH708" s="1">
        <f>(Table2[[#This Row],[Current Month High]]/Table2[[#This Row],[Close Price]])-1</f>
        <v>3.5171515414676557E-2</v>
      </c>
      <c r="AI708">
        <v>34.780720798957802</v>
      </c>
      <c r="AJ708">
        <v>10.4344490265656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-0.24</v>
      </c>
      <c r="AM708" t="s">
        <v>3224</v>
      </c>
      <c r="AN708">
        <v>-1.92</v>
      </c>
      <c r="AO708" t="s">
        <v>3224</v>
      </c>
      <c r="AP708">
        <v>-7.0201884126599001E-2</v>
      </c>
      <c r="AQ708">
        <f>(Table2[[#This Row],[Sharpe Ratio]]-AVERAGE(Table2[Sharpe Ratio]))/_xlfn.STDEV.P(Table2[Sharpe Ratio])</f>
        <v>-1.574734803355307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710</v>
      </c>
      <c r="AT708">
        <f>_xlfn.RANK.AVG(Table2[[#This Row],[6M Return vs Nifty Z-Score]],Table2[6M Return vs Nifty Z-Score])</f>
        <v>550</v>
      </c>
      <c r="AU708">
        <f>_xlfn.RANK.AVG(Table2[[#This Row],[Sharpe Ratio Z-Score]],Table2[Sharpe Ratio Z-Score])</f>
        <v>695</v>
      </c>
      <c r="AV708">
        <f>(Table2[[#This Row],[Rank 1Y]]+Table2[[#This Row],[Rank 6M]]+Table2[[#This Row],[Rank Sharpe]])/3</f>
        <v>651.66666666666663</v>
      </c>
    </row>
    <row r="709" spans="1:48" x14ac:dyDescent="0.3">
      <c r="A709" t="s">
        <v>2425</v>
      </c>
      <c r="B709" t="s">
        <v>2426</v>
      </c>
      <c r="C709" t="s">
        <v>3186</v>
      </c>
      <c r="D709" t="s">
        <v>260</v>
      </c>
      <c r="E709">
        <v>2208.9283062</v>
      </c>
      <c r="F709">
        <v>493.5</v>
      </c>
      <c r="G709">
        <v>-42.1954587888006</v>
      </c>
      <c r="H709">
        <f>(Table2[[#This Row],[1Y Return vs Nifty]]-AVERAGE(Table2[1Y Return vs Nifty]))/_xlfn.STDEV.P(Table2[1Y Return vs Nifty])</f>
        <v>-1.1604796294555344</v>
      </c>
      <c r="I709">
        <v>-1.56354561728103</v>
      </c>
      <c r="J709">
        <f>(Table2[[#This Row],[1M Return vs Nifty]]-AVERAGE(Table2[1M Return vs Nifty]))/_xlfn.STDEV.P(Table2[1M Return vs Nifty])</f>
        <v>-0.26046988870061411</v>
      </c>
      <c r="K709">
        <v>-23.619489903613601</v>
      </c>
      <c r="L709">
        <f>(Table2[[#This Row],[6M Return vs Nifty]]-AVERAGE(Table2[6M Return vs Nifty]))/_xlfn.STDEV.P(Table2[6M Return vs Nifty])</f>
        <v>-1.1895424679874023</v>
      </c>
      <c r="M709">
        <v>-0.993816776290952</v>
      </c>
      <c r="N709">
        <f>(Table2[[#This Row],[1W Return vs Nifty]]-AVERAGE(Table2[1W Return vs Nifty]))/_xlfn.STDEV.P(Table2[1W Return vs Nifty])</f>
        <v>-0.24743559213526281</v>
      </c>
      <c r="O709">
        <v>491.06</v>
      </c>
      <c r="P709">
        <v>497.342984082057</v>
      </c>
      <c r="Q709">
        <v>526.51949423534495</v>
      </c>
      <c r="R709">
        <v>55.039318994001597</v>
      </c>
      <c r="S709" s="1">
        <f>(Table2[[#This Row],[Close Price]]-Table2[[#This Row],[20D EMA]])/Table2[[#This Row],[20D EMA]]</f>
        <v>4.9688429112532025E-3</v>
      </c>
      <c r="T709" s="1">
        <f>(Table2[[#This Row],[Close Price]]-Table2[[#This Row],[50D EMA]])/Table2[[#This Row],[50D EMA]]</f>
        <v>-7.7270298467162933E-3</v>
      </c>
      <c r="U709" s="1">
        <f>(Table2[[#This Row],[Close Price]]-Table2[[#This Row],[200D EMA]])/Table2[[#This Row],[200D EMA]]</f>
        <v>-6.2712766757665045E-2</v>
      </c>
      <c r="V709">
        <v>0.64458894426990199</v>
      </c>
      <c r="W709">
        <v>485.6</v>
      </c>
      <c r="X709">
        <v>496</v>
      </c>
      <c r="Y709">
        <v>485.6</v>
      </c>
      <c r="Z709">
        <v>496</v>
      </c>
      <c r="AA709">
        <v>476.15</v>
      </c>
      <c r="AB709">
        <v>504.7</v>
      </c>
      <c r="AC709" s="1">
        <f>(Table2[[#This Row],[Close Price]]/Table2[[#This Row],[Day Low]])-1</f>
        <v>1.6268533772652249E-2</v>
      </c>
      <c r="AD709" s="1">
        <f>(Table2[[#This Row],[Day High]]/Table2[[#This Row],[Close Price]])-1</f>
        <v>5.0658561296859084E-3</v>
      </c>
      <c r="AE709" s="1">
        <f>(Table2[[#This Row],[Close Price]]/Table2[[#This Row],[Current Week Low]])-1</f>
        <v>1.6268533772652249E-2</v>
      </c>
      <c r="AF709" s="1">
        <f>(Table2[[#This Row],[Current Week High]]/Table2[[#This Row],[Close Price]])-1</f>
        <v>5.0658561296859084E-3</v>
      </c>
      <c r="AG709" s="1">
        <f>(Table2[[#This Row],[Close Price]]/Table2[[#This Row],[Current Month Low]])-1</f>
        <v>3.643809723826541E-2</v>
      </c>
      <c r="AH709" s="1">
        <f>(Table2[[#This Row],[Current Month High]]/Table2[[#This Row],[Close Price]])-1</f>
        <v>2.2695035460992941E-2</v>
      </c>
      <c r="AI709">
        <v>29.311043566362699</v>
      </c>
      <c r="AJ709">
        <v>8.7004405286343598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-0.08</v>
      </c>
      <c r="AM709" t="s">
        <v>3224</v>
      </c>
      <c r="AN709">
        <v>0.52</v>
      </c>
      <c r="AO709" t="s">
        <v>3225</v>
      </c>
      <c r="AQ709">
        <f>(Table2[[#This Row],[Sharpe Ratio]]-AVERAGE(Table2[Sharpe Ratio]))/_xlfn.STDEV.P(Table2[Sharpe Ratio])</f>
        <v>-0.7593941903965159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704</v>
      </c>
      <c r="AT709">
        <f>_xlfn.RANK.AVG(Table2[[#This Row],[6M Return vs Nifty Z-Score]],Table2[6M Return vs Nifty Z-Score])</f>
        <v>697</v>
      </c>
      <c r="AU709">
        <f>_xlfn.RANK.AVG(Table2[[#This Row],[Sharpe Ratio Z-Score]],Table2[Sharpe Ratio Z-Score])</f>
        <v>560.5</v>
      </c>
      <c r="AV709">
        <f>(Table2[[#This Row],[Rank 1Y]]+Table2[[#This Row],[Rank 6M]]+Table2[[#This Row],[Rank Sharpe]])/3</f>
        <v>653.83333333333337</v>
      </c>
    </row>
    <row r="710" spans="1:48" x14ac:dyDescent="0.3">
      <c r="A710" t="s">
        <v>1652</v>
      </c>
      <c r="B710" t="s">
        <v>1653</v>
      </c>
      <c r="C710" t="s">
        <v>3180</v>
      </c>
      <c r="D710" t="s">
        <v>24</v>
      </c>
      <c r="E710">
        <v>5464.8157264000001</v>
      </c>
      <c r="F710">
        <v>323.2</v>
      </c>
      <c r="G710">
        <v>-28.4152516011995</v>
      </c>
      <c r="H710">
        <f>(Table2[[#This Row],[1Y Return vs Nifty]]-AVERAGE(Table2[1Y Return vs Nifty]))/_xlfn.STDEV.P(Table2[1Y Return vs Nifty])</f>
        <v>-0.93218271326561786</v>
      </c>
      <c r="I710">
        <v>-4.0596702755956704</v>
      </c>
      <c r="J710">
        <f>(Table2[[#This Row],[1M Return vs Nifty]]-AVERAGE(Table2[1M Return vs Nifty]))/_xlfn.STDEV.P(Table2[1M Return vs Nifty])</f>
        <v>-0.49620663712985019</v>
      </c>
      <c r="K710">
        <v>-19.837479793455401</v>
      </c>
      <c r="L710">
        <f>(Table2[[#This Row],[6M Return vs Nifty]]-AVERAGE(Table2[6M Return vs Nifty]))/_xlfn.STDEV.P(Table2[6M Return vs Nifty])</f>
        <v>-1.0779463143477432</v>
      </c>
      <c r="M710">
        <v>-4.1420114382320003E-2</v>
      </c>
      <c r="N710">
        <f>(Table2[[#This Row],[1W Return vs Nifty]]-AVERAGE(Table2[1W Return vs Nifty]))/_xlfn.STDEV.P(Table2[1W Return vs Nifty])</f>
        <v>-3.088091710610914E-2</v>
      </c>
      <c r="O710">
        <v>323.72000000000003</v>
      </c>
      <c r="P710">
        <v>332.33197323847799</v>
      </c>
      <c r="Q710">
        <v>344.901914187778</v>
      </c>
      <c r="R710">
        <v>51.200955217790103</v>
      </c>
      <c r="S710" s="1">
        <f>(Table2[[#This Row],[Close Price]]-Table2[[#This Row],[20D EMA]])/Table2[[#This Row],[20D EMA]]</f>
        <v>-1.6063264549611967E-3</v>
      </c>
      <c r="T710" s="1">
        <f>(Table2[[#This Row],[Close Price]]-Table2[[#This Row],[50D EMA]])/Table2[[#This Row],[50D EMA]]</f>
        <v>-2.7478467237111091E-2</v>
      </c>
      <c r="U710" s="1">
        <f>(Table2[[#This Row],[Close Price]]-Table2[[#This Row],[200D EMA]])/Table2[[#This Row],[200D EMA]]</f>
        <v>-6.2921988237973792E-2</v>
      </c>
      <c r="V710">
        <v>0.72639952553145903</v>
      </c>
      <c r="W710">
        <v>318.89999999999998</v>
      </c>
      <c r="X710">
        <v>324.89999999999998</v>
      </c>
      <c r="Y710">
        <v>317.85000000000002</v>
      </c>
      <c r="Z710">
        <v>325.10000000000002</v>
      </c>
      <c r="AA710">
        <v>307.64999999999998</v>
      </c>
      <c r="AB710">
        <v>334.95</v>
      </c>
      <c r="AC710" s="1">
        <f>(Table2[[#This Row],[Close Price]]/Table2[[#This Row],[Day Low]])-1</f>
        <v>1.3483850736908165E-2</v>
      </c>
      <c r="AD710" s="1">
        <f>(Table2[[#This Row],[Day High]]/Table2[[#This Row],[Close Price]])-1</f>
        <v>5.2599009900988758E-3</v>
      </c>
      <c r="AE710" s="1">
        <f>(Table2[[#This Row],[Close Price]]/Table2[[#This Row],[Current Week Low]])-1</f>
        <v>1.6831838917728437E-2</v>
      </c>
      <c r="AF710" s="1">
        <f>(Table2[[#This Row],[Current Week High]]/Table2[[#This Row],[Close Price]])-1</f>
        <v>5.8787128712871617E-3</v>
      </c>
      <c r="AG710" s="1">
        <f>(Table2[[#This Row],[Close Price]]/Table2[[#This Row],[Current Month Low]])-1</f>
        <v>5.0544449861856133E-2</v>
      </c>
      <c r="AH710" s="1">
        <f>(Table2[[#This Row],[Current Month High]]/Table2[[#This Row],[Close Price]])-1</f>
        <v>3.6355198019802026E-2</v>
      </c>
      <c r="AI710">
        <v>30.6466584158416</v>
      </c>
      <c r="AJ710">
        <v>5.0544449861856098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-0.14000000000000001</v>
      </c>
      <c r="AM710" t="s">
        <v>3224</v>
      </c>
      <c r="AN710">
        <v>-0.14000000000000001</v>
      </c>
      <c r="AO710" t="s">
        <v>3224</v>
      </c>
      <c r="AP710">
        <v>-2.409408283127E-2</v>
      </c>
      <c r="AQ710">
        <f>(Table2[[#This Row],[Sharpe Ratio]]-AVERAGE(Table2[Sharpe Ratio]))/_xlfn.STDEV.P(Table2[Sharpe Ratio])</f>
        <v>-1.0392283360000847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653</v>
      </c>
      <c r="AT710">
        <f>_xlfn.RANK.AVG(Table2[[#This Row],[6M Return vs Nifty Z-Score]],Table2[6M Return vs Nifty Z-Score])</f>
        <v>679</v>
      </c>
      <c r="AU710">
        <f>_xlfn.RANK.AVG(Table2[[#This Row],[Sharpe Ratio Z-Score]],Table2[Sharpe Ratio Z-Score])</f>
        <v>631</v>
      </c>
      <c r="AV710">
        <f>(Table2[[#This Row],[Rank 1Y]]+Table2[[#This Row],[Rank 6M]]+Table2[[#This Row],[Rank Sharpe]])/3</f>
        <v>654.33333333333337</v>
      </c>
    </row>
    <row r="711" spans="1:48" x14ac:dyDescent="0.3">
      <c r="A711" t="s">
        <v>1108</v>
      </c>
      <c r="B711" t="s">
        <v>1109</v>
      </c>
      <c r="C711" t="s">
        <v>3180</v>
      </c>
      <c r="D711" t="s">
        <v>565</v>
      </c>
      <c r="E711">
        <v>11908.589463988999</v>
      </c>
      <c r="F711">
        <v>164.29</v>
      </c>
      <c r="G711">
        <v>-33.427336484819797</v>
      </c>
      <c r="H711">
        <f>(Table2[[#This Row],[1Y Return vs Nifty]]-AVERAGE(Table2[1Y Return vs Nifty]))/_xlfn.STDEV.P(Table2[1Y Return vs Nifty])</f>
        <v>-1.0152180049005763</v>
      </c>
      <c r="I711">
        <v>2.13721983824228</v>
      </c>
      <c r="J711">
        <f>(Table2[[#This Row],[1M Return vs Nifty]]-AVERAGE(Table2[1M Return vs Nifty]))/_xlfn.STDEV.P(Table2[1M Return vs Nifty])</f>
        <v>8.9034456876960669E-2</v>
      </c>
      <c r="K711">
        <v>-17.303495390326098</v>
      </c>
      <c r="L711">
        <f>(Table2[[#This Row],[6M Return vs Nifty]]-AVERAGE(Table2[6M Return vs Nifty]))/_xlfn.STDEV.P(Table2[6M Return vs Nifty])</f>
        <v>-1.0031757810769351</v>
      </c>
      <c r="M711">
        <v>-0.39476865284723101</v>
      </c>
      <c r="N711">
        <f>(Table2[[#This Row],[1W Return vs Nifty]]-AVERAGE(Table2[1W Return vs Nifty]))/_xlfn.STDEV.P(Table2[1W Return vs Nifty])</f>
        <v>-0.11122483364813927</v>
      </c>
      <c r="O711">
        <v>163.36000000000001</v>
      </c>
      <c r="P711">
        <v>164.50728718199301</v>
      </c>
      <c r="Q711">
        <v>164.78769047660401</v>
      </c>
      <c r="R711">
        <v>52.374149250178</v>
      </c>
      <c r="S711" s="1">
        <f>(Table2[[#This Row],[Close Price]]-Table2[[#This Row],[20D EMA]])/Table2[[#This Row],[20D EMA]]</f>
        <v>5.6929480901076052E-3</v>
      </c>
      <c r="T711" s="1">
        <f>(Table2[[#This Row],[Close Price]]-Table2[[#This Row],[50D EMA]])/Table2[[#This Row],[50D EMA]]</f>
        <v>-1.3208362116666123E-3</v>
      </c>
      <c r="U711" s="1">
        <f>(Table2[[#This Row],[Close Price]]-Table2[[#This Row],[200D EMA]])/Table2[[#This Row],[200D EMA]]</f>
        <v>-3.0201920735983675E-3</v>
      </c>
      <c r="V711">
        <v>1.0302000130301301</v>
      </c>
      <c r="W711">
        <v>162.56</v>
      </c>
      <c r="X711">
        <v>166.32</v>
      </c>
      <c r="Y711">
        <v>162.56</v>
      </c>
      <c r="Z711">
        <v>171</v>
      </c>
      <c r="AA711">
        <v>156.37</v>
      </c>
      <c r="AB711">
        <v>173.12</v>
      </c>
      <c r="AC711" s="1">
        <f>(Table2[[#This Row],[Close Price]]/Table2[[#This Row],[Day Low]])-1</f>
        <v>1.0642224409448842E-2</v>
      </c>
      <c r="AD711" s="1">
        <f>(Table2[[#This Row],[Day High]]/Table2[[#This Row],[Close Price]])-1</f>
        <v>1.2356199403493751E-2</v>
      </c>
      <c r="AE711" s="1">
        <f>(Table2[[#This Row],[Close Price]]/Table2[[#This Row],[Current Week Low]])-1</f>
        <v>1.0642224409448842E-2</v>
      </c>
      <c r="AF711" s="1">
        <f>(Table2[[#This Row],[Current Week High]]/Table2[[#This Row],[Close Price]])-1</f>
        <v>4.0842412806622486E-2</v>
      </c>
      <c r="AG711" s="1">
        <f>(Table2[[#This Row],[Close Price]]/Table2[[#This Row],[Current Month Low]])-1</f>
        <v>5.0649101490055637E-2</v>
      </c>
      <c r="AH711" s="1">
        <f>(Table2[[#This Row],[Current Month High]]/Table2[[#This Row],[Close Price]])-1</f>
        <v>5.374642400633034E-2</v>
      </c>
      <c r="AI711">
        <v>27.395080818767699</v>
      </c>
      <c r="AJ711">
        <v>24.793011773642199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-0.04</v>
      </c>
      <c r="AM711" t="s">
        <v>3224</v>
      </c>
      <c r="AN711">
        <v>1.55</v>
      </c>
      <c r="AO711" t="s">
        <v>3225</v>
      </c>
      <c r="AP711">
        <v>-2.4494967925224001E-2</v>
      </c>
      <c r="AQ711">
        <f>(Table2[[#This Row],[Sharpe Ratio]]-AVERAGE(Table2[Sharpe Ratio]))/_xlfn.STDEV.P(Table2[Sharpe Ratio])</f>
        <v>-1.0438843064529724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677</v>
      </c>
      <c r="AT711">
        <f>_xlfn.RANK.AVG(Table2[[#This Row],[6M Return vs Nifty Z-Score]],Table2[6M Return vs Nifty Z-Score])</f>
        <v>663</v>
      </c>
      <c r="AU711">
        <f>_xlfn.RANK.AVG(Table2[[#This Row],[Sharpe Ratio Z-Score]],Table2[Sharpe Ratio Z-Score])</f>
        <v>634</v>
      </c>
      <c r="AV711">
        <f>(Table2[[#This Row],[Rank 1Y]]+Table2[[#This Row],[Rank 6M]]+Table2[[#This Row],[Rank Sharpe]])/3</f>
        <v>658</v>
      </c>
    </row>
    <row r="712" spans="1:48" x14ac:dyDescent="0.3">
      <c r="A712" t="s">
        <v>2652</v>
      </c>
      <c r="B712" t="s">
        <v>2653</v>
      </c>
      <c r="C712" t="s">
        <v>3183</v>
      </c>
      <c r="D712" t="s">
        <v>119</v>
      </c>
      <c r="E712">
        <v>1742.7629044</v>
      </c>
      <c r="F712">
        <v>7.1</v>
      </c>
      <c r="G712">
        <v>-67.204393153801902</v>
      </c>
      <c r="H712">
        <f>(Table2[[#This Row],[1Y Return vs Nifty]]-AVERAGE(Table2[1Y Return vs Nifty]))/_xlfn.STDEV.P(Table2[1Y Return vs Nifty])</f>
        <v>-1.5748030510847082</v>
      </c>
      <c r="I712">
        <v>-22.339521639670998</v>
      </c>
      <c r="J712">
        <f>(Table2[[#This Row],[1M Return vs Nifty]]-AVERAGE(Table2[1M Return vs Nifty]))/_xlfn.STDEV.P(Table2[1M Return vs Nifty])</f>
        <v>-2.2225758342701916</v>
      </c>
      <c r="K712">
        <v>-75.075455812704504</v>
      </c>
      <c r="L712">
        <f>(Table2[[#This Row],[6M Return vs Nifty]]-AVERAGE(Table2[6M Return vs Nifty]))/_xlfn.STDEV.P(Table2[6M Return vs Nifty])</f>
        <v>-2.7078588420881999</v>
      </c>
      <c r="M712">
        <v>-1.5073219626933301</v>
      </c>
      <c r="N712">
        <f>(Table2[[#This Row],[1W Return vs Nifty]]-AVERAGE(Table2[1W Return vs Nifty]))/_xlfn.STDEV.P(Table2[1W Return vs Nifty])</f>
        <v>-0.36419571238211446</v>
      </c>
      <c r="O712">
        <v>8.44</v>
      </c>
      <c r="P712">
        <v>9.8548610740801497</v>
      </c>
      <c r="Q712">
        <v>13.9154780841255</v>
      </c>
      <c r="R712">
        <v>4.9868405634322404</v>
      </c>
      <c r="S712" s="1">
        <f>(Table2[[#This Row],[Close Price]]-Table2[[#This Row],[20D EMA]])/Table2[[#This Row],[20D EMA]]</f>
        <v>-0.15876777251184834</v>
      </c>
      <c r="T712" s="1">
        <f>(Table2[[#This Row],[Close Price]]-Table2[[#This Row],[50D EMA]])/Table2[[#This Row],[50D EMA]]</f>
        <v>-0.27954336985286099</v>
      </c>
      <c r="U712" s="1">
        <f>(Table2[[#This Row],[Close Price]]-Table2[[#This Row],[200D EMA]])/Table2[[#This Row],[200D EMA]]</f>
        <v>-0.48977678258143797</v>
      </c>
      <c r="V712">
        <v>6.2629307489425898E-2</v>
      </c>
      <c r="W712">
        <v>0</v>
      </c>
      <c r="X712">
        <v>0</v>
      </c>
      <c r="Y712">
        <v>7.1</v>
      </c>
      <c r="Z712">
        <v>7.1</v>
      </c>
      <c r="AA712">
        <v>7.1</v>
      </c>
      <c r="AB712">
        <v>7.88</v>
      </c>
      <c r="AC712" s="1" t="e">
        <f>(Table2[[#This Row],[Close Price]]/Table2[[#This Row],[Day Low]])-1</f>
        <v>#DIV/0!</v>
      </c>
      <c r="AD712" s="1">
        <f>(Table2[[#This Row],[Day High]]/Table2[[#This Row],[Close Price]])-1</f>
        <v>-1</v>
      </c>
      <c r="AE712" s="1">
        <f>(Table2[[#This Row],[Close Price]]/Table2[[#This Row],[Current Week Low]])-1</f>
        <v>0</v>
      </c>
      <c r="AF712" s="1">
        <f>(Table2[[#This Row],[Current Week High]]/Table2[[#This Row],[Close Price]])-1</f>
        <v>0</v>
      </c>
      <c r="AG712" s="1">
        <f>(Table2[[#This Row],[Close Price]]/Table2[[#This Row],[Current Month Low]])-1</f>
        <v>0</v>
      </c>
      <c r="AH712" s="1">
        <f>(Table2[[#This Row],[Current Month High]]/Table2[[#This Row],[Close Price]])-1</f>
        <v>0.10985915492957754</v>
      </c>
      <c r="AI712">
        <v>282.39436619718299</v>
      </c>
      <c r="AJ712">
        <v>5.8122205663189099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-0.56999999999999995</v>
      </c>
      <c r="AM712" t="s">
        <v>3224</v>
      </c>
      <c r="AN712">
        <v>-11.69</v>
      </c>
      <c r="AO712" t="s">
        <v>3224</v>
      </c>
      <c r="AP712">
        <v>1.2655227330583999E-2</v>
      </c>
      <c r="AQ712">
        <f>(Table2[[#This Row],[Sharpe Ratio]]-AVERAGE(Table2[Sharpe Ratio]))/_xlfn.STDEV.P(Table2[Sharpe Ratio])</f>
        <v>-0.61241350836462649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735</v>
      </c>
      <c r="AT712">
        <f>_xlfn.RANK.AVG(Table2[[#This Row],[6M Return vs Nifty Z-Score]],Table2[6M Return vs Nifty Z-Score])</f>
        <v>738</v>
      </c>
      <c r="AU712">
        <f>_xlfn.RANK.AVG(Table2[[#This Row],[Sharpe Ratio Z-Score]],Table2[Sharpe Ratio Z-Score])</f>
        <v>501</v>
      </c>
      <c r="AV712">
        <f>(Table2[[#This Row],[Rank 1Y]]+Table2[[#This Row],[Rank 6M]]+Table2[[#This Row],[Rank Sharpe]])/3</f>
        <v>658</v>
      </c>
    </row>
    <row r="713" spans="1:48" x14ac:dyDescent="0.3">
      <c r="A713" t="s">
        <v>962</v>
      </c>
      <c r="B713" t="s">
        <v>963</v>
      </c>
      <c r="C713" t="s">
        <v>3194</v>
      </c>
      <c r="D713" t="s">
        <v>463</v>
      </c>
      <c r="E713">
        <v>16164.447886800001</v>
      </c>
      <c r="F713">
        <v>3259.65</v>
      </c>
      <c r="G713">
        <v>-53.270337460474103</v>
      </c>
      <c r="H713">
        <f>(Table2[[#This Row],[1Y Return vs Nifty]]-AVERAGE(Table2[1Y Return vs Nifty]))/_xlfn.STDEV.P(Table2[1Y Return vs Nifty])</f>
        <v>-1.3439573242027847</v>
      </c>
      <c r="I713">
        <v>-5.1195804824301501</v>
      </c>
      <c r="J713">
        <f>(Table2[[#This Row],[1M Return vs Nifty]]-AVERAGE(Table2[1M Return vs Nifty]))/_xlfn.STDEV.P(Table2[1M Return vs Nifty])</f>
        <v>-0.59630571870169069</v>
      </c>
      <c r="K713">
        <v>-7.17448806687388</v>
      </c>
      <c r="L713">
        <f>(Table2[[#This Row],[6M Return vs Nifty]]-AVERAGE(Table2[6M Return vs Nifty]))/_xlfn.STDEV.P(Table2[6M Return vs Nifty])</f>
        <v>-0.70429814073188546</v>
      </c>
      <c r="M713">
        <v>-3.9495081589026499</v>
      </c>
      <c r="N713">
        <f>(Table2[[#This Row],[1W Return vs Nifty]]-AVERAGE(Table2[1W Return vs Nifty]))/_xlfn.STDEV.P(Table2[1W Return vs Nifty])</f>
        <v>-0.91949673267436227</v>
      </c>
      <c r="O713">
        <v>3322.13</v>
      </c>
      <c r="P713">
        <v>3389.8814184935</v>
      </c>
      <c r="Q713">
        <v>3502.49968707166</v>
      </c>
      <c r="R713">
        <v>35.580541635600603</v>
      </c>
      <c r="S713" s="1">
        <f>(Table2[[#This Row],[Close Price]]-Table2[[#This Row],[20D EMA]])/Table2[[#This Row],[20D EMA]]</f>
        <v>-1.8807211036292987E-2</v>
      </c>
      <c r="T713" s="1">
        <f>(Table2[[#This Row],[Close Price]]-Table2[[#This Row],[50D EMA]])/Table2[[#This Row],[50D EMA]]</f>
        <v>-3.841769148118937E-2</v>
      </c>
      <c r="U713" s="1">
        <f>(Table2[[#This Row],[Close Price]]-Table2[[#This Row],[200D EMA]])/Table2[[#This Row],[200D EMA]]</f>
        <v>-6.9336105287335401E-2</v>
      </c>
      <c r="V713">
        <v>0.59218023369307704</v>
      </c>
      <c r="W713">
        <v>3247.25</v>
      </c>
      <c r="X713">
        <v>3295</v>
      </c>
      <c r="Y713">
        <v>3247.25</v>
      </c>
      <c r="Z713">
        <v>3302</v>
      </c>
      <c r="AA713">
        <v>3217.6</v>
      </c>
      <c r="AB713">
        <v>3411.4</v>
      </c>
      <c r="AC713" s="1">
        <f>(Table2[[#This Row],[Close Price]]/Table2[[#This Row],[Day Low]])-1</f>
        <v>3.8186157517900998E-3</v>
      </c>
      <c r="AD713" s="1">
        <f>(Table2[[#This Row],[Day High]]/Table2[[#This Row],[Close Price]])-1</f>
        <v>1.0844722592916467E-2</v>
      </c>
      <c r="AE713" s="1">
        <f>(Table2[[#This Row],[Close Price]]/Table2[[#This Row],[Current Week Low]])-1</f>
        <v>3.8186157517900998E-3</v>
      </c>
      <c r="AF713" s="1">
        <f>(Table2[[#This Row],[Current Week High]]/Table2[[#This Row],[Close Price]])-1</f>
        <v>1.2992192413295856E-2</v>
      </c>
      <c r="AG713" s="1">
        <f>(Table2[[#This Row],[Close Price]]/Table2[[#This Row],[Current Month Low]])-1</f>
        <v>1.3068746892093586E-2</v>
      </c>
      <c r="AH713" s="1">
        <f>(Table2[[#This Row],[Current Month High]]/Table2[[#This Row],[Close Price]])-1</f>
        <v>4.6554077891798107E-2</v>
      </c>
      <c r="AI713">
        <v>39.626953814059803</v>
      </c>
      <c r="AJ713">
        <v>13.3416784019193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3224</v>
      </c>
      <c r="AN713">
        <v>-1.17</v>
      </c>
      <c r="AO713" t="s">
        <v>3224</v>
      </c>
      <c r="AP713">
        <v>-6.9179505765554997E-2</v>
      </c>
      <c r="AQ713">
        <f>(Table2[[#This Row],[Sharpe Ratio]]-AVERAGE(Table2[Sharpe Ratio]))/_xlfn.STDEV.P(Table2[Sharpe Ratio])</f>
        <v>-1.5628606690647493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725</v>
      </c>
      <c r="AT713">
        <f>_xlfn.RANK.AVG(Table2[[#This Row],[6M Return vs Nifty Z-Score]],Table2[6M Return vs Nifty Z-Score])</f>
        <v>559</v>
      </c>
      <c r="AU713">
        <f>_xlfn.RANK.AVG(Table2[[#This Row],[Sharpe Ratio Z-Score]],Table2[Sharpe Ratio Z-Score])</f>
        <v>693</v>
      </c>
      <c r="AV713">
        <f>(Table2[[#This Row],[Rank 1Y]]+Table2[[#This Row],[Rank 6M]]+Table2[[#This Row],[Rank Sharpe]])/3</f>
        <v>659</v>
      </c>
    </row>
    <row r="714" spans="1:48" x14ac:dyDescent="0.3">
      <c r="A714" t="s">
        <v>1429</v>
      </c>
      <c r="B714" t="s">
        <v>1430</v>
      </c>
      <c r="C714" t="s">
        <v>3180</v>
      </c>
      <c r="D714" t="s">
        <v>24</v>
      </c>
      <c r="E714">
        <v>7832.8546721100001</v>
      </c>
      <c r="F714">
        <v>494.65</v>
      </c>
      <c r="G714">
        <v>-36.084493554609999</v>
      </c>
      <c r="H714">
        <f>(Table2[[#This Row],[1Y Return vs Nifty]]-AVERAGE(Table2[1Y Return vs Nifty]))/_xlfn.STDEV.P(Table2[1Y Return vs Nifty])</f>
        <v>-1.0592391692130516</v>
      </c>
      <c r="I714">
        <v>-0.108696901988766</v>
      </c>
      <c r="J714">
        <f>(Table2[[#This Row],[1M Return vs Nifty]]-AVERAGE(Table2[1M Return vs Nifty]))/_xlfn.STDEV.P(Table2[1M Return vs Nifty])</f>
        <v>-0.12307238154605801</v>
      </c>
      <c r="K714">
        <v>-9.5069333652344792</v>
      </c>
      <c r="L714">
        <f>(Table2[[#This Row],[6M Return vs Nifty]]-AVERAGE(Table2[6M Return vs Nifty]))/_xlfn.STDEV.P(Table2[6M Return vs Nifty])</f>
        <v>-0.77312183931820722</v>
      </c>
      <c r="M714">
        <v>-2.1090441330429499</v>
      </c>
      <c r="N714">
        <f>(Table2[[#This Row],[1W Return vs Nifty]]-AVERAGE(Table2[1W Return vs Nifty]))/_xlfn.STDEV.P(Table2[1W Return vs Nifty])</f>
        <v>-0.50101449206658155</v>
      </c>
      <c r="O714">
        <v>473.78</v>
      </c>
      <c r="P714">
        <v>469.26633976804197</v>
      </c>
      <c r="Q714">
        <v>478.284969637686</v>
      </c>
      <c r="R714">
        <v>73.548030151402003</v>
      </c>
      <c r="S714" s="1">
        <f>(Table2[[#This Row],[Close Price]]-Table2[[#This Row],[20D EMA]])/Table2[[#This Row],[20D EMA]]</f>
        <v>4.4049981003841457E-2</v>
      </c>
      <c r="T714" s="1">
        <f>(Table2[[#This Row],[Close Price]]-Table2[[#This Row],[50D EMA]])/Table2[[#This Row],[50D EMA]]</f>
        <v>5.4092224565915233E-2</v>
      </c>
      <c r="U714" s="1">
        <f>(Table2[[#This Row],[Close Price]]-Table2[[#This Row],[200D EMA]])/Table2[[#This Row],[200D EMA]]</f>
        <v>3.4216066573680821E-2</v>
      </c>
      <c r="V714">
        <v>0.874987839479063</v>
      </c>
      <c r="W714">
        <v>479.05</v>
      </c>
      <c r="X714">
        <v>496.6</v>
      </c>
      <c r="Y714">
        <v>477.2</v>
      </c>
      <c r="Z714">
        <v>496.6</v>
      </c>
      <c r="AA714">
        <v>464</v>
      </c>
      <c r="AB714">
        <v>496.6</v>
      </c>
      <c r="AC714" s="1">
        <f>(Table2[[#This Row],[Close Price]]/Table2[[#This Row],[Day Low]])-1</f>
        <v>3.2564450474898088E-2</v>
      </c>
      <c r="AD714" s="1">
        <f>(Table2[[#This Row],[Day High]]/Table2[[#This Row],[Close Price]])-1</f>
        <v>3.9421813403417438E-3</v>
      </c>
      <c r="AE714" s="1">
        <f>(Table2[[#This Row],[Close Price]]/Table2[[#This Row],[Current Week Low]])-1</f>
        <v>3.6567476948868416E-2</v>
      </c>
      <c r="AF714" s="1">
        <f>(Table2[[#This Row],[Current Week High]]/Table2[[#This Row],[Close Price]])-1</f>
        <v>3.9421813403417438E-3</v>
      </c>
      <c r="AG714" s="1">
        <f>(Table2[[#This Row],[Close Price]]/Table2[[#This Row],[Current Month Low]])-1</f>
        <v>6.6056034482758541E-2</v>
      </c>
      <c r="AH714" s="1">
        <f>(Table2[[#This Row],[Current Month High]]/Table2[[#This Row],[Close Price]])-1</f>
        <v>3.9421813403417438E-3</v>
      </c>
      <c r="AI714">
        <v>21.297887395127798</v>
      </c>
      <c r="AJ714">
        <v>12.920899440703099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0.05</v>
      </c>
      <c r="AM714" t="s">
        <v>3225</v>
      </c>
      <c r="AN714">
        <v>5.07</v>
      </c>
      <c r="AO714" t="s">
        <v>3225</v>
      </c>
      <c r="AP714">
        <v>-0.10735916856725899</v>
      </c>
      <c r="AQ714">
        <f>(Table2[[#This Row],[Sharpe Ratio]]-AVERAGE(Table2[Sharpe Ratio]))/_xlfn.STDEV.P(Table2[Sharpe Ratio])</f>
        <v>-2.0062879368452524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686</v>
      </c>
      <c r="AT714">
        <f>_xlfn.RANK.AVG(Table2[[#This Row],[6M Return vs Nifty Z-Score]],Table2[6M Return vs Nifty Z-Score])</f>
        <v>577</v>
      </c>
      <c r="AU714">
        <f>_xlfn.RANK.AVG(Table2[[#This Row],[Sharpe Ratio Z-Score]],Table2[Sharpe Ratio Z-Score])</f>
        <v>729</v>
      </c>
      <c r="AV714">
        <f>(Table2[[#This Row],[Rank 1Y]]+Table2[[#This Row],[Rank 6M]]+Table2[[#This Row],[Rank Sharpe]])/3</f>
        <v>664</v>
      </c>
    </row>
    <row r="715" spans="1:48" x14ac:dyDescent="0.3">
      <c r="A715" t="s">
        <v>1989</v>
      </c>
      <c r="B715" t="s">
        <v>1990</v>
      </c>
      <c r="C715" t="s">
        <v>3187</v>
      </c>
      <c r="D715" t="s">
        <v>1390</v>
      </c>
      <c r="E715">
        <v>3527.0808896839899</v>
      </c>
      <c r="F715">
        <v>131.72</v>
      </c>
      <c r="G715">
        <v>-51.464000008169997</v>
      </c>
      <c r="H715">
        <f>(Table2[[#This Row],[1Y Return vs Nifty]]-AVERAGE(Table2[1Y Return vs Nifty]))/_xlfn.STDEV.P(Table2[1Y Return vs Nifty])</f>
        <v>-1.3140317023057189</v>
      </c>
      <c r="I715">
        <v>1.03894111990503</v>
      </c>
      <c r="J715">
        <f>(Table2[[#This Row],[1M Return vs Nifty]]-AVERAGE(Table2[1M Return vs Nifty]))/_xlfn.STDEV.P(Table2[1M Return vs Nifty])</f>
        <v>-1.4688188972250297E-2</v>
      </c>
      <c r="K715">
        <v>-8.7172964548489897</v>
      </c>
      <c r="L715">
        <f>(Table2[[#This Row],[6M Return vs Nifty]]-AVERAGE(Table2[6M Return vs Nifty]))/_xlfn.STDEV.P(Table2[6M Return vs Nifty])</f>
        <v>-0.74982194338872787</v>
      </c>
      <c r="M715">
        <v>-1.11797926477747</v>
      </c>
      <c r="N715">
        <f>(Table2[[#This Row],[1W Return vs Nifty]]-AVERAGE(Table2[1W Return vs Nifty]))/_xlfn.STDEV.P(Table2[1W Return vs Nifty])</f>
        <v>-0.27566749216221653</v>
      </c>
      <c r="O715">
        <v>131.32</v>
      </c>
      <c r="P715">
        <v>131.24020993167699</v>
      </c>
      <c r="Q715">
        <v>137.541709633605</v>
      </c>
      <c r="R715">
        <v>52.770311186277901</v>
      </c>
      <c r="S715" s="1">
        <f>(Table2[[#This Row],[Close Price]]-Table2[[#This Row],[20D EMA]])/Table2[[#This Row],[20D EMA]]</f>
        <v>3.0459945172099123E-3</v>
      </c>
      <c r="T715" s="1">
        <f>(Table2[[#This Row],[Close Price]]-Table2[[#This Row],[50D EMA]])/Table2[[#This Row],[50D EMA]]</f>
        <v>3.6558160686636274E-3</v>
      </c>
      <c r="U715" s="1">
        <f>(Table2[[#This Row],[Close Price]]-Table2[[#This Row],[200D EMA]])/Table2[[#This Row],[200D EMA]]</f>
        <v>-4.2326866876334086E-2</v>
      </c>
      <c r="V715">
        <v>0.51261488869060701</v>
      </c>
      <c r="W715">
        <v>130.77000000000001</v>
      </c>
      <c r="X715">
        <v>132.88</v>
      </c>
      <c r="Y715">
        <v>130.44999999999999</v>
      </c>
      <c r="Z715">
        <v>132.88</v>
      </c>
      <c r="AA715">
        <v>128.71</v>
      </c>
      <c r="AB715">
        <v>139.69999999999999</v>
      </c>
      <c r="AC715" s="1">
        <f>(Table2[[#This Row],[Close Price]]/Table2[[#This Row],[Day Low]])-1</f>
        <v>7.2646631490402847E-3</v>
      </c>
      <c r="AD715" s="1">
        <f>(Table2[[#This Row],[Day High]]/Table2[[#This Row],[Close Price]])-1</f>
        <v>8.8065593683570587E-3</v>
      </c>
      <c r="AE715" s="1">
        <f>(Table2[[#This Row],[Close Price]]/Table2[[#This Row],[Current Week Low]])-1</f>
        <v>9.735530854733776E-3</v>
      </c>
      <c r="AF715" s="1">
        <f>(Table2[[#This Row],[Current Week High]]/Table2[[#This Row],[Close Price]])-1</f>
        <v>8.8065593683570587E-3</v>
      </c>
      <c r="AG715" s="1">
        <f>(Table2[[#This Row],[Close Price]]/Table2[[#This Row],[Current Month Low]])-1</f>
        <v>2.3385906300986692E-2</v>
      </c>
      <c r="AH715" s="1">
        <f>(Table2[[#This Row],[Current Month High]]/Table2[[#This Row],[Close Price]])-1</f>
        <v>6.0583054965077432E-2</v>
      </c>
      <c r="AI715">
        <v>37.792286668691098</v>
      </c>
      <c r="AJ715">
        <v>26.1081857348013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-0.06</v>
      </c>
      <c r="AM715" t="s">
        <v>3224</v>
      </c>
      <c r="AN715">
        <v>-1.33</v>
      </c>
      <c r="AO715" t="s">
        <v>3224</v>
      </c>
      <c r="AP715">
        <v>-7.7995712935328004E-2</v>
      </c>
      <c r="AQ715">
        <f>(Table2[[#This Row],[Sharpe Ratio]]-AVERAGE(Table2[Sharpe Ratio]))/_xlfn.STDEV.P(Table2[Sharpe Ratio])</f>
        <v>-1.6652540997711316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722</v>
      </c>
      <c r="AT715">
        <f>_xlfn.RANK.AVG(Table2[[#This Row],[6M Return vs Nifty Z-Score]],Table2[6M Return vs Nifty Z-Score])</f>
        <v>569</v>
      </c>
      <c r="AU715">
        <f>_xlfn.RANK.AVG(Table2[[#This Row],[Sharpe Ratio Z-Score]],Table2[Sharpe Ratio Z-Score])</f>
        <v>706</v>
      </c>
      <c r="AV715">
        <f>(Table2[[#This Row],[Rank 1Y]]+Table2[[#This Row],[Rank 6M]]+Table2[[#This Row],[Rank Sharpe]])/3</f>
        <v>665.66666666666663</v>
      </c>
    </row>
    <row r="716" spans="1:48" x14ac:dyDescent="0.3">
      <c r="A716" t="s">
        <v>308</v>
      </c>
      <c r="B716" t="s">
        <v>309</v>
      </c>
      <c r="C716" t="s">
        <v>3189</v>
      </c>
      <c r="D716" t="s">
        <v>78</v>
      </c>
      <c r="E716">
        <v>91778.959495079995</v>
      </c>
      <c r="F716">
        <v>25437.1</v>
      </c>
      <c r="G716">
        <v>-29.5002209653852</v>
      </c>
      <c r="H716">
        <f>(Table2[[#This Row],[1Y Return vs Nifty]]-AVERAGE(Table2[1Y Return vs Nifty]))/_xlfn.STDEV.P(Table2[1Y Return vs Nifty])</f>
        <v>-0.95015741833587231</v>
      </c>
      <c r="I716">
        <v>-0.47862764217878701</v>
      </c>
      <c r="J716">
        <f>(Table2[[#This Row],[1M Return vs Nifty]]-AVERAGE(Table2[1M Return vs Nifty]))/_xlfn.STDEV.P(Table2[1M Return vs Nifty])</f>
        <v>-0.15800904608559943</v>
      </c>
      <c r="K716">
        <v>-15.0458513141695</v>
      </c>
      <c r="L716">
        <f>(Table2[[#This Row],[6M Return vs Nifty]]-AVERAGE(Table2[6M Return vs Nifty]))/_xlfn.STDEV.P(Table2[6M Return vs Nifty])</f>
        <v>-0.93655924969598137</v>
      </c>
      <c r="M716">
        <v>-1.7337843783054001</v>
      </c>
      <c r="N716">
        <f>(Table2[[#This Row],[1W Return vs Nifty]]-AVERAGE(Table2[1W Return vs Nifty]))/_xlfn.STDEV.P(Table2[1W Return vs Nifty])</f>
        <v>-0.41568843256963411</v>
      </c>
      <c r="O716">
        <v>25557.8</v>
      </c>
      <c r="P716">
        <v>25837.1736713645</v>
      </c>
      <c r="Q716">
        <v>26050.690303817599</v>
      </c>
      <c r="R716">
        <v>44.783710700901402</v>
      </c>
      <c r="S716" s="1">
        <f>(Table2[[#This Row],[Close Price]]-Table2[[#This Row],[20D EMA]])/Table2[[#This Row],[20D EMA]]</f>
        <v>-4.7226287082613033E-3</v>
      </c>
      <c r="T716" s="1">
        <f>(Table2[[#This Row],[Close Price]]-Table2[[#This Row],[50D EMA]])/Table2[[#This Row],[50D EMA]]</f>
        <v>-1.5484420875643456E-2</v>
      </c>
      <c r="U716" s="1">
        <f>(Table2[[#This Row],[Close Price]]-Table2[[#This Row],[200D EMA]])/Table2[[#This Row],[200D EMA]]</f>
        <v>-2.3553706126846152E-2</v>
      </c>
      <c r="V716">
        <v>0.57487904315334204</v>
      </c>
      <c r="W716">
        <v>25400</v>
      </c>
      <c r="X716">
        <v>25677.599999999999</v>
      </c>
      <c r="Y716">
        <v>25400</v>
      </c>
      <c r="Z716">
        <v>26050</v>
      </c>
      <c r="AA716">
        <v>25260</v>
      </c>
      <c r="AB716">
        <v>26280</v>
      </c>
      <c r="AC716" s="1">
        <f>(Table2[[#This Row],[Close Price]]/Table2[[#This Row],[Day Low]])-1</f>
        <v>1.4606299212598373E-3</v>
      </c>
      <c r="AD716" s="1">
        <f>(Table2[[#This Row],[Day High]]/Table2[[#This Row],[Close Price]])-1</f>
        <v>9.4546941278683683E-3</v>
      </c>
      <c r="AE716" s="1">
        <f>(Table2[[#This Row],[Close Price]]/Table2[[#This Row],[Current Week Low]])-1</f>
        <v>1.4606299212598373E-3</v>
      </c>
      <c r="AF716" s="1">
        <f>(Table2[[#This Row],[Current Week High]]/Table2[[#This Row],[Close Price]])-1</f>
        <v>2.4094727779503167E-2</v>
      </c>
      <c r="AG716" s="1">
        <f>(Table2[[#This Row],[Close Price]]/Table2[[#This Row],[Current Month Low]])-1</f>
        <v>7.0110847189230885E-3</v>
      </c>
      <c r="AH716" s="1">
        <f>(Table2[[#This Row],[Current Month High]]/Table2[[#This Row],[Close Price]])-1</f>
        <v>3.313663900366004E-2</v>
      </c>
      <c r="AI716">
        <v>20.838263795794301</v>
      </c>
      <c r="AJ716">
        <v>7.3295358649788804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-0.11</v>
      </c>
      <c r="AM716" t="s">
        <v>3224</v>
      </c>
      <c r="AN716">
        <v>-0.18</v>
      </c>
      <c r="AO716" t="s">
        <v>3224</v>
      </c>
      <c r="AP716">
        <v>-7.5398820349608001E-2</v>
      </c>
      <c r="AQ716">
        <f>(Table2[[#This Row],[Sharpe Ratio]]-AVERAGE(Table2[Sharpe Ratio]))/_xlfn.STDEV.P(Table2[Sharpe Ratio])</f>
        <v>-1.6350931999751841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660</v>
      </c>
      <c r="AT716">
        <f>_xlfn.RANK.AVG(Table2[[#This Row],[6M Return vs Nifty Z-Score]],Table2[6M Return vs Nifty Z-Score])</f>
        <v>636</v>
      </c>
      <c r="AU716">
        <f>_xlfn.RANK.AVG(Table2[[#This Row],[Sharpe Ratio Z-Score]],Table2[Sharpe Ratio Z-Score])</f>
        <v>702</v>
      </c>
      <c r="AV716">
        <f>(Table2[[#This Row],[Rank 1Y]]+Table2[[#This Row],[Rank 6M]]+Table2[[#This Row],[Rank Sharpe]])/3</f>
        <v>666</v>
      </c>
    </row>
    <row r="717" spans="1:48" x14ac:dyDescent="0.3">
      <c r="A717" t="s">
        <v>1570</v>
      </c>
      <c r="B717" t="s">
        <v>1571</v>
      </c>
      <c r="C717" t="s">
        <v>3181</v>
      </c>
      <c r="D717" t="s">
        <v>681</v>
      </c>
      <c r="E717">
        <v>6337.8114155800004</v>
      </c>
      <c r="F717">
        <v>129.94</v>
      </c>
      <c r="G717">
        <v>-47.652097165623999</v>
      </c>
      <c r="H717">
        <f>(Table2[[#This Row],[1Y Return vs Nifty]]-AVERAGE(Table2[1Y Return vs Nifty]))/_xlfn.STDEV.P(Table2[1Y Return vs Nifty])</f>
        <v>-1.250879846029433</v>
      </c>
      <c r="I717">
        <v>-6.0993750741449997</v>
      </c>
      <c r="J717">
        <f>(Table2[[#This Row],[1M Return vs Nifty]]-AVERAGE(Table2[1M Return vs Nifty]))/_xlfn.STDEV.P(Table2[1M Return vs Nifty])</f>
        <v>-0.68883859377667223</v>
      </c>
      <c r="K717">
        <v>-7.93911097474684</v>
      </c>
      <c r="L717">
        <f>(Table2[[#This Row],[6M Return vs Nifty]]-AVERAGE(Table2[6M Return vs Nifty]))/_xlfn.STDEV.P(Table2[6M Return vs Nifty])</f>
        <v>-0.7268599459672036</v>
      </c>
      <c r="M717">
        <v>-0.191634924935454</v>
      </c>
      <c r="N717">
        <f>(Table2[[#This Row],[1W Return vs Nifty]]-AVERAGE(Table2[1W Return vs Nifty]))/_xlfn.STDEV.P(Table2[1W Return vs Nifty])</f>
        <v>-6.5036559166749358E-2</v>
      </c>
      <c r="O717">
        <v>132.08000000000001</v>
      </c>
      <c r="P717">
        <v>134.55528233409601</v>
      </c>
      <c r="Q717">
        <v>138.164655416068</v>
      </c>
      <c r="R717">
        <v>42.9163532194992</v>
      </c>
      <c r="S717" s="1">
        <f>(Table2[[#This Row],[Close Price]]-Table2[[#This Row],[20D EMA]])/Table2[[#This Row],[20D EMA]]</f>
        <v>-1.6202301635372611E-2</v>
      </c>
      <c r="T717" s="1">
        <f>(Table2[[#This Row],[Close Price]]-Table2[[#This Row],[50D EMA]])/Table2[[#This Row],[50D EMA]]</f>
        <v>-3.4300268663079503E-2</v>
      </c>
      <c r="U717" s="1">
        <f>(Table2[[#This Row],[Close Price]]-Table2[[#This Row],[200D EMA]])/Table2[[#This Row],[200D EMA]]</f>
        <v>-5.9527926236274668E-2</v>
      </c>
      <c r="V717">
        <v>0.50998563646408002</v>
      </c>
      <c r="W717">
        <v>128.80000000000001</v>
      </c>
      <c r="X717">
        <v>133.88999999999999</v>
      </c>
      <c r="Y717">
        <v>128.80000000000001</v>
      </c>
      <c r="Z717">
        <v>133.88999999999999</v>
      </c>
      <c r="AA717">
        <v>126.13</v>
      </c>
      <c r="AB717">
        <v>135.44</v>
      </c>
      <c r="AC717" s="1">
        <f>(Table2[[#This Row],[Close Price]]/Table2[[#This Row],[Day Low]])-1</f>
        <v>8.8509316770184476E-3</v>
      </c>
      <c r="AD717" s="1">
        <f>(Table2[[#This Row],[Day High]]/Table2[[#This Row],[Close Price]])-1</f>
        <v>3.0398645528705526E-2</v>
      </c>
      <c r="AE717" s="1">
        <f>(Table2[[#This Row],[Close Price]]/Table2[[#This Row],[Current Week Low]])-1</f>
        <v>8.8509316770184476E-3</v>
      </c>
      <c r="AF717" s="1">
        <f>(Table2[[#This Row],[Current Week High]]/Table2[[#This Row],[Close Price]])-1</f>
        <v>3.0398645528705526E-2</v>
      </c>
      <c r="AG717" s="1">
        <f>(Table2[[#This Row],[Close Price]]/Table2[[#This Row],[Current Month Low]])-1</f>
        <v>3.0206929358598256E-2</v>
      </c>
      <c r="AH717" s="1">
        <f>(Table2[[#This Row],[Current Month High]]/Table2[[#This Row],[Close Price]])-1</f>
        <v>4.2327227951362234E-2</v>
      </c>
      <c r="AI717">
        <v>31.983992611974699</v>
      </c>
      <c r="AJ717">
        <v>18.6666666666666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3224</v>
      </c>
      <c r="AN717">
        <v>-1.32</v>
      </c>
      <c r="AO717" t="s">
        <v>3224</v>
      </c>
      <c r="AP717">
        <v>-0.104372977136007</v>
      </c>
      <c r="AQ717">
        <f>(Table2[[#This Row],[Sharpe Ratio]]-AVERAGE(Table2[Sharpe Ratio]))/_xlfn.STDEV.P(Table2[Sharpe Ratio])</f>
        <v>-1.9716056319148243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714</v>
      </c>
      <c r="AT717">
        <f>_xlfn.RANK.AVG(Table2[[#This Row],[6M Return vs Nifty Z-Score]],Table2[6M Return vs Nifty Z-Score])</f>
        <v>562</v>
      </c>
      <c r="AU717">
        <f>_xlfn.RANK.AVG(Table2[[#This Row],[Sharpe Ratio Z-Score]],Table2[Sharpe Ratio Z-Score])</f>
        <v>727</v>
      </c>
      <c r="AV717">
        <f>(Table2[[#This Row],[Rank 1Y]]+Table2[[#This Row],[Rank 6M]]+Table2[[#This Row],[Rank Sharpe]])/3</f>
        <v>667.66666666666663</v>
      </c>
    </row>
    <row r="718" spans="1:48" x14ac:dyDescent="0.3">
      <c r="A718" t="s">
        <v>815</v>
      </c>
      <c r="B718" t="s">
        <v>816</v>
      </c>
      <c r="C718" t="s">
        <v>3194</v>
      </c>
      <c r="D718" t="s">
        <v>463</v>
      </c>
      <c r="E718">
        <v>20431.47012468</v>
      </c>
      <c r="F718">
        <v>563.6</v>
      </c>
      <c r="G718">
        <v>-15.7932032374313</v>
      </c>
      <c r="H718">
        <f>(Table2[[#This Row],[1Y Return vs Nifty]]-AVERAGE(Table2[1Y Return vs Nifty]))/_xlfn.STDEV.P(Table2[1Y Return vs Nifty])</f>
        <v>-0.72307303311211535</v>
      </c>
      <c r="I718">
        <v>-9.4962722117534604</v>
      </c>
      <c r="J718">
        <f>(Table2[[#This Row],[1M Return vs Nifty]]-AVERAGE(Table2[1M Return vs Nifty]))/_xlfn.STDEV.P(Table2[1M Return vs Nifty])</f>
        <v>-1.0096452823773419</v>
      </c>
      <c r="K718">
        <v>-28.083909646776199</v>
      </c>
      <c r="L718">
        <f>(Table2[[#This Row],[6M Return vs Nifty]]-AVERAGE(Table2[6M Return vs Nifty]))/_xlfn.STDEV.P(Table2[6M Return vs Nifty])</f>
        <v>-1.3212745514717215</v>
      </c>
      <c r="M718">
        <v>-5.2839221813828798</v>
      </c>
      <c r="N718">
        <f>(Table2[[#This Row],[1W Return vs Nifty]]-AVERAGE(Table2[1W Return vs Nifty]))/_xlfn.STDEV.P(Table2[1W Return vs Nifty])</f>
        <v>-1.2229140025474423</v>
      </c>
      <c r="O718">
        <v>605.55999999999995</v>
      </c>
      <c r="P718">
        <v>640.550593643306</v>
      </c>
      <c r="Q718">
        <v>643.16890162384004</v>
      </c>
      <c r="R718">
        <v>21.558335644460399</v>
      </c>
      <c r="S718" s="1">
        <f>(Table2[[#This Row],[Close Price]]-Table2[[#This Row],[20D EMA]])/Table2[[#This Row],[20D EMA]]</f>
        <v>-6.9291234559746229E-2</v>
      </c>
      <c r="T718" s="1">
        <f>(Table2[[#This Row],[Close Price]]-Table2[[#This Row],[50D EMA]])/Table2[[#This Row],[50D EMA]]</f>
        <v>-0.12013195274026446</v>
      </c>
      <c r="U718" s="1">
        <f>(Table2[[#This Row],[Close Price]]-Table2[[#This Row],[200D EMA]])/Table2[[#This Row],[200D EMA]]</f>
        <v>-0.12371385093860807</v>
      </c>
      <c r="V718">
        <v>1.0176731910757</v>
      </c>
      <c r="W718">
        <v>560.4</v>
      </c>
      <c r="X718">
        <v>573.95000000000005</v>
      </c>
      <c r="Y718">
        <v>560.4</v>
      </c>
      <c r="Z718">
        <v>574.20000000000005</v>
      </c>
      <c r="AA718">
        <v>560.4</v>
      </c>
      <c r="AB718">
        <v>636</v>
      </c>
      <c r="AC718" s="1">
        <f>(Table2[[#This Row],[Close Price]]/Table2[[#This Row],[Day Low]])-1</f>
        <v>5.710206995003686E-3</v>
      </c>
      <c r="AD718" s="1">
        <f>(Table2[[#This Row],[Day High]]/Table2[[#This Row],[Close Price]])-1</f>
        <v>1.8364088005677903E-2</v>
      </c>
      <c r="AE718" s="1">
        <f>(Table2[[#This Row],[Close Price]]/Table2[[#This Row],[Current Week Low]])-1</f>
        <v>5.710206995003686E-3</v>
      </c>
      <c r="AF718" s="1">
        <f>(Table2[[#This Row],[Current Week High]]/Table2[[#This Row],[Close Price]])-1</f>
        <v>1.8807665010645902E-2</v>
      </c>
      <c r="AG718" s="1">
        <f>(Table2[[#This Row],[Close Price]]/Table2[[#This Row],[Current Month Low]])-1</f>
        <v>5.710206995003686E-3</v>
      </c>
      <c r="AH718" s="1">
        <f>(Table2[[#This Row],[Current Month High]]/Table2[[#This Row],[Close Price]])-1</f>
        <v>0.12845990063875079</v>
      </c>
      <c r="AI718">
        <v>36.488644428672799</v>
      </c>
      <c r="AJ718">
        <v>28.675799086757898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-0.19</v>
      </c>
      <c r="AM718" t="s">
        <v>3224</v>
      </c>
      <c r="AN718">
        <v>-10.119999999999999</v>
      </c>
      <c r="AO718" t="s">
        <v>3224</v>
      </c>
      <c r="AP718">
        <v>-8.2790975411381001E-2</v>
      </c>
      <c r="AQ718">
        <f>(Table2[[#This Row],[Sharpe Ratio]]-AVERAGE(Table2[Sharpe Ratio]))/_xlfn.STDEV.P(Table2[Sharpe Ratio])</f>
        <v>-1.7209473663431887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577</v>
      </c>
      <c r="AT718">
        <f>_xlfn.RANK.AVG(Table2[[#This Row],[6M Return vs Nifty Z-Score]],Table2[6M Return vs Nifty Z-Score])</f>
        <v>718</v>
      </c>
      <c r="AU718">
        <f>_xlfn.RANK.AVG(Table2[[#This Row],[Sharpe Ratio Z-Score]],Table2[Sharpe Ratio Z-Score])</f>
        <v>709</v>
      </c>
      <c r="AV718">
        <f>(Table2[[#This Row],[Rank 1Y]]+Table2[[#This Row],[Rank 6M]]+Table2[[#This Row],[Rank Sharpe]])/3</f>
        <v>668</v>
      </c>
    </row>
    <row r="719" spans="1:48" x14ac:dyDescent="0.3">
      <c r="A719" t="s">
        <v>2241</v>
      </c>
      <c r="B719" t="s">
        <v>2242</v>
      </c>
      <c r="C719" t="s">
        <v>3180</v>
      </c>
      <c r="D719" t="s">
        <v>24</v>
      </c>
      <c r="E719">
        <v>2565.1480324139902</v>
      </c>
      <c r="F719">
        <v>49.83</v>
      </c>
      <c r="G719">
        <v>-53.716981348965398</v>
      </c>
      <c r="H719">
        <f>(Table2[[#This Row],[1Y Return vs Nifty]]-AVERAGE(Table2[1Y Return vs Nifty]))/_xlfn.STDEV.P(Table2[1Y Return vs Nifty])</f>
        <v>-1.3513568807544003</v>
      </c>
      <c r="I719">
        <v>-5.15188493295339</v>
      </c>
      <c r="J719">
        <f>(Table2[[#This Row],[1M Return vs Nifty]]-AVERAGE(Table2[1M Return vs Nifty]))/_xlfn.STDEV.P(Table2[1M Return vs Nifty])</f>
        <v>-0.5993565864140763</v>
      </c>
      <c r="K719">
        <v>-28.453014118273298</v>
      </c>
      <c r="L719">
        <f>(Table2[[#This Row],[6M Return vs Nifty]]-AVERAGE(Table2[6M Return vs Nifty]))/_xlfn.STDEV.P(Table2[6M Return vs Nifty])</f>
        <v>-1.3321657543269545</v>
      </c>
      <c r="M719">
        <v>-0.59804736176386297</v>
      </c>
      <c r="N719">
        <f>(Table2[[#This Row],[1W Return vs Nifty]]-AVERAGE(Table2[1W Return vs Nifty]))/_xlfn.STDEV.P(Table2[1W Return vs Nifty])</f>
        <v>-0.15744607371587305</v>
      </c>
      <c r="O719">
        <v>50.21</v>
      </c>
      <c r="P719">
        <v>51.137940924341102</v>
      </c>
      <c r="Q719">
        <v>59.154470096378198</v>
      </c>
      <c r="R719">
        <v>45.3999254873006</v>
      </c>
      <c r="S719" s="1">
        <f>(Table2[[#This Row],[Close Price]]-Table2[[#This Row],[20D EMA]])/Table2[[#This Row],[20D EMA]]</f>
        <v>-7.5682135032862485E-3</v>
      </c>
      <c r="T719" s="1">
        <f>(Table2[[#This Row],[Close Price]]-Table2[[#This Row],[50D EMA]])/Table2[[#This Row],[50D EMA]]</f>
        <v>-2.5576722501913212E-2</v>
      </c>
      <c r="U719" s="1">
        <f>(Table2[[#This Row],[Close Price]]-Table2[[#This Row],[200D EMA]])/Table2[[#This Row],[200D EMA]]</f>
        <v>-0.15762917123906586</v>
      </c>
      <c r="V719">
        <v>0.57948923931465401</v>
      </c>
      <c r="W719">
        <v>49.71</v>
      </c>
      <c r="X719">
        <v>50.25</v>
      </c>
      <c r="Y719">
        <v>49.71</v>
      </c>
      <c r="Z719">
        <v>50.4</v>
      </c>
      <c r="AA719">
        <v>48.88</v>
      </c>
      <c r="AB719">
        <v>51.16</v>
      </c>
      <c r="AC719" s="1">
        <f>(Table2[[#This Row],[Close Price]]/Table2[[#This Row],[Day Low]])-1</f>
        <v>2.4140012070006378E-3</v>
      </c>
      <c r="AD719" s="1">
        <f>(Table2[[#This Row],[Day High]]/Table2[[#This Row],[Close Price]])-1</f>
        <v>8.4286574352800958E-3</v>
      </c>
      <c r="AE719" s="1">
        <f>(Table2[[#This Row],[Close Price]]/Table2[[#This Row],[Current Week Low]])-1</f>
        <v>2.4140012070006378E-3</v>
      </c>
      <c r="AF719" s="1">
        <f>(Table2[[#This Row],[Current Week High]]/Table2[[#This Row],[Close Price]])-1</f>
        <v>1.1438892233594178E-2</v>
      </c>
      <c r="AG719" s="1">
        <f>(Table2[[#This Row],[Close Price]]/Table2[[#This Row],[Current Month Low]])-1</f>
        <v>1.943535188216039E-2</v>
      </c>
      <c r="AH719" s="1">
        <f>(Table2[[#This Row],[Current Month High]]/Table2[[#This Row],[Close Price]])-1</f>
        <v>2.6690748545053156E-2</v>
      </c>
      <c r="AI719">
        <v>65.362231587397105</v>
      </c>
      <c r="AJ719">
        <v>1.9435351882160301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-7.0000000000000007E-2</v>
      </c>
      <c r="AM719" t="s">
        <v>3224</v>
      </c>
      <c r="AN719">
        <v>-2.27</v>
      </c>
      <c r="AO719" t="s">
        <v>3224</v>
      </c>
      <c r="AQ719">
        <f>(Table2[[#This Row],[Sharpe Ratio]]-AVERAGE(Table2[Sharpe Ratio]))/_xlfn.STDEV.P(Table2[Sharpe Ratio])</f>
        <v>-0.7593941903965159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727</v>
      </c>
      <c r="AT719">
        <f>_xlfn.RANK.AVG(Table2[[#This Row],[6M Return vs Nifty Z-Score]],Table2[6M Return vs Nifty Z-Score])</f>
        <v>719</v>
      </c>
      <c r="AU719">
        <f>_xlfn.RANK.AVG(Table2[[#This Row],[Sharpe Ratio Z-Score]],Table2[Sharpe Ratio Z-Score])</f>
        <v>560.5</v>
      </c>
      <c r="AV719">
        <f>(Table2[[#This Row],[Rank 1Y]]+Table2[[#This Row],[Rank 6M]]+Table2[[#This Row],[Rank Sharpe]])/3</f>
        <v>668.83333333333337</v>
      </c>
    </row>
    <row r="720" spans="1:48" x14ac:dyDescent="0.3">
      <c r="A720" t="s">
        <v>2313</v>
      </c>
      <c r="B720" t="s">
        <v>2314</v>
      </c>
      <c r="C720" t="s">
        <v>3186</v>
      </c>
      <c r="D720" t="s">
        <v>1559</v>
      </c>
      <c r="E720">
        <v>2443.4833991999999</v>
      </c>
      <c r="F720">
        <v>591.20000000000005</v>
      </c>
      <c r="G720">
        <v>-50.531582035645201</v>
      </c>
      <c r="H720">
        <f>(Table2[[#This Row],[1Y Return vs Nifty]]-AVERAGE(Table2[1Y Return vs Nifty]))/_xlfn.STDEV.P(Table2[1Y Return vs Nifty])</f>
        <v>-1.298584318617686</v>
      </c>
      <c r="I720">
        <v>4.30460411326795</v>
      </c>
      <c r="J720">
        <f>(Table2[[#This Row],[1M Return vs Nifty]]-AVERAGE(Table2[1M Return vs Nifty]))/_xlfn.STDEV.P(Table2[1M Return vs Nifty])</f>
        <v>0.29372460321612032</v>
      </c>
      <c r="K720">
        <v>-33.640308468175498</v>
      </c>
      <c r="L720">
        <f>(Table2[[#This Row],[6M Return vs Nifty]]-AVERAGE(Table2[6M Return vs Nifty]))/_xlfn.STDEV.P(Table2[6M Return vs Nifty])</f>
        <v>-1.4852277717157991</v>
      </c>
      <c r="M720">
        <v>-0.72580935765132204</v>
      </c>
      <c r="N720">
        <f>(Table2[[#This Row],[1W Return vs Nifty]]-AVERAGE(Table2[1W Return vs Nifty]))/_xlfn.STDEV.P(Table2[1W Return vs Nifty])</f>
        <v>-0.18649642490572113</v>
      </c>
      <c r="O720">
        <v>592.72</v>
      </c>
      <c r="P720">
        <v>615.93740860592197</v>
      </c>
      <c r="Q720">
        <v>682.78108867304195</v>
      </c>
      <c r="R720">
        <v>50.194320679970197</v>
      </c>
      <c r="S720" s="1">
        <f>(Table2[[#This Row],[Close Price]]-Table2[[#This Row],[20D EMA]])/Table2[[#This Row],[20D EMA]]</f>
        <v>-2.5644486435416076E-3</v>
      </c>
      <c r="T720" s="1">
        <f>(Table2[[#This Row],[Close Price]]-Table2[[#This Row],[50D EMA]])/Table2[[#This Row],[50D EMA]]</f>
        <v>-4.016221171224392E-2</v>
      </c>
      <c r="U720" s="1">
        <f>(Table2[[#This Row],[Close Price]]-Table2[[#This Row],[200D EMA]])/Table2[[#This Row],[200D EMA]]</f>
        <v>-0.13412950386635067</v>
      </c>
      <c r="V720">
        <v>0.79928417106266103</v>
      </c>
      <c r="W720">
        <v>588</v>
      </c>
      <c r="X720">
        <v>606</v>
      </c>
      <c r="Y720">
        <v>588</v>
      </c>
      <c r="Z720">
        <v>608</v>
      </c>
      <c r="AA720">
        <v>564.85</v>
      </c>
      <c r="AB720">
        <v>609.5</v>
      </c>
      <c r="AC720" s="1">
        <f>(Table2[[#This Row],[Close Price]]/Table2[[#This Row],[Day Low]])-1</f>
        <v>5.4421768707484386E-3</v>
      </c>
      <c r="AD720" s="1">
        <f>(Table2[[#This Row],[Day High]]/Table2[[#This Row],[Close Price]])-1</f>
        <v>2.5033829499323312E-2</v>
      </c>
      <c r="AE720" s="1">
        <f>(Table2[[#This Row],[Close Price]]/Table2[[#This Row],[Current Week Low]])-1</f>
        <v>5.4421768707484386E-3</v>
      </c>
      <c r="AF720" s="1">
        <f>(Table2[[#This Row],[Current Week High]]/Table2[[#This Row],[Close Price]])-1</f>
        <v>2.8416779431664319E-2</v>
      </c>
      <c r="AG720" s="1">
        <f>(Table2[[#This Row],[Close Price]]/Table2[[#This Row],[Current Month Low]])-1</f>
        <v>4.6649552978667019E-2</v>
      </c>
      <c r="AH720" s="1">
        <f>(Table2[[#This Row],[Current Month High]]/Table2[[#This Row],[Close Price]])-1</f>
        <v>3.0953991880920073E-2</v>
      </c>
      <c r="AI720">
        <v>53.078484438430301</v>
      </c>
      <c r="AJ720">
        <v>9.23872875092386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-0.21</v>
      </c>
      <c r="AM720" t="s">
        <v>3224</v>
      </c>
      <c r="AN720">
        <v>1.86</v>
      </c>
      <c r="AO720" t="s">
        <v>3225</v>
      </c>
      <c r="AQ720">
        <f>(Table2[[#This Row],[Sharpe Ratio]]-AVERAGE(Table2[Sharpe Ratio]))/_xlfn.STDEV.P(Table2[Sharpe Ratio])</f>
        <v>-0.7593941903965159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721</v>
      </c>
      <c r="AT720">
        <f>_xlfn.RANK.AVG(Table2[[#This Row],[6M Return vs Nifty Z-Score]],Table2[6M Return vs Nifty Z-Score])</f>
        <v>727</v>
      </c>
      <c r="AU720">
        <f>_xlfn.RANK.AVG(Table2[[#This Row],[Sharpe Ratio Z-Score]],Table2[Sharpe Ratio Z-Score])</f>
        <v>560.5</v>
      </c>
      <c r="AV720">
        <f>(Table2[[#This Row],[Rank 1Y]]+Table2[[#This Row],[Rank 6M]]+Table2[[#This Row],[Rank Sharpe]])/3</f>
        <v>669.5</v>
      </c>
    </row>
    <row r="721" spans="1:48" x14ac:dyDescent="0.3">
      <c r="A721" t="s">
        <v>622</v>
      </c>
      <c r="B721" t="s">
        <v>623</v>
      </c>
      <c r="C721" t="s">
        <v>3191</v>
      </c>
      <c r="D721" t="s">
        <v>418</v>
      </c>
      <c r="E721">
        <v>31457.730568859999</v>
      </c>
      <c r="F721">
        <v>425.4</v>
      </c>
      <c r="G721">
        <v>-26.3733071743906</v>
      </c>
      <c r="H721">
        <f>(Table2[[#This Row],[1Y Return vs Nifty]]-AVERAGE(Table2[1Y Return vs Nifty]))/_xlfn.STDEV.P(Table2[1Y Return vs Nifty])</f>
        <v>-0.89835378679700117</v>
      </c>
      <c r="I721">
        <v>-3.1222454473815602</v>
      </c>
      <c r="J721">
        <f>(Table2[[#This Row],[1M Return vs Nifty]]-AVERAGE(Table2[1M Return vs Nifty]))/_xlfn.STDEV.P(Table2[1M Return vs Nifty])</f>
        <v>-0.40767520895621212</v>
      </c>
      <c r="K721">
        <v>-19.917431241025199</v>
      </c>
      <c r="L721">
        <f>(Table2[[#This Row],[6M Return vs Nifty]]-AVERAGE(Table2[6M Return vs Nifty]))/_xlfn.STDEV.P(Table2[6M Return vs Nifty])</f>
        <v>-1.0803054497722488</v>
      </c>
      <c r="M721">
        <v>0.96106325131445502</v>
      </c>
      <c r="N721">
        <f>(Table2[[#This Row],[1W Return vs Nifty]]-AVERAGE(Table2[1W Return vs Nifty]))/_xlfn.STDEV.P(Table2[1W Return vs Nifty])</f>
        <v>0.19706240542248671</v>
      </c>
      <c r="O721">
        <v>417.27</v>
      </c>
      <c r="P721">
        <v>413.04473905707499</v>
      </c>
      <c r="Q721">
        <v>416.00194828578998</v>
      </c>
      <c r="R721">
        <v>60.845968696751299</v>
      </c>
      <c r="S721" s="1">
        <f>(Table2[[#This Row],[Close Price]]-Table2[[#This Row],[20D EMA]])/Table2[[#This Row],[20D EMA]]</f>
        <v>1.9483787475735124E-2</v>
      </c>
      <c r="T721" s="1">
        <f>(Table2[[#This Row],[Close Price]]-Table2[[#This Row],[50D EMA]])/Table2[[#This Row],[50D EMA]]</f>
        <v>2.9912645712738932E-2</v>
      </c>
      <c r="U721" s="1">
        <f>(Table2[[#This Row],[Close Price]]-Table2[[#This Row],[200D EMA]])/Table2[[#This Row],[200D EMA]]</f>
        <v>2.2591364662921273E-2</v>
      </c>
      <c r="V721">
        <v>0.57405922605455795</v>
      </c>
      <c r="W721">
        <v>419.65</v>
      </c>
      <c r="X721">
        <v>426</v>
      </c>
      <c r="Y721">
        <v>414.75</v>
      </c>
      <c r="Z721">
        <v>429.9</v>
      </c>
      <c r="AA721">
        <v>398.5</v>
      </c>
      <c r="AB721">
        <v>429.9</v>
      </c>
      <c r="AC721" s="1">
        <f>(Table2[[#This Row],[Close Price]]/Table2[[#This Row],[Day Low]])-1</f>
        <v>1.3701894435839357E-2</v>
      </c>
      <c r="AD721" s="1">
        <f>(Table2[[#This Row],[Day High]]/Table2[[#This Row],[Close Price]])-1</f>
        <v>1.4104372355430161E-3</v>
      </c>
      <c r="AE721" s="1">
        <f>(Table2[[#This Row],[Close Price]]/Table2[[#This Row],[Current Week Low]])-1</f>
        <v>2.5678119349005435E-2</v>
      </c>
      <c r="AF721" s="1">
        <f>(Table2[[#This Row],[Current Week High]]/Table2[[#This Row],[Close Price]])-1</f>
        <v>1.0578279266572732E-2</v>
      </c>
      <c r="AG721" s="1">
        <f>(Table2[[#This Row],[Close Price]]/Table2[[#This Row],[Current Month Low]])-1</f>
        <v>6.7503136762860683E-2</v>
      </c>
      <c r="AH721" s="1">
        <f>(Table2[[#This Row],[Current Month High]]/Table2[[#This Row],[Close Price]])-1</f>
        <v>1.0578279266572732E-2</v>
      </c>
      <c r="AI721">
        <v>14.7155618241654</v>
      </c>
      <c r="AJ721">
        <v>20.101637492941801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0.04</v>
      </c>
      <c r="AM721" t="s">
        <v>3225</v>
      </c>
      <c r="AN721">
        <v>1.45</v>
      </c>
      <c r="AO721" t="s">
        <v>3225</v>
      </c>
      <c r="AP721">
        <v>-6.8276420383952999E-2</v>
      </c>
      <c r="AQ721">
        <f>(Table2[[#This Row],[Sharpe Ratio]]-AVERAGE(Table2[Sharpe Ratio]))/_xlfn.STDEV.P(Table2[Sharpe Ratio])</f>
        <v>-1.5523720305082449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642</v>
      </c>
      <c r="AT721">
        <f>_xlfn.RANK.AVG(Table2[[#This Row],[6M Return vs Nifty Z-Score]],Table2[6M Return vs Nifty Z-Score])</f>
        <v>680</v>
      </c>
      <c r="AU721">
        <f>_xlfn.RANK.AVG(Table2[[#This Row],[Sharpe Ratio Z-Score]],Table2[Sharpe Ratio Z-Score])</f>
        <v>690</v>
      </c>
      <c r="AV721">
        <f>(Table2[[#This Row],[Rank 1Y]]+Table2[[#This Row],[Rank 6M]]+Table2[[#This Row],[Rank Sharpe]])/3</f>
        <v>670.66666666666663</v>
      </c>
    </row>
    <row r="722" spans="1:48" x14ac:dyDescent="0.3">
      <c r="A722" t="s">
        <v>2627</v>
      </c>
      <c r="B722" t="s">
        <v>2628</v>
      </c>
      <c r="C722" t="s">
        <v>3194</v>
      </c>
      <c r="D722" t="s">
        <v>463</v>
      </c>
      <c r="E722">
        <v>1770.9268236109999</v>
      </c>
      <c r="F722">
        <v>105.73</v>
      </c>
      <c r="G722">
        <v>-63.5044979832712</v>
      </c>
      <c r="H722">
        <f>(Table2[[#This Row],[1Y Return vs Nifty]]-AVERAGE(Table2[1Y Return vs Nifty]))/_xlfn.STDEV.P(Table2[1Y Return vs Nifty])</f>
        <v>-1.5135068277290733</v>
      </c>
      <c r="I722">
        <v>2.5641183720964502</v>
      </c>
      <c r="J722">
        <f>(Table2[[#This Row],[1M Return vs Nifty]]-AVERAGE(Table2[1M Return vs Nifty]))/_xlfn.STDEV.P(Table2[1M Return vs Nifty])</f>
        <v>0.12935122228559956</v>
      </c>
      <c r="K722">
        <v>-10.1075999633746</v>
      </c>
      <c r="L722">
        <f>(Table2[[#This Row],[6M Return vs Nifty]]-AVERAGE(Table2[6M Return vs Nifty]))/_xlfn.STDEV.P(Table2[6M Return vs Nifty])</f>
        <v>-0.79084576919142802</v>
      </c>
      <c r="M722">
        <v>1.4997755345050201</v>
      </c>
      <c r="N722">
        <f>(Table2[[#This Row],[1W Return vs Nifty]]-AVERAGE(Table2[1W Return vs Nifty]))/_xlfn.STDEV.P(Table2[1W Return vs Nifty])</f>
        <v>0.3195540815133654</v>
      </c>
      <c r="O722">
        <v>106.87</v>
      </c>
      <c r="P722">
        <v>107.122475490635</v>
      </c>
      <c r="Q722">
        <v>114.99763535704901</v>
      </c>
      <c r="R722">
        <v>45.049461793583603</v>
      </c>
      <c r="S722" s="1">
        <f>(Table2[[#This Row],[Close Price]]-Table2[[#This Row],[20D EMA]])/Table2[[#This Row],[20D EMA]]</f>
        <v>-1.066716571535511E-2</v>
      </c>
      <c r="T722" s="1">
        <f>(Table2[[#This Row],[Close Price]]-Table2[[#This Row],[50D EMA]])/Table2[[#This Row],[50D EMA]]</f>
        <v>-1.2998910679176081E-2</v>
      </c>
      <c r="U722" s="1">
        <f>(Table2[[#This Row],[Close Price]]-Table2[[#This Row],[200D EMA]])/Table2[[#This Row],[200D EMA]]</f>
        <v>-8.0589790635907405E-2</v>
      </c>
      <c r="V722">
        <v>0.76072704608290098</v>
      </c>
      <c r="W722">
        <v>105.4</v>
      </c>
      <c r="X722">
        <v>109.8</v>
      </c>
      <c r="Y722">
        <v>105.4</v>
      </c>
      <c r="Z722">
        <v>113.75</v>
      </c>
      <c r="AA722">
        <v>102.27</v>
      </c>
      <c r="AB722">
        <v>113.9</v>
      </c>
      <c r="AC722" s="1">
        <f>(Table2[[#This Row],[Close Price]]/Table2[[#This Row],[Day Low]])-1</f>
        <v>3.1309297912713863E-3</v>
      </c>
      <c r="AD722" s="1">
        <f>(Table2[[#This Row],[Day High]]/Table2[[#This Row],[Close Price]])-1</f>
        <v>3.8494277877612726E-2</v>
      </c>
      <c r="AE722" s="1">
        <f>(Table2[[#This Row],[Close Price]]/Table2[[#This Row],[Current Week Low]])-1</f>
        <v>3.1309297912713863E-3</v>
      </c>
      <c r="AF722" s="1">
        <f>(Table2[[#This Row],[Current Week High]]/Table2[[#This Row],[Close Price]])-1</f>
        <v>7.5853589331315474E-2</v>
      </c>
      <c r="AG722" s="1">
        <f>(Table2[[#This Row],[Close Price]]/Table2[[#This Row],[Current Month Low]])-1</f>
        <v>3.3832013298132457E-2</v>
      </c>
      <c r="AH722" s="1">
        <f>(Table2[[#This Row],[Current Month High]]/Table2[[#This Row],[Close Price]])-1</f>
        <v>7.7272297361203002E-2</v>
      </c>
      <c r="AI722">
        <v>67.407547526719</v>
      </c>
      <c r="AJ722">
        <v>32.245153220762901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0.01</v>
      </c>
      <c r="AM722" t="s">
        <v>3225</v>
      </c>
      <c r="AN722">
        <v>2.57</v>
      </c>
      <c r="AO722" t="s">
        <v>3225</v>
      </c>
      <c r="AP722">
        <v>-7.1918238544348007E-2</v>
      </c>
      <c r="AQ722">
        <f>(Table2[[#This Row],[Sharpe Ratio]]-AVERAGE(Table2[Sharpe Ratio]))/_xlfn.STDEV.P(Table2[Sharpe Ratio])</f>
        <v>-1.5946689330504353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733</v>
      </c>
      <c r="AT722">
        <f>_xlfn.RANK.AVG(Table2[[#This Row],[6M Return vs Nifty Z-Score]],Table2[6M Return vs Nifty Z-Score])</f>
        <v>585</v>
      </c>
      <c r="AU722">
        <f>_xlfn.RANK.AVG(Table2[[#This Row],[Sharpe Ratio Z-Score]],Table2[Sharpe Ratio Z-Score])</f>
        <v>697</v>
      </c>
      <c r="AV722">
        <f>(Table2[[#This Row],[Rank 1Y]]+Table2[[#This Row],[Rank 6M]]+Table2[[#This Row],[Rank Sharpe]])/3</f>
        <v>671.66666666666663</v>
      </c>
    </row>
    <row r="723" spans="1:48" x14ac:dyDescent="0.3">
      <c r="A723" t="s">
        <v>872</v>
      </c>
      <c r="B723" t="s">
        <v>873</v>
      </c>
      <c r="C723" t="s">
        <v>3190</v>
      </c>
      <c r="D723" t="s">
        <v>590</v>
      </c>
      <c r="E723">
        <v>18495.113006</v>
      </c>
      <c r="F723">
        <v>1439</v>
      </c>
      <c r="G723">
        <v>-40.125225707314101</v>
      </c>
      <c r="H723">
        <f>(Table2[[#This Row],[1Y Return vs Nifty]]-AVERAGE(Table2[1Y Return vs Nifty]))/_xlfn.STDEV.P(Table2[1Y Return vs Nifty])</f>
        <v>-1.1261820443856259</v>
      </c>
      <c r="I723">
        <v>-2.44283982978888</v>
      </c>
      <c r="J723">
        <f>(Table2[[#This Row],[1M Return vs Nifty]]-AVERAGE(Table2[1M Return vs Nifty]))/_xlfn.STDEV.P(Table2[1M Return vs Nifty])</f>
        <v>-0.34351139781707035</v>
      </c>
      <c r="K723">
        <v>-10.932792567436501</v>
      </c>
      <c r="L723">
        <f>(Table2[[#This Row],[6M Return vs Nifty]]-AVERAGE(Table2[6M Return vs Nifty]))/_xlfn.STDEV.P(Table2[6M Return vs Nifty])</f>
        <v>-0.81519481055910159</v>
      </c>
      <c r="M723">
        <v>-0.99512684074212199</v>
      </c>
      <c r="N723">
        <f>(Table2[[#This Row],[1W Return vs Nifty]]-AVERAGE(Table2[1W Return vs Nifty]))/_xlfn.STDEV.P(Table2[1W Return vs Nifty])</f>
        <v>-0.24773347283228442</v>
      </c>
      <c r="O723">
        <v>1443.42</v>
      </c>
      <c r="P723">
        <v>1458.99136325267</v>
      </c>
      <c r="Q723">
        <v>1477.9732181450299</v>
      </c>
      <c r="R723">
        <v>50.478379858074703</v>
      </c>
      <c r="S723" s="1">
        <f>(Table2[[#This Row],[Close Price]]-Table2[[#This Row],[20D EMA]])/Table2[[#This Row],[20D EMA]]</f>
        <v>-3.0621717864516723E-3</v>
      </c>
      <c r="T723" s="1">
        <f>(Table2[[#This Row],[Close Price]]-Table2[[#This Row],[50D EMA]])/Table2[[#This Row],[50D EMA]]</f>
        <v>-1.3702180668226389E-2</v>
      </c>
      <c r="U723" s="1">
        <f>(Table2[[#This Row],[Close Price]]-Table2[[#This Row],[200D EMA]])/Table2[[#This Row],[200D EMA]]</f>
        <v>-2.6369366959128202E-2</v>
      </c>
      <c r="V723">
        <v>0.584750880834914</v>
      </c>
      <c r="W723">
        <v>1436</v>
      </c>
      <c r="X723">
        <v>1446.85</v>
      </c>
      <c r="Y723">
        <v>1436</v>
      </c>
      <c r="Z723">
        <v>1449</v>
      </c>
      <c r="AA723">
        <v>1381</v>
      </c>
      <c r="AB723">
        <v>1476.95</v>
      </c>
      <c r="AC723" s="1">
        <f>(Table2[[#This Row],[Close Price]]/Table2[[#This Row],[Day Low]])-1</f>
        <v>2.0891364902506648E-3</v>
      </c>
      <c r="AD723" s="1">
        <f>(Table2[[#This Row],[Day High]]/Table2[[#This Row],[Close Price]])-1</f>
        <v>5.4551772063933246E-3</v>
      </c>
      <c r="AE723" s="1">
        <f>(Table2[[#This Row],[Close Price]]/Table2[[#This Row],[Current Week Low]])-1</f>
        <v>2.0891364902506648E-3</v>
      </c>
      <c r="AF723" s="1">
        <f>(Table2[[#This Row],[Current Week High]]/Table2[[#This Row],[Close Price]])-1</f>
        <v>6.9492703266156308E-3</v>
      </c>
      <c r="AG723" s="1">
        <f>(Table2[[#This Row],[Close Price]]/Table2[[#This Row],[Current Month Low]])-1</f>
        <v>4.1998551774076853E-2</v>
      </c>
      <c r="AH723" s="1">
        <f>(Table2[[#This Row],[Current Month High]]/Table2[[#This Row],[Close Price]])-1</f>
        <v>2.6372480889506722E-2</v>
      </c>
      <c r="AI723">
        <v>19.822793606671201</v>
      </c>
      <c r="AJ723">
        <v>13.3963750985027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-0.15</v>
      </c>
      <c r="AM723" t="s">
        <v>3224</v>
      </c>
      <c r="AN723">
        <v>-0.94</v>
      </c>
      <c r="AO723" t="s">
        <v>3224</v>
      </c>
      <c r="AP723">
        <v>-0.101693523648374</v>
      </c>
      <c r="AQ723">
        <f>(Table2[[#This Row],[Sharpe Ratio]]-AVERAGE(Table2[Sharpe Ratio]))/_xlfn.STDEV.P(Table2[Sharpe Ratio])</f>
        <v>-1.9404858510687502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695</v>
      </c>
      <c r="AT723">
        <f>_xlfn.RANK.AVG(Table2[[#This Row],[6M Return vs Nifty Z-Score]],Table2[6M Return vs Nifty Z-Score])</f>
        <v>598</v>
      </c>
      <c r="AU723">
        <f>_xlfn.RANK.AVG(Table2[[#This Row],[Sharpe Ratio Z-Score]],Table2[Sharpe Ratio Z-Score])</f>
        <v>723</v>
      </c>
      <c r="AV723">
        <f>(Table2[[#This Row],[Rank 1Y]]+Table2[[#This Row],[Rank 6M]]+Table2[[#This Row],[Rank Sharpe]])/3</f>
        <v>672</v>
      </c>
    </row>
    <row r="724" spans="1:48" x14ac:dyDescent="0.3">
      <c r="A724" t="s">
        <v>2089</v>
      </c>
      <c r="B724" t="s">
        <v>2090</v>
      </c>
      <c r="C724" t="s">
        <v>3180</v>
      </c>
      <c r="D724" t="s">
        <v>51</v>
      </c>
      <c r="E724">
        <v>3097.536987</v>
      </c>
      <c r="F724">
        <v>307.75</v>
      </c>
      <c r="G724">
        <v>-75.674068662906706</v>
      </c>
      <c r="H724">
        <f>(Table2[[#This Row],[1Y Return vs Nifty]]-AVERAGE(Table2[1Y Return vs Nifty]))/_xlfn.STDEV.P(Table2[1Y Return vs Nifty])</f>
        <v>-1.7151203027438611</v>
      </c>
      <c r="I724">
        <v>2.8396795403635098</v>
      </c>
      <c r="J724">
        <f>(Table2[[#This Row],[1M Return vs Nifty]]-AVERAGE(Table2[1M Return vs Nifty]))/_xlfn.STDEV.P(Table2[1M Return vs Nifty])</f>
        <v>0.15537552102575083</v>
      </c>
      <c r="K724">
        <v>-48.774961698763001</v>
      </c>
      <c r="L724">
        <f>(Table2[[#This Row],[6M Return vs Nifty]]-AVERAGE(Table2[6M Return vs Nifty]))/_xlfn.STDEV.P(Table2[6M Return vs Nifty])</f>
        <v>-1.9318075105343593</v>
      </c>
      <c r="M724">
        <v>-3.1019639655636899</v>
      </c>
      <c r="N724">
        <f>(Table2[[#This Row],[1W Return vs Nifty]]-AVERAGE(Table2[1W Return vs Nifty]))/_xlfn.STDEV.P(Table2[1W Return vs Nifty])</f>
        <v>-0.72678327125425857</v>
      </c>
      <c r="O724">
        <v>315.81</v>
      </c>
      <c r="P724">
        <v>352.571262161817</v>
      </c>
      <c r="Q724">
        <v>447.491571905966</v>
      </c>
      <c r="R724">
        <v>41.422937488063603</v>
      </c>
      <c r="S724" s="1">
        <f>(Table2[[#This Row],[Close Price]]-Table2[[#This Row],[20D EMA]])/Table2[[#This Row],[20D EMA]]</f>
        <v>-2.5521674424495749E-2</v>
      </c>
      <c r="T724" s="1">
        <f>(Table2[[#This Row],[Close Price]]-Table2[[#This Row],[50D EMA]])/Table2[[#This Row],[50D EMA]]</f>
        <v>-0.12712681653913621</v>
      </c>
      <c r="U724" s="1">
        <f>(Table2[[#This Row],[Close Price]]-Table2[[#This Row],[200D EMA]])/Table2[[#This Row],[200D EMA]]</f>
        <v>-0.31227755041458233</v>
      </c>
      <c r="V724">
        <v>0.44555509598001702</v>
      </c>
      <c r="W724">
        <v>306.89999999999998</v>
      </c>
      <c r="X724">
        <v>310.85000000000002</v>
      </c>
      <c r="Y724">
        <v>303.2</v>
      </c>
      <c r="Z724">
        <v>315</v>
      </c>
      <c r="AA724">
        <v>303.2</v>
      </c>
      <c r="AB724">
        <v>325</v>
      </c>
      <c r="AC724" s="1">
        <f>(Table2[[#This Row],[Close Price]]/Table2[[#This Row],[Day Low]])-1</f>
        <v>2.769631801889938E-3</v>
      </c>
      <c r="AD724" s="1">
        <f>(Table2[[#This Row],[Day High]]/Table2[[#This Row],[Close Price]])-1</f>
        <v>1.0073111291632797E-2</v>
      </c>
      <c r="AE724" s="1">
        <f>(Table2[[#This Row],[Close Price]]/Table2[[#This Row],[Current Week Low]])-1</f>
        <v>1.5006596306068598E-2</v>
      </c>
      <c r="AF724" s="1">
        <f>(Table2[[#This Row],[Current Week High]]/Table2[[#This Row],[Close Price]])-1</f>
        <v>2.3558082859463925E-2</v>
      </c>
      <c r="AG724" s="1">
        <f>(Table2[[#This Row],[Close Price]]/Table2[[#This Row],[Current Month Low]])-1</f>
        <v>1.5006596306068598E-2</v>
      </c>
      <c r="AH724" s="1">
        <f>(Table2[[#This Row],[Current Month High]]/Table2[[#This Row],[Close Price]])-1</f>
        <v>5.6051990251827721E-2</v>
      </c>
      <c r="AI724">
        <v>119.285134037368</v>
      </c>
      <c r="AJ724">
        <v>9.4416785206258904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-0.33</v>
      </c>
      <c r="AM724" t="s">
        <v>3224</v>
      </c>
      <c r="AN724">
        <v>-4.01</v>
      </c>
      <c r="AO724" t="s">
        <v>3224</v>
      </c>
      <c r="AQ724">
        <f>(Table2[[#This Row],[Sharpe Ratio]]-AVERAGE(Table2[Sharpe Ratio]))/_xlfn.STDEV.P(Table2[Sharpe Ratio])</f>
        <v>-0.7593941903965159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738</v>
      </c>
      <c r="AT724">
        <f>_xlfn.RANK.AVG(Table2[[#This Row],[6M Return vs Nifty Z-Score]],Table2[6M Return vs Nifty Z-Score])</f>
        <v>736</v>
      </c>
      <c r="AU724">
        <f>_xlfn.RANK.AVG(Table2[[#This Row],[Sharpe Ratio Z-Score]],Table2[Sharpe Ratio Z-Score])</f>
        <v>560.5</v>
      </c>
      <c r="AV724">
        <f>(Table2[[#This Row],[Rank 1Y]]+Table2[[#This Row],[Rank 6M]]+Table2[[#This Row],[Rank Sharpe]])/3</f>
        <v>678.16666666666663</v>
      </c>
    </row>
    <row r="725" spans="1:48" x14ac:dyDescent="0.3">
      <c r="A725" t="s">
        <v>1480</v>
      </c>
      <c r="B725" t="s">
        <v>1481</v>
      </c>
      <c r="C725" t="s">
        <v>3184</v>
      </c>
      <c r="D725" t="s">
        <v>54</v>
      </c>
      <c r="E725">
        <v>7276.747567724</v>
      </c>
      <c r="F725">
        <v>224.23</v>
      </c>
      <c r="G725">
        <v>-30.363442256504801</v>
      </c>
      <c r="H725">
        <f>(Table2[[#This Row],[1Y Return vs Nifty]]-AVERAGE(Table2[1Y Return vs Nifty]))/_xlfn.STDEV.P(Table2[1Y Return vs Nifty])</f>
        <v>-0.96445841947970123</v>
      </c>
      <c r="I725">
        <v>0.88080163011432899</v>
      </c>
      <c r="J725">
        <f>(Table2[[#This Row],[1M Return vs Nifty]]-AVERAGE(Table2[1M Return vs Nifty]))/_xlfn.STDEV.P(Table2[1M Return vs Nifty])</f>
        <v>-2.9623055705504261E-2</v>
      </c>
      <c r="K725">
        <v>-53.645015041354696</v>
      </c>
      <c r="L725">
        <f>(Table2[[#This Row],[6M Return vs Nifty]]-AVERAGE(Table2[6M Return vs Nifty]))/_xlfn.STDEV.P(Table2[6M Return vs Nifty])</f>
        <v>-2.0755086655348318</v>
      </c>
      <c r="M725">
        <v>-6.0431151951368003</v>
      </c>
      <c r="N725">
        <f>(Table2[[#This Row],[1W Return vs Nifty]]-AVERAGE(Table2[1W Return vs Nifty]))/_xlfn.STDEV.P(Table2[1W Return vs Nifty])</f>
        <v>-1.395538291305876</v>
      </c>
      <c r="O725">
        <v>224.87</v>
      </c>
      <c r="P725">
        <v>227.66240001229801</v>
      </c>
      <c r="Q725">
        <v>256.37225008208202</v>
      </c>
      <c r="R725">
        <v>46.972443947586598</v>
      </c>
      <c r="S725" s="1">
        <f>(Table2[[#This Row],[Close Price]]-Table2[[#This Row],[20D EMA]])/Table2[[#This Row],[20D EMA]]</f>
        <v>-2.8460888513363934E-3</v>
      </c>
      <c r="T725" s="1">
        <f>(Table2[[#This Row],[Close Price]]-Table2[[#This Row],[50D EMA]])/Table2[[#This Row],[50D EMA]]</f>
        <v>-1.507671012917638E-2</v>
      </c>
      <c r="U725" s="1">
        <f>(Table2[[#This Row],[Close Price]]-Table2[[#This Row],[200D EMA]])/Table2[[#This Row],[200D EMA]]</f>
        <v>-0.12537335874608554</v>
      </c>
      <c r="V725">
        <v>0.88478297111708704</v>
      </c>
      <c r="W725">
        <v>0</v>
      </c>
      <c r="X725">
        <v>0</v>
      </c>
      <c r="Y725">
        <v>223.4</v>
      </c>
      <c r="Z725">
        <v>228</v>
      </c>
      <c r="AA725">
        <v>219.79</v>
      </c>
      <c r="AB725">
        <v>236</v>
      </c>
      <c r="AC725" s="1" t="e">
        <f>(Table2[[#This Row],[Close Price]]/Table2[[#This Row],[Day Low]])-1</f>
        <v>#DIV/0!</v>
      </c>
      <c r="AD725" s="1">
        <f>(Table2[[#This Row],[Day High]]/Table2[[#This Row],[Close Price]])-1</f>
        <v>-1</v>
      </c>
      <c r="AE725" s="1">
        <f>(Table2[[#This Row],[Close Price]]/Table2[[#This Row],[Current Week Low]])-1</f>
        <v>3.7153088630259568E-3</v>
      </c>
      <c r="AF725" s="1">
        <f>(Table2[[#This Row],[Current Week High]]/Table2[[#This Row],[Close Price]])-1</f>
        <v>1.6813093698434756E-2</v>
      </c>
      <c r="AG725" s="1">
        <f>(Table2[[#This Row],[Close Price]]/Table2[[#This Row],[Current Month Low]])-1</f>
        <v>2.0201101051003256E-2</v>
      </c>
      <c r="AH725" s="1">
        <f>(Table2[[#This Row],[Current Month High]]/Table2[[#This Row],[Close Price]])-1</f>
        <v>5.2490746108906139E-2</v>
      </c>
      <c r="AI725">
        <v>110.854925745885</v>
      </c>
      <c r="AJ725">
        <v>14.344722080571101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-0.21</v>
      </c>
      <c r="AM725" t="s">
        <v>3224</v>
      </c>
      <c r="AN725">
        <v>1.3</v>
      </c>
      <c r="AO725" t="s">
        <v>3225</v>
      </c>
      <c r="AP725">
        <v>-2.5772233773277999E-2</v>
      </c>
      <c r="AQ725">
        <f>(Table2[[#This Row],[Sharpe Ratio]]-AVERAGE(Table2[Sharpe Ratio]))/_xlfn.STDEV.P(Table2[Sharpe Ratio])</f>
        <v>-1.0587187618585518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662</v>
      </c>
      <c r="AT725">
        <f>_xlfn.RANK.AVG(Table2[[#This Row],[6M Return vs Nifty Z-Score]],Table2[6M Return vs Nifty Z-Score])</f>
        <v>737</v>
      </c>
      <c r="AU725">
        <f>_xlfn.RANK.AVG(Table2[[#This Row],[Sharpe Ratio Z-Score]],Table2[Sharpe Ratio Z-Score])</f>
        <v>637</v>
      </c>
      <c r="AV725">
        <f>(Table2[[#This Row],[Rank 1Y]]+Table2[[#This Row],[Rank 6M]]+Table2[[#This Row],[Rank Sharpe]])/3</f>
        <v>678.66666666666663</v>
      </c>
    </row>
    <row r="726" spans="1:48" x14ac:dyDescent="0.3">
      <c r="A726" t="s">
        <v>1818</v>
      </c>
      <c r="B726" t="s">
        <v>1819</v>
      </c>
      <c r="C726" t="s">
        <v>3180</v>
      </c>
      <c r="D726" t="s">
        <v>51</v>
      </c>
      <c r="E726">
        <v>4336.7788580799997</v>
      </c>
      <c r="F726">
        <v>608.20000000000005</v>
      </c>
      <c r="G726">
        <v>-47.348926544333999</v>
      </c>
      <c r="H726">
        <f>(Table2[[#This Row],[1Y Return vs Nifty]]-AVERAGE(Table2[1Y Return vs Nifty]))/_xlfn.STDEV.P(Table2[1Y Return vs Nifty])</f>
        <v>-1.2458572134247385</v>
      </c>
      <c r="I726">
        <v>-2.4481273100088199</v>
      </c>
      <c r="J726">
        <f>(Table2[[#This Row],[1M Return vs Nifty]]-AVERAGE(Table2[1M Return vs Nifty]))/_xlfn.STDEV.P(Table2[1M Return vs Nifty])</f>
        <v>-0.34401075324400404</v>
      </c>
      <c r="K726">
        <v>-43.955901973288199</v>
      </c>
      <c r="L726">
        <f>(Table2[[#This Row],[6M Return vs Nifty]]-AVERAGE(Table2[6M Return vs Nifty]))/_xlfn.STDEV.P(Table2[6M Return vs Nifty])</f>
        <v>-1.7896110293355603</v>
      </c>
      <c r="M726">
        <v>-2.2339341334471898</v>
      </c>
      <c r="N726">
        <f>(Table2[[#This Row],[1W Return vs Nifty]]-AVERAGE(Table2[1W Return vs Nifty]))/_xlfn.STDEV.P(Table2[1W Return vs Nifty])</f>
        <v>-0.52941181277718863</v>
      </c>
      <c r="O726">
        <v>613.17999999999995</v>
      </c>
      <c r="P726">
        <v>646.67417160259095</v>
      </c>
      <c r="Q726">
        <v>762.44413336624496</v>
      </c>
      <c r="R726">
        <v>48.3983127064431</v>
      </c>
      <c r="S726" s="1">
        <f>(Table2[[#This Row],[Close Price]]-Table2[[#This Row],[20D EMA]])/Table2[[#This Row],[20D EMA]]</f>
        <v>-8.1215956162952237E-3</v>
      </c>
      <c r="T726" s="1">
        <f>(Table2[[#This Row],[Close Price]]-Table2[[#This Row],[50D EMA]])/Table2[[#This Row],[50D EMA]]</f>
        <v>-5.9495451174807291E-2</v>
      </c>
      <c r="U726" s="1">
        <f>(Table2[[#This Row],[Close Price]]-Table2[[#This Row],[200D EMA]])/Table2[[#This Row],[200D EMA]]</f>
        <v>-0.20230221024227193</v>
      </c>
      <c r="V726">
        <v>0.63642742291329601</v>
      </c>
      <c r="W726">
        <v>600.9</v>
      </c>
      <c r="X726">
        <v>611.45000000000005</v>
      </c>
      <c r="Y726">
        <v>600</v>
      </c>
      <c r="Z726">
        <v>618.79999999999995</v>
      </c>
      <c r="AA726">
        <v>597</v>
      </c>
      <c r="AB726">
        <v>636.29999999999995</v>
      </c>
      <c r="AC726" s="1">
        <f>(Table2[[#This Row],[Close Price]]/Table2[[#This Row],[Day Low]])-1</f>
        <v>1.2148444000665837E-2</v>
      </c>
      <c r="AD726" s="1">
        <f>(Table2[[#This Row],[Day High]]/Table2[[#This Row],[Close Price]])-1</f>
        <v>5.3436369615258439E-3</v>
      </c>
      <c r="AE726" s="1">
        <f>(Table2[[#This Row],[Close Price]]/Table2[[#This Row],[Current Week Low]])-1</f>
        <v>1.3666666666666716E-2</v>
      </c>
      <c r="AF726" s="1">
        <f>(Table2[[#This Row],[Current Week High]]/Table2[[#This Row],[Close Price]])-1</f>
        <v>1.7428477474514814E-2</v>
      </c>
      <c r="AG726" s="1">
        <f>(Table2[[#This Row],[Close Price]]/Table2[[#This Row],[Current Month Low]])-1</f>
        <v>1.8760469011725345E-2</v>
      </c>
      <c r="AH726" s="1">
        <f>(Table2[[#This Row],[Current Month High]]/Table2[[#This Row],[Close Price]])-1</f>
        <v>4.6201907267346076E-2</v>
      </c>
      <c r="AI726">
        <v>104.406445248273</v>
      </c>
      <c r="AJ726">
        <v>3.7264432506182299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-0.16</v>
      </c>
      <c r="AM726" t="s">
        <v>3224</v>
      </c>
      <c r="AN726">
        <v>-3.29</v>
      </c>
      <c r="AO726" t="s">
        <v>3224</v>
      </c>
      <c r="AP726">
        <v>-2.0231716775759999E-3</v>
      </c>
      <c r="AQ726">
        <f>(Table2[[#This Row],[Sharpe Ratio]]-AVERAGE(Table2[Sharpe Ratio]))/_xlfn.STDEV.P(Table2[Sharpe Ratio])</f>
        <v>-0.78289176537243699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713</v>
      </c>
      <c r="AT726">
        <f>_xlfn.RANK.AVG(Table2[[#This Row],[6M Return vs Nifty Z-Score]],Table2[6M Return vs Nifty Z-Score])</f>
        <v>735</v>
      </c>
      <c r="AU726">
        <f>_xlfn.RANK.AVG(Table2[[#This Row],[Sharpe Ratio Z-Score]],Table2[Sharpe Ratio Z-Score])</f>
        <v>589</v>
      </c>
      <c r="AV726">
        <f>(Table2[[#This Row],[Rank 1Y]]+Table2[[#This Row],[Rank 6M]]+Table2[[#This Row],[Rank Sharpe]])/3</f>
        <v>679</v>
      </c>
    </row>
    <row r="727" spans="1:48" x14ac:dyDescent="0.3">
      <c r="A727" t="s">
        <v>2307</v>
      </c>
      <c r="B727" t="s">
        <v>2308</v>
      </c>
      <c r="C727" t="s">
        <v>3194</v>
      </c>
      <c r="D727" t="s">
        <v>382</v>
      </c>
      <c r="E727">
        <v>2452.2917393520001</v>
      </c>
      <c r="F727">
        <v>212.94</v>
      </c>
      <c r="G727">
        <v>-52.517738018943902</v>
      </c>
      <c r="H727">
        <f>(Table2[[#This Row],[1Y Return vs Nifty]]-AVERAGE(Table2[1Y Return vs Nifty]))/_xlfn.STDEV.P(Table2[1Y Return vs Nifty])</f>
        <v>-1.3314889970369788</v>
      </c>
      <c r="I727">
        <v>-0.82218314292754902</v>
      </c>
      <c r="J727">
        <f>(Table2[[#This Row],[1M Return vs Nifty]]-AVERAGE(Table2[1M Return vs Nifty]))/_xlfn.STDEV.P(Table2[1M Return vs Nifty])</f>
        <v>-0.19045480410562315</v>
      </c>
      <c r="K727">
        <v>-17.804629858919601</v>
      </c>
      <c r="L727">
        <f>(Table2[[#This Row],[6M Return vs Nifty]]-AVERAGE(Table2[6M Return vs Nifty]))/_xlfn.STDEV.P(Table2[6M Return vs Nifty])</f>
        <v>-1.0179628063683481</v>
      </c>
      <c r="M727">
        <v>-2.2983083963562398</v>
      </c>
      <c r="N727">
        <f>(Table2[[#This Row],[1W Return vs Nifty]]-AVERAGE(Table2[1W Return vs Nifty]))/_xlfn.STDEV.P(Table2[1W Return vs Nifty])</f>
        <v>-0.5440491462980489</v>
      </c>
      <c r="O727">
        <v>217.06</v>
      </c>
      <c r="P727">
        <v>218.91823671783899</v>
      </c>
      <c r="Q727">
        <v>248.84948443309301</v>
      </c>
      <c r="R727">
        <v>37.287555316073501</v>
      </c>
      <c r="S727" s="1">
        <f>(Table2[[#This Row],[Close Price]]-Table2[[#This Row],[20D EMA]])/Table2[[#This Row],[20D EMA]]</f>
        <v>-1.8980926932645373E-2</v>
      </c>
      <c r="T727" s="1">
        <f>(Table2[[#This Row],[Close Price]]-Table2[[#This Row],[50D EMA]])/Table2[[#This Row],[50D EMA]]</f>
        <v>-2.7308079982136305E-2</v>
      </c>
      <c r="U727" s="1">
        <f>(Table2[[#This Row],[Close Price]]-Table2[[#This Row],[200D EMA]])/Table2[[#This Row],[200D EMA]]</f>
        <v>-0.14430202463508751</v>
      </c>
      <c r="V727">
        <v>0.72936287997489202</v>
      </c>
      <c r="W727">
        <v>212.7</v>
      </c>
      <c r="X727">
        <v>216.7</v>
      </c>
      <c r="Y727">
        <v>212.7</v>
      </c>
      <c r="Z727">
        <v>218.98</v>
      </c>
      <c r="AA727">
        <v>212.7</v>
      </c>
      <c r="AB727">
        <v>232</v>
      </c>
      <c r="AC727" s="1">
        <f>(Table2[[#This Row],[Close Price]]/Table2[[#This Row],[Day Low]])-1</f>
        <v>1.1283497884344573E-3</v>
      </c>
      <c r="AD727" s="1">
        <f>(Table2[[#This Row],[Day High]]/Table2[[#This Row],[Close Price]])-1</f>
        <v>1.7657556119094586E-2</v>
      </c>
      <c r="AE727" s="1">
        <f>(Table2[[#This Row],[Close Price]]/Table2[[#This Row],[Current Week Low]])-1</f>
        <v>1.1283497884344573E-3</v>
      </c>
      <c r="AF727" s="1">
        <f>(Table2[[#This Row],[Current Week High]]/Table2[[#This Row],[Close Price]])-1</f>
        <v>2.836479759556676E-2</v>
      </c>
      <c r="AG727" s="1">
        <f>(Table2[[#This Row],[Close Price]]/Table2[[#This Row],[Current Month Low]])-1</f>
        <v>1.1283497884344573E-3</v>
      </c>
      <c r="AH727" s="1">
        <f>(Table2[[#This Row],[Current Month High]]/Table2[[#This Row],[Close Price]])-1</f>
        <v>8.9508781816474148E-2</v>
      </c>
      <c r="AI727">
        <v>102.75664506433699</v>
      </c>
      <c r="AJ727">
        <v>11.1958224543081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</v>
      </c>
      <c r="AM727" t="s">
        <v>3224</v>
      </c>
      <c r="AN727">
        <v>-4.72</v>
      </c>
      <c r="AO727" t="s">
        <v>3224</v>
      </c>
      <c r="AP727">
        <v>-3.7392434788201E-2</v>
      </c>
      <c r="AQ727">
        <f>(Table2[[#This Row],[Sharpe Ratio]]-AVERAGE(Table2[Sharpe Ratio]))/_xlfn.STDEV.P(Table2[Sharpe Ratio])</f>
        <v>-1.1936784133847975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724</v>
      </c>
      <c r="AT727">
        <f>_xlfn.RANK.AVG(Table2[[#This Row],[6M Return vs Nifty Z-Score]],Table2[6M Return vs Nifty Z-Score])</f>
        <v>665</v>
      </c>
      <c r="AU727">
        <f>_xlfn.RANK.AVG(Table2[[#This Row],[Sharpe Ratio Z-Score]],Table2[Sharpe Ratio Z-Score])</f>
        <v>655</v>
      </c>
      <c r="AV727">
        <f>(Table2[[#This Row],[Rank 1Y]]+Table2[[#This Row],[Rank 6M]]+Table2[[#This Row],[Rank Sharpe]])/3</f>
        <v>681.33333333333337</v>
      </c>
    </row>
    <row r="728" spans="1:48" x14ac:dyDescent="0.3">
      <c r="A728" t="s">
        <v>1102</v>
      </c>
      <c r="B728" t="s">
        <v>1103</v>
      </c>
      <c r="C728" t="s">
        <v>3179</v>
      </c>
      <c r="D728" t="s">
        <v>21</v>
      </c>
      <c r="E728">
        <v>12012.70929705</v>
      </c>
      <c r="F728">
        <v>803.25</v>
      </c>
      <c r="G728">
        <v>-39.515754713053397</v>
      </c>
      <c r="H728">
        <f>(Table2[[#This Row],[1Y Return vs Nifty]]-AVERAGE(Table2[1Y Return vs Nifty]))/_xlfn.STDEV.P(Table2[1Y Return vs Nifty])</f>
        <v>-1.1160849285293335</v>
      </c>
      <c r="I728">
        <v>1.4706221520577401</v>
      </c>
      <c r="J728">
        <f>(Table2[[#This Row],[1M Return vs Nifty]]-AVERAGE(Table2[1M Return vs Nifty]))/_xlfn.STDEV.P(Table2[1M Return vs Nifty])</f>
        <v>2.6080240817216167E-2</v>
      </c>
      <c r="K728">
        <v>-13.371011413173401</v>
      </c>
      <c r="L728">
        <f>(Table2[[#This Row],[6M Return vs Nifty]]-AVERAGE(Table2[6M Return vs Nifty]))/_xlfn.STDEV.P(Table2[6M Return vs Nifty])</f>
        <v>-0.8871395798724192</v>
      </c>
      <c r="M728">
        <v>-1.41438515971935</v>
      </c>
      <c r="N728">
        <f>(Table2[[#This Row],[1W Return vs Nifty]]-AVERAGE(Table2[1W Return vs Nifty]))/_xlfn.STDEV.P(Table2[1W Return vs Nifty])</f>
        <v>-0.34306386682740009</v>
      </c>
      <c r="O728">
        <v>805.55</v>
      </c>
      <c r="P728">
        <v>806.88759813772504</v>
      </c>
      <c r="Q728">
        <v>830.27704083409606</v>
      </c>
      <c r="R728">
        <v>45.635312992641303</v>
      </c>
      <c r="S728" s="1">
        <f>(Table2[[#This Row],[Close Price]]-Table2[[#This Row],[20D EMA]])/Table2[[#This Row],[20D EMA]]</f>
        <v>-2.8551921047730803E-3</v>
      </c>
      <c r="T728" s="1">
        <f>(Table2[[#This Row],[Close Price]]-Table2[[#This Row],[50D EMA]])/Table2[[#This Row],[50D EMA]]</f>
        <v>-4.5081844684693563E-3</v>
      </c>
      <c r="U728" s="1">
        <f>(Table2[[#This Row],[Close Price]]-Table2[[#This Row],[200D EMA]])/Table2[[#This Row],[200D EMA]]</f>
        <v>-3.2551834514109527E-2</v>
      </c>
      <c r="V728">
        <v>0.49357915803703201</v>
      </c>
      <c r="W728">
        <v>801.25</v>
      </c>
      <c r="X728">
        <v>807</v>
      </c>
      <c r="Y728">
        <v>801.25</v>
      </c>
      <c r="Z728">
        <v>824.95</v>
      </c>
      <c r="AA728">
        <v>792</v>
      </c>
      <c r="AB728">
        <v>833</v>
      </c>
      <c r="AC728" s="1">
        <f>(Table2[[#This Row],[Close Price]]/Table2[[#This Row],[Day Low]])-1</f>
        <v>2.4960998439937931E-3</v>
      </c>
      <c r="AD728" s="1">
        <f>(Table2[[#This Row],[Day High]]/Table2[[#This Row],[Close Price]])-1</f>
        <v>4.6685340802987696E-3</v>
      </c>
      <c r="AE728" s="1">
        <f>(Table2[[#This Row],[Close Price]]/Table2[[#This Row],[Current Week Low]])-1</f>
        <v>2.4960998439937931E-3</v>
      </c>
      <c r="AF728" s="1">
        <f>(Table2[[#This Row],[Current Week High]]/Table2[[#This Row],[Close Price]])-1</f>
        <v>2.7015250544662361E-2</v>
      </c>
      <c r="AG728" s="1">
        <f>(Table2[[#This Row],[Close Price]]/Table2[[#This Row],[Current Month Low]])-1</f>
        <v>1.4204545454545414E-2</v>
      </c>
      <c r="AH728" s="1">
        <f>(Table2[[#This Row],[Current Month High]]/Table2[[#This Row],[Close Price]])-1</f>
        <v>3.7037037037036979E-2</v>
      </c>
      <c r="AI728">
        <v>19.638966697790199</v>
      </c>
      <c r="AJ728">
        <v>8.4008097165992002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-0.18</v>
      </c>
      <c r="AM728" t="s">
        <v>3224</v>
      </c>
      <c r="AN728">
        <v>-1.1100000000000001</v>
      </c>
      <c r="AO728" t="s">
        <v>3224</v>
      </c>
      <c r="AP728">
        <v>-0.14825919020543701</v>
      </c>
      <c r="AQ728">
        <f>(Table2[[#This Row],[Sharpe Ratio]]-AVERAGE(Table2[Sharpe Ratio]))/_xlfn.STDEV.P(Table2[Sharpe Ratio])</f>
        <v>-2.4813100694758035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694</v>
      </c>
      <c r="AT728">
        <f>_xlfn.RANK.AVG(Table2[[#This Row],[6M Return vs Nifty Z-Score]],Table2[6M Return vs Nifty Z-Score])</f>
        <v>621</v>
      </c>
      <c r="AU728">
        <f>_xlfn.RANK.AVG(Table2[[#This Row],[Sharpe Ratio Z-Score]],Table2[Sharpe Ratio Z-Score])</f>
        <v>737</v>
      </c>
      <c r="AV728">
        <f>(Table2[[#This Row],[Rank 1Y]]+Table2[[#This Row],[Rank 6M]]+Table2[[#This Row],[Rank Sharpe]])/3</f>
        <v>684</v>
      </c>
    </row>
    <row r="729" spans="1:48" x14ac:dyDescent="0.3">
      <c r="A729" t="s">
        <v>1399</v>
      </c>
      <c r="B729" t="s">
        <v>1400</v>
      </c>
      <c r="C729" t="s">
        <v>3187</v>
      </c>
      <c r="D729" t="s">
        <v>124</v>
      </c>
      <c r="E729">
        <v>8122.8808399999998</v>
      </c>
      <c r="F729">
        <v>680</v>
      </c>
      <c r="G729">
        <v>-41.2049108083432</v>
      </c>
      <c r="H729">
        <f>(Table2[[#This Row],[1Y Return vs Nifty]]-AVERAGE(Table2[1Y Return vs Nifty]))/_xlfn.STDEV.P(Table2[1Y Return vs Nifty])</f>
        <v>-1.1440692049823782</v>
      </c>
      <c r="I729">
        <v>3.3173218991245998</v>
      </c>
      <c r="J729">
        <f>(Table2[[#This Row],[1M Return vs Nifty]]-AVERAGE(Table2[1M Return vs Nifty]))/_xlfn.STDEV.P(Table2[1M Return vs Nifty])</f>
        <v>0.20048458887272086</v>
      </c>
      <c r="K729">
        <v>-14.65323235564</v>
      </c>
      <c r="L729">
        <f>(Table2[[#This Row],[6M Return vs Nifty]]-AVERAGE(Table2[6M Return vs Nifty]))/_xlfn.STDEV.P(Table2[6M Return vs Nifty])</f>
        <v>-0.92497420250104723</v>
      </c>
      <c r="M729">
        <v>-6.4376763965645196</v>
      </c>
      <c r="N729">
        <f>(Table2[[#This Row],[1W Return vs Nifty]]-AVERAGE(Table2[1W Return vs Nifty]))/_xlfn.STDEV.P(Table2[1W Return vs Nifty])</f>
        <v>-1.4852530878519492</v>
      </c>
      <c r="O729">
        <v>692.45</v>
      </c>
      <c r="P729">
        <v>682.69607819107</v>
      </c>
      <c r="Q729">
        <v>702.20574122452695</v>
      </c>
      <c r="R729">
        <v>34.318881090676499</v>
      </c>
      <c r="S729" s="1">
        <f>(Table2[[#This Row],[Close Price]]-Table2[[#This Row],[20D EMA]])/Table2[[#This Row],[20D EMA]]</f>
        <v>-1.7979637518954501E-2</v>
      </c>
      <c r="T729" s="1">
        <f>(Table2[[#This Row],[Close Price]]-Table2[[#This Row],[50D EMA]])/Table2[[#This Row],[50D EMA]]</f>
        <v>-3.949163144768255E-3</v>
      </c>
      <c r="U729" s="1">
        <f>(Table2[[#This Row],[Close Price]]-Table2[[#This Row],[200D EMA]])/Table2[[#This Row],[200D EMA]]</f>
        <v>-3.1622842026047697E-2</v>
      </c>
      <c r="V729">
        <v>0.73150124620851198</v>
      </c>
      <c r="W729">
        <v>676.95</v>
      </c>
      <c r="X729">
        <v>692.7</v>
      </c>
      <c r="Y729">
        <v>676.95</v>
      </c>
      <c r="Z729">
        <v>712</v>
      </c>
      <c r="AA729">
        <v>675</v>
      </c>
      <c r="AB729">
        <v>745</v>
      </c>
      <c r="AC729" s="1">
        <f>(Table2[[#This Row],[Close Price]]/Table2[[#This Row],[Day Low]])-1</f>
        <v>4.5055026220548466E-3</v>
      </c>
      <c r="AD729" s="1">
        <f>(Table2[[#This Row],[Day High]]/Table2[[#This Row],[Close Price]])-1</f>
        <v>1.8676470588235405E-2</v>
      </c>
      <c r="AE729" s="1">
        <f>(Table2[[#This Row],[Close Price]]/Table2[[#This Row],[Current Week Low]])-1</f>
        <v>4.5055026220548466E-3</v>
      </c>
      <c r="AF729" s="1">
        <f>(Table2[[#This Row],[Current Week High]]/Table2[[#This Row],[Close Price]])-1</f>
        <v>4.705882352941182E-2</v>
      </c>
      <c r="AG729" s="1">
        <f>(Table2[[#This Row],[Close Price]]/Table2[[#This Row],[Current Month Low]])-1</f>
        <v>7.4074074074073071E-3</v>
      </c>
      <c r="AH729" s="1">
        <f>(Table2[[#This Row],[Current Month High]]/Table2[[#This Row],[Close Price]])-1</f>
        <v>9.5588235294117752E-2</v>
      </c>
      <c r="AI729">
        <v>24.852941176470502</v>
      </c>
      <c r="AJ729">
        <v>13.5983962579351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-0.16</v>
      </c>
      <c r="AM729" t="s">
        <v>3224</v>
      </c>
      <c r="AN729">
        <v>0.09</v>
      </c>
      <c r="AO729" t="s">
        <v>3225</v>
      </c>
      <c r="AP729">
        <v>-0.101256940141134</v>
      </c>
      <c r="AQ729">
        <f>(Table2[[#This Row],[Sharpe Ratio]]-AVERAGE(Table2[Sharpe Ratio]))/_xlfn.STDEV.P(Table2[Sharpe Ratio])</f>
        <v>-1.9354152711430199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700</v>
      </c>
      <c r="AT729">
        <f>_xlfn.RANK.AVG(Table2[[#This Row],[6M Return vs Nifty Z-Score]],Table2[6M Return vs Nifty Z-Score])</f>
        <v>634</v>
      </c>
      <c r="AU729">
        <f>_xlfn.RANK.AVG(Table2[[#This Row],[Sharpe Ratio Z-Score]],Table2[Sharpe Ratio Z-Score])</f>
        <v>722</v>
      </c>
      <c r="AV729">
        <f>(Table2[[#This Row],[Rank 1Y]]+Table2[[#This Row],[Rank 6M]]+Table2[[#This Row],[Rank Sharpe]])/3</f>
        <v>685.33333333333337</v>
      </c>
    </row>
    <row r="730" spans="1:48" x14ac:dyDescent="0.3">
      <c r="A730" t="s">
        <v>591</v>
      </c>
      <c r="B730" t="s">
        <v>592</v>
      </c>
      <c r="C730" t="s">
        <v>3189</v>
      </c>
      <c r="D730" t="s">
        <v>78</v>
      </c>
      <c r="E730">
        <v>34171.1780038</v>
      </c>
      <c r="F730">
        <v>1822</v>
      </c>
      <c r="G730">
        <v>-48.980105905945699</v>
      </c>
      <c r="H730">
        <f>(Table2[[#This Row],[1Y Return vs Nifty]]-AVERAGE(Table2[1Y Return vs Nifty]))/_xlfn.STDEV.P(Table2[1Y Return vs Nifty])</f>
        <v>-1.2728809883897227</v>
      </c>
      <c r="I730">
        <v>2.0365899653058799</v>
      </c>
      <c r="J730">
        <f>(Table2[[#This Row],[1M Return vs Nifty]]-AVERAGE(Table2[1M Return vs Nifty]))/_xlfn.STDEV.P(Table2[1M Return vs Nifty])</f>
        <v>7.9530861388708435E-2</v>
      </c>
      <c r="K730">
        <v>-18.755976033882298</v>
      </c>
      <c r="L730">
        <f>(Table2[[#This Row],[6M Return vs Nifty]]-AVERAGE(Table2[6M Return vs Nifty]))/_xlfn.STDEV.P(Table2[6M Return vs Nifty])</f>
        <v>-1.0460342738719604</v>
      </c>
      <c r="M730">
        <v>-3.1366336778419601</v>
      </c>
      <c r="N730">
        <f>(Table2[[#This Row],[1W Return vs Nifty]]-AVERAGE(Table2[1W Return vs Nifty]))/_xlfn.STDEV.P(Table2[1W Return vs Nifty])</f>
        <v>-0.73466642391118719</v>
      </c>
      <c r="O730">
        <v>1859.13</v>
      </c>
      <c r="P730">
        <v>1841.56847912784</v>
      </c>
      <c r="Q730">
        <v>1919.80389706756</v>
      </c>
      <c r="R730">
        <v>33.688617552722299</v>
      </c>
      <c r="S730" s="1">
        <f>(Table2[[#This Row],[Close Price]]-Table2[[#This Row],[20D EMA]])/Table2[[#This Row],[20D EMA]]</f>
        <v>-1.9971707196376857E-2</v>
      </c>
      <c r="T730" s="1">
        <f>(Table2[[#This Row],[Close Price]]-Table2[[#This Row],[50D EMA]])/Table2[[#This Row],[50D EMA]]</f>
        <v>-1.0625985050041432E-2</v>
      </c>
      <c r="U730" s="1">
        <f>(Table2[[#This Row],[Close Price]]-Table2[[#This Row],[200D EMA]])/Table2[[#This Row],[200D EMA]]</f>
        <v>-5.0944733062034293E-2</v>
      </c>
      <c r="V730">
        <v>0.40767486956563698</v>
      </c>
      <c r="W730">
        <v>1818.55</v>
      </c>
      <c r="X730">
        <v>1861.1</v>
      </c>
      <c r="Y730">
        <v>1818.55</v>
      </c>
      <c r="Z730">
        <v>1917.4</v>
      </c>
      <c r="AA730">
        <v>1818.55</v>
      </c>
      <c r="AB730">
        <v>1945.85</v>
      </c>
      <c r="AC730" s="1">
        <f>(Table2[[#This Row],[Close Price]]/Table2[[#This Row],[Day Low]])-1</f>
        <v>1.8971158340437277E-3</v>
      </c>
      <c r="AD730" s="1">
        <f>(Table2[[#This Row],[Day High]]/Table2[[#This Row],[Close Price]])-1</f>
        <v>2.1459934138309489E-2</v>
      </c>
      <c r="AE730" s="1">
        <f>(Table2[[#This Row],[Close Price]]/Table2[[#This Row],[Current Week Low]])-1</f>
        <v>1.8971158340437277E-3</v>
      </c>
      <c r="AF730" s="1">
        <f>(Table2[[#This Row],[Current Week High]]/Table2[[#This Row],[Close Price]])-1</f>
        <v>5.2360043907793585E-2</v>
      </c>
      <c r="AG730" s="1">
        <f>(Table2[[#This Row],[Close Price]]/Table2[[#This Row],[Current Month Low]])-1</f>
        <v>1.8971158340437277E-3</v>
      </c>
      <c r="AH730" s="1">
        <f>(Table2[[#This Row],[Current Month High]]/Table2[[#This Row],[Close Price]])-1</f>
        <v>6.7974753018660738E-2</v>
      </c>
      <c r="AI730">
        <v>33.408342480790303</v>
      </c>
      <c r="AJ730">
        <v>10.330628557587399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-0.02</v>
      </c>
      <c r="AM730" t="s">
        <v>3224</v>
      </c>
      <c r="AN730">
        <v>-3.65</v>
      </c>
      <c r="AO730" t="s">
        <v>3224</v>
      </c>
      <c r="AP730">
        <v>-5.2367269375275999E-2</v>
      </c>
      <c r="AQ730">
        <f>(Table2[[#This Row],[Sharpe Ratio]]-AVERAGE(Table2[Sharpe Ratio]))/_xlfn.STDEV.P(Table2[Sharpe Ratio])</f>
        <v>-1.3675995404754038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716</v>
      </c>
      <c r="AT730">
        <f>_xlfn.RANK.AVG(Table2[[#This Row],[6M Return vs Nifty Z-Score]],Table2[6M Return vs Nifty Z-Score])</f>
        <v>671</v>
      </c>
      <c r="AU730">
        <f>_xlfn.RANK.AVG(Table2[[#This Row],[Sharpe Ratio Z-Score]],Table2[Sharpe Ratio Z-Score])</f>
        <v>672</v>
      </c>
      <c r="AV730">
        <f>(Table2[[#This Row],[Rank 1Y]]+Table2[[#This Row],[Rank 6M]]+Table2[[#This Row],[Rank Sharpe]])/3</f>
        <v>686.33333333333337</v>
      </c>
    </row>
    <row r="731" spans="1:48" x14ac:dyDescent="0.3">
      <c r="A731" t="s">
        <v>1681</v>
      </c>
      <c r="B731" t="s">
        <v>1682</v>
      </c>
      <c r="C731" t="s">
        <v>3187</v>
      </c>
      <c r="D731" t="s">
        <v>498</v>
      </c>
      <c r="E731">
        <v>5184.2723842360001</v>
      </c>
      <c r="F731">
        <v>104.06</v>
      </c>
      <c r="G731">
        <v>-42.064116961645702</v>
      </c>
      <c r="H731">
        <f>(Table2[[#This Row],[1Y Return vs Nifty]]-AVERAGE(Table2[1Y Return vs Nifty]))/_xlfn.STDEV.P(Table2[1Y Return vs Nifty])</f>
        <v>-1.1583036872728079</v>
      </c>
      <c r="I731">
        <v>-5.1666574582573501</v>
      </c>
      <c r="J731">
        <f>(Table2[[#This Row],[1M Return vs Nifty]]-AVERAGE(Table2[1M Return vs Nifty]))/_xlfn.STDEV.P(Table2[1M Return vs Nifty])</f>
        <v>-0.60075171989414666</v>
      </c>
      <c r="K731">
        <v>-15.4547894953523</v>
      </c>
      <c r="L731">
        <f>(Table2[[#This Row],[6M Return vs Nifty]]-AVERAGE(Table2[6M Return vs Nifty]))/_xlfn.STDEV.P(Table2[6M Return vs Nifty])</f>
        <v>-0.94862582983912369</v>
      </c>
      <c r="M731">
        <v>-3.05294579881997</v>
      </c>
      <c r="N731">
        <f>(Table2[[#This Row],[1W Return vs Nifty]]-AVERAGE(Table2[1W Return vs Nifty]))/_xlfn.STDEV.P(Table2[1W Return vs Nifty])</f>
        <v>-0.71563758627418084</v>
      </c>
      <c r="O731">
        <v>107.02</v>
      </c>
      <c r="P731">
        <v>107.650742286493</v>
      </c>
      <c r="Q731">
        <v>108.54707471743301</v>
      </c>
      <c r="R731">
        <v>34.787601272336303</v>
      </c>
      <c r="S731" s="1">
        <f>(Table2[[#This Row],[Close Price]]-Table2[[#This Row],[20D EMA]])/Table2[[#This Row],[20D EMA]]</f>
        <v>-2.7658381610913791E-2</v>
      </c>
      <c r="T731" s="1">
        <f>(Table2[[#This Row],[Close Price]]-Table2[[#This Row],[50D EMA]])/Table2[[#This Row],[50D EMA]]</f>
        <v>-3.3355480976962379E-2</v>
      </c>
      <c r="U731" s="1">
        <f>(Table2[[#This Row],[Close Price]]-Table2[[#This Row],[200D EMA]])/Table2[[#This Row],[200D EMA]]</f>
        <v>-4.1337592276103639E-2</v>
      </c>
      <c r="V731">
        <v>0.59750294017049599</v>
      </c>
      <c r="W731">
        <v>103.44</v>
      </c>
      <c r="X731">
        <v>106.59</v>
      </c>
      <c r="Y731">
        <v>103.44</v>
      </c>
      <c r="Z731">
        <v>106.69</v>
      </c>
      <c r="AA731">
        <v>103.44</v>
      </c>
      <c r="AB731">
        <v>112.4</v>
      </c>
      <c r="AC731" s="1">
        <f>(Table2[[#This Row],[Close Price]]/Table2[[#This Row],[Day Low]])-1</f>
        <v>5.9938128383605349E-3</v>
      </c>
      <c r="AD731" s="1">
        <f>(Table2[[#This Row],[Day High]]/Table2[[#This Row],[Close Price]])-1</f>
        <v>2.4312896405919604E-2</v>
      </c>
      <c r="AE731" s="1">
        <f>(Table2[[#This Row],[Close Price]]/Table2[[#This Row],[Current Week Low]])-1</f>
        <v>5.9938128383605349E-3</v>
      </c>
      <c r="AF731" s="1">
        <f>(Table2[[#This Row],[Current Week High]]/Table2[[#This Row],[Close Price]])-1</f>
        <v>2.5273880453584363E-2</v>
      </c>
      <c r="AG731" s="1">
        <f>(Table2[[#This Row],[Close Price]]/Table2[[#This Row],[Current Month Low]])-1</f>
        <v>5.9938128383605349E-3</v>
      </c>
      <c r="AH731" s="1">
        <f>(Table2[[#This Row],[Current Month High]]/Table2[[#This Row],[Close Price]])-1</f>
        <v>8.0146069575245171E-2</v>
      </c>
      <c r="AI731">
        <v>28.483567172784898</v>
      </c>
      <c r="AJ731">
        <v>13.726775956284101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-0.03</v>
      </c>
      <c r="AM731" t="s">
        <v>3224</v>
      </c>
      <c r="AN731">
        <v>-5.35</v>
      </c>
      <c r="AO731" t="s">
        <v>3224</v>
      </c>
      <c r="AP731">
        <v>-9.6567714216921993E-2</v>
      </c>
      <c r="AQ731">
        <f>(Table2[[#This Row],[Sharpe Ratio]]-AVERAGE(Table2[Sharpe Ratio]))/_xlfn.STDEV.P(Table2[Sharpe Ratio])</f>
        <v>-1.8809535371466151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703</v>
      </c>
      <c r="AT731">
        <f>_xlfn.RANK.AVG(Table2[[#This Row],[6M Return vs Nifty Z-Score]],Table2[6M Return vs Nifty Z-Score])</f>
        <v>644</v>
      </c>
      <c r="AU731">
        <f>_xlfn.RANK.AVG(Table2[[#This Row],[Sharpe Ratio Z-Score]],Table2[Sharpe Ratio Z-Score])</f>
        <v>717</v>
      </c>
      <c r="AV731">
        <f>(Table2[[#This Row],[Rank 1Y]]+Table2[[#This Row],[Rank 6M]]+Table2[[#This Row],[Rank Sharpe]])/3</f>
        <v>688</v>
      </c>
    </row>
    <row r="732" spans="1:48" x14ac:dyDescent="0.3">
      <c r="A732" t="s">
        <v>1356</v>
      </c>
      <c r="B732" t="s">
        <v>1357</v>
      </c>
      <c r="C732" t="s">
        <v>3194</v>
      </c>
      <c r="D732" t="s">
        <v>463</v>
      </c>
      <c r="E732">
        <v>8385.8784288000006</v>
      </c>
      <c r="F732">
        <v>763.5</v>
      </c>
      <c r="G732">
        <v>-44.615447917413697</v>
      </c>
      <c r="H732">
        <f>(Table2[[#This Row],[1Y Return vs Nifty]]-AVERAGE(Table2[1Y Return vs Nifty]))/_xlfn.STDEV.P(Table2[1Y Return vs Nifty])</f>
        <v>-1.2005716286362571</v>
      </c>
      <c r="I732">
        <v>-8.3510601779329203</v>
      </c>
      <c r="J732">
        <f>(Table2[[#This Row],[1M Return vs Nifty]]-AVERAGE(Table2[1M Return vs Nifty]))/_xlfn.STDEV.P(Table2[1M Return vs Nifty])</f>
        <v>-0.90149020277600234</v>
      </c>
      <c r="K732">
        <v>-31.639550287933599</v>
      </c>
      <c r="L732">
        <f>(Table2[[#This Row],[6M Return vs Nifty]]-AVERAGE(Table2[6M Return vs Nifty]))/_xlfn.STDEV.P(Table2[6M Return vs Nifty])</f>
        <v>-1.4261911983659885</v>
      </c>
      <c r="M732">
        <v>-1.5726686267461301</v>
      </c>
      <c r="N732">
        <f>(Table2[[#This Row],[1W Return vs Nifty]]-AVERAGE(Table2[1W Return vs Nifty]))/_xlfn.STDEV.P(Table2[1W Return vs Nifty])</f>
        <v>-0.37905414917024233</v>
      </c>
      <c r="O732">
        <v>772.7</v>
      </c>
      <c r="P732">
        <v>778.73949509992701</v>
      </c>
      <c r="Q732">
        <v>833.45497510468499</v>
      </c>
      <c r="R732">
        <v>35.8908003623471</v>
      </c>
      <c r="S732" s="1">
        <f>(Table2[[#This Row],[Close Price]]-Table2[[#This Row],[20D EMA]])/Table2[[#This Row],[20D EMA]]</f>
        <v>-1.1906302575385072E-2</v>
      </c>
      <c r="T732" s="1">
        <f>(Table2[[#This Row],[Close Price]]-Table2[[#This Row],[50D EMA]])/Table2[[#This Row],[50D EMA]]</f>
        <v>-1.9569439068929585E-2</v>
      </c>
      <c r="U732" s="1">
        <f>(Table2[[#This Row],[Close Price]]-Table2[[#This Row],[200D EMA]])/Table2[[#This Row],[200D EMA]]</f>
        <v>-8.3933718310216329E-2</v>
      </c>
      <c r="V732">
        <v>0.34169821038049097</v>
      </c>
      <c r="W732">
        <v>758.6</v>
      </c>
      <c r="X732">
        <v>767</v>
      </c>
      <c r="Y732">
        <v>758.6</v>
      </c>
      <c r="Z732">
        <v>770.7</v>
      </c>
      <c r="AA732">
        <v>756.35</v>
      </c>
      <c r="AB732">
        <v>785.5</v>
      </c>
      <c r="AC732" s="1">
        <f>(Table2[[#This Row],[Close Price]]/Table2[[#This Row],[Day Low]])-1</f>
        <v>6.4592670709200384E-3</v>
      </c>
      <c r="AD732" s="1">
        <f>(Table2[[#This Row],[Day High]]/Table2[[#This Row],[Close Price]])-1</f>
        <v>4.5841519318925439E-3</v>
      </c>
      <c r="AE732" s="1">
        <f>(Table2[[#This Row],[Close Price]]/Table2[[#This Row],[Current Week Low]])-1</f>
        <v>6.4592670709200384E-3</v>
      </c>
      <c r="AF732" s="1">
        <f>(Table2[[#This Row],[Current Week High]]/Table2[[#This Row],[Close Price]])-1</f>
        <v>9.4302554027505536E-3</v>
      </c>
      <c r="AG732" s="1">
        <f>(Table2[[#This Row],[Close Price]]/Table2[[#This Row],[Current Month Low]])-1</f>
        <v>9.4532954320090123E-3</v>
      </c>
      <c r="AH732" s="1">
        <f>(Table2[[#This Row],[Current Month High]]/Table2[[#This Row],[Close Price]])-1</f>
        <v>2.8814669286182149E-2</v>
      </c>
      <c r="AI732">
        <v>44.898493778650902</v>
      </c>
      <c r="AJ732">
        <v>5.9827873403664498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-0.02</v>
      </c>
      <c r="AM732" t="s">
        <v>3224</v>
      </c>
      <c r="AN732">
        <v>-1.96</v>
      </c>
      <c r="AO732" t="s">
        <v>3224</v>
      </c>
      <c r="AP732">
        <v>-2.9995409855174002E-2</v>
      </c>
      <c r="AQ732">
        <f>(Table2[[#This Row],[Sharpe Ratio]]-AVERAGE(Table2[Sharpe Ratio]))/_xlfn.STDEV.P(Table2[Sharpe Ratio])</f>
        <v>-1.1077676872269429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708</v>
      </c>
      <c r="AT732">
        <f>_xlfn.RANK.AVG(Table2[[#This Row],[6M Return vs Nifty Z-Score]],Table2[6M Return vs Nifty Z-Score])</f>
        <v>725</v>
      </c>
      <c r="AU732">
        <f>_xlfn.RANK.AVG(Table2[[#This Row],[Sharpe Ratio Z-Score]],Table2[Sharpe Ratio Z-Score])</f>
        <v>642</v>
      </c>
      <c r="AV732">
        <f>(Table2[[#This Row],[Rank 1Y]]+Table2[[#This Row],[Rank 6M]]+Table2[[#This Row],[Rank Sharpe]])/3</f>
        <v>691.66666666666663</v>
      </c>
    </row>
    <row r="733" spans="1:48" x14ac:dyDescent="0.3">
      <c r="A733" t="s">
        <v>1217</v>
      </c>
      <c r="B733" t="s">
        <v>1218</v>
      </c>
      <c r="C733" t="s">
        <v>3190</v>
      </c>
      <c r="D733" t="s">
        <v>1219</v>
      </c>
      <c r="E733">
        <v>10077.33048411</v>
      </c>
      <c r="F733">
        <v>927.1</v>
      </c>
      <c r="G733">
        <v>-45.201546513491998</v>
      </c>
      <c r="H733">
        <f>(Table2[[#This Row],[1Y Return vs Nifty]]-AVERAGE(Table2[1Y Return vs Nifty]))/_xlfn.STDEV.P(Table2[1Y Return vs Nifty])</f>
        <v>-1.2102815335924255</v>
      </c>
      <c r="I733">
        <v>-1.8946853126028</v>
      </c>
      <c r="J733">
        <f>(Table2[[#This Row],[1M Return vs Nifty]]-AVERAGE(Table2[1M Return vs Nifty]))/_xlfn.STDEV.P(Table2[1M Return vs Nifty])</f>
        <v>-0.29174308444866165</v>
      </c>
      <c r="K733">
        <v>-19.313949644984</v>
      </c>
      <c r="L733">
        <f>(Table2[[#This Row],[6M Return vs Nifty]]-AVERAGE(Table2[6M Return vs Nifty]))/_xlfn.STDEV.P(Table2[6M Return vs Nifty])</f>
        <v>-1.0624984574721401</v>
      </c>
      <c r="M733">
        <v>-2.3348713487050801</v>
      </c>
      <c r="N733">
        <f>(Table2[[#This Row],[1W Return vs Nifty]]-AVERAGE(Table2[1W Return vs Nifty]))/_xlfn.STDEV.P(Table2[1W Return vs Nifty])</f>
        <v>-0.55236278134181505</v>
      </c>
      <c r="O733">
        <v>933.82</v>
      </c>
      <c r="P733">
        <v>946.55234099165204</v>
      </c>
      <c r="Q733">
        <v>1001.93476605852</v>
      </c>
      <c r="R733">
        <v>41.8659436302489</v>
      </c>
      <c r="S733" s="1">
        <f>(Table2[[#This Row],[Close Price]]-Table2[[#This Row],[20D EMA]])/Table2[[#This Row],[20D EMA]]</f>
        <v>-7.1962476708573673E-3</v>
      </c>
      <c r="T733" s="1">
        <f>(Table2[[#This Row],[Close Price]]-Table2[[#This Row],[50D EMA]])/Table2[[#This Row],[50D EMA]]</f>
        <v>-2.0550729367245398E-2</v>
      </c>
      <c r="U733" s="1">
        <f>(Table2[[#This Row],[Close Price]]-Table2[[#This Row],[200D EMA]])/Table2[[#This Row],[200D EMA]]</f>
        <v>-7.4690257882666519E-2</v>
      </c>
      <c r="V733">
        <v>0.78696217060740803</v>
      </c>
      <c r="W733">
        <v>919.55</v>
      </c>
      <c r="X733">
        <v>932.4</v>
      </c>
      <c r="Y733">
        <v>919.55</v>
      </c>
      <c r="Z733">
        <v>932.75</v>
      </c>
      <c r="AA733">
        <v>917</v>
      </c>
      <c r="AB733">
        <v>965</v>
      </c>
      <c r="AC733" s="1">
        <f>(Table2[[#This Row],[Close Price]]/Table2[[#This Row],[Day Low]])-1</f>
        <v>8.2105377630363741E-3</v>
      </c>
      <c r="AD733" s="1">
        <f>(Table2[[#This Row],[Day High]]/Table2[[#This Row],[Close Price]])-1</f>
        <v>5.7167511595297427E-3</v>
      </c>
      <c r="AE733" s="1">
        <f>(Table2[[#This Row],[Close Price]]/Table2[[#This Row],[Current Week Low]])-1</f>
        <v>8.2105377630363741E-3</v>
      </c>
      <c r="AF733" s="1">
        <f>(Table2[[#This Row],[Current Week High]]/Table2[[#This Row],[Close Price]])-1</f>
        <v>6.0942724625174804E-3</v>
      </c>
      <c r="AG733" s="1">
        <f>(Table2[[#This Row],[Close Price]]/Table2[[#This Row],[Current Month Low]])-1</f>
        <v>1.1014176663031616E-2</v>
      </c>
      <c r="AH733" s="1">
        <f>(Table2[[#This Row],[Current Month High]]/Table2[[#This Row],[Close Price]])-1</f>
        <v>4.0880163952108806E-2</v>
      </c>
      <c r="AI733">
        <v>39.8986085643404</v>
      </c>
      <c r="AJ733">
        <v>8.5597189695550302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-0.11</v>
      </c>
      <c r="AM733" t="s">
        <v>3224</v>
      </c>
      <c r="AN733">
        <v>0.09</v>
      </c>
      <c r="AO733" t="s">
        <v>3225</v>
      </c>
      <c r="AP733">
        <v>-7.7157074510298004E-2</v>
      </c>
      <c r="AQ733">
        <f>(Table2[[#This Row],[Sharpe Ratio]]-AVERAGE(Table2[Sharpe Ratio]))/_xlfn.STDEV.P(Table2[Sharpe Ratio])</f>
        <v>-1.6555139627930175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709</v>
      </c>
      <c r="AT733">
        <f>_xlfn.RANK.AVG(Table2[[#This Row],[6M Return vs Nifty Z-Score]],Table2[6M Return vs Nifty Z-Score])</f>
        <v>675</v>
      </c>
      <c r="AU733">
        <f>_xlfn.RANK.AVG(Table2[[#This Row],[Sharpe Ratio Z-Score]],Table2[Sharpe Ratio Z-Score])</f>
        <v>705</v>
      </c>
      <c r="AV733">
        <f>(Table2[[#This Row],[Rank 1Y]]+Table2[[#This Row],[Rank 6M]]+Table2[[#This Row],[Rank Sharpe]])/3</f>
        <v>696.33333333333337</v>
      </c>
    </row>
    <row r="734" spans="1:48" x14ac:dyDescent="0.3">
      <c r="A734" t="s">
        <v>1323</v>
      </c>
      <c r="B734" t="s">
        <v>1324</v>
      </c>
      <c r="C734" t="s">
        <v>3190</v>
      </c>
      <c r="D734" t="s">
        <v>81</v>
      </c>
      <c r="E734">
        <v>8654.0693982899993</v>
      </c>
      <c r="F734">
        <v>293.10000000000002</v>
      </c>
      <c r="G734">
        <v>-70.191408384093506</v>
      </c>
      <c r="H734">
        <f>(Table2[[#This Row],[1Y Return vs Nifty]]-AVERAGE(Table2[1Y Return vs Nifty]))/_xlfn.STDEV.P(Table2[1Y Return vs Nifty])</f>
        <v>-1.6242889808972483</v>
      </c>
      <c r="I734">
        <v>-1.8229433389788501</v>
      </c>
      <c r="J734">
        <f>(Table2[[#This Row],[1M Return vs Nifty]]-AVERAGE(Table2[1M Return vs Nifty]))/_xlfn.STDEV.P(Table2[1M Return vs Nifty])</f>
        <v>-0.28496769383198273</v>
      </c>
      <c r="K734">
        <v>-15.4163649036136</v>
      </c>
      <c r="L734">
        <f>(Table2[[#This Row],[6M Return vs Nifty]]-AVERAGE(Table2[6M Return vs Nifty]))/_xlfn.STDEV.P(Table2[6M Return vs Nifty])</f>
        <v>-0.94749203153655015</v>
      </c>
      <c r="M734">
        <v>-0.13816228444585901</v>
      </c>
      <c r="N734">
        <f>(Table2[[#This Row],[1W Return vs Nifty]]-AVERAGE(Table2[1W Return vs Nifty]))/_xlfn.STDEV.P(Table2[1W Return vs Nifty])</f>
        <v>-5.287802192348684E-2</v>
      </c>
      <c r="O734">
        <v>294.13</v>
      </c>
      <c r="P734">
        <v>295.996211403833</v>
      </c>
      <c r="Q734">
        <v>335.31071069900702</v>
      </c>
      <c r="R734">
        <v>48.401569942631902</v>
      </c>
      <c r="S734" s="1">
        <f>(Table2[[#This Row],[Close Price]]-Table2[[#This Row],[20D EMA]])/Table2[[#This Row],[20D EMA]]</f>
        <v>-3.5018529221771759E-3</v>
      </c>
      <c r="T734" s="1">
        <f>(Table2[[#This Row],[Close Price]]-Table2[[#This Row],[50D EMA]])/Table2[[#This Row],[50D EMA]]</f>
        <v>-9.7846232223615347E-3</v>
      </c>
      <c r="U734" s="1">
        <f>(Table2[[#This Row],[Close Price]]-Table2[[#This Row],[200D EMA]])/Table2[[#This Row],[200D EMA]]</f>
        <v>-0.12588536349170668</v>
      </c>
      <c r="V734">
        <v>0.41483909266864399</v>
      </c>
      <c r="W734">
        <v>292.10000000000002</v>
      </c>
      <c r="X734">
        <v>297.55</v>
      </c>
      <c r="Y734">
        <v>292.10000000000002</v>
      </c>
      <c r="Z734">
        <v>300.95</v>
      </c>
      <c r="AA734">
        <v>289</v>
      </c>
      <c r="AB734">
        <v>302.95</v>
      </c>
      <c r="AC734" s="1">
        <f>(Table2[[#This Row],[Close Price]]/Table2[[#This Row],[Day Low]])-1</f>
        <v>3.423485107839852E-3</v>
      </c>
      <c r="AD734" s="1">
        <f>(Table2[[#This Row],[Day High]]/Table2[[#This Row],[Close Price]])-1</f>
        <v>1.518253155919469E-2</v>
      </c>
      <c r="AE734" s="1">
        <f>(Table2[[#This Row],[Close Price]]/Table2[[#This Row],[Current Week Low]])-1</f>
        <v>3.423485107839852E-3</v>
      </c>
      <c r="AF734" s="1">
        <f>(Table2[[#This Row],[Current Week High]]/Table2[[#This Row],[Close Price]])-1</f>
        <v>2.6782668031388512E-2</v>
      </c>
      <c r="AG734" s="1">
        <f>(Table2[[#This Row],[Close Price]]/Table2[[#This Row],[Current Month Low]])-1</f>
        <v>1.4186851211072771E-2</v>
      </c>
      <c r="AH734" s="1">
        <f>(Table2[[#This Row],[Current Month High]]/Table2[[#This Row],[Close Price]])-1</f>
        <v>3.360627772091429E-2</v>
      </c>
      <c r="AI734">
        <v>80.825656772432595</v>
      </c>
      <c r="AJ734">
        <v>12.298850574712599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-7.0000000000000007E-2</v>
      </c>
      <c r="AM734" t="s">
        <v>3224</v>
      </c>
      <c r="AN734">
        <v>0.05</v>
      </c>
      <c r="AO734" t="s">
        <v>3225</v>
      </c>
      <c r="AP734">
        <v>-9.0615959841237007E-2</v>
      </c>
      <c r="AQ734">
        <f>(Table2[[#This Row],[Sharpe Ratio]]-AVERAGE(Table2[Sharpe Ratio]))/_xlfn.STDEV.P(Table2[Sharpe Ratio])</f>
        <v>-1.8118285112128383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736</v>
      </c>
      <c r="AT734">
        <f>_xlfn.RANK.AVG(Table2[[#This Row],[6M Return vs Nifty Z-Score]],Table2[6M Return vs Nifty Z-Score])</f>
        <v>641.5</v>
      </c>
      <c r="AU734">
        <f>_xlfn.RANK.AVG(Table2[[#This Row],[Sharpe Ratio Z-Score]],Table2[Sharpe Ratio Z-Score])</f>
        <v>716</v>
      </c>
      <c r="AV734">
        <f>(Table2[[#This Row],[Rank 1Y]]+Table2[[#This Row],[Rank 6M]]+Table2[[#This Row],[Rank Sharpe]])/3</f>
        <v>697.83333333333337</v>
      </c>
    </row>
    <row r="735" spans="1:48" x14ac:dyDescent="0.3">
      <c r="A735" t="s">
        <v>2293</v>
      </c>
      <c r="B735" t="s">
        <v>2294</v>
      </c>
      <c r="C735" t="s">
        <v>3190</v>
      </c>
      <c r="D735" t="s">
        <v>1219</v>
      </c>
      <c r="E735">
        <v>2477.958938625</v>
      </c>
      <c r="F735">
        <v>342.75</v>
      </c>
      <c r="G735">
        <v>-66.443945054098094</v>
      </c>
      <c r="H735">
        <f>(Table2[[#This Row],[1Y Return vs Nifty]]-AVERAGE(Table2[1Y Return vs Nifty]))/_xlfn.STDEV.P(Table2[1Y Return vs Nifty])</f>
        <v>-1.5622046950715225</v>
      </c>
      <c r="I735">
        <v>-11.098352207236299</v>
      </c>
      <c r="J735">
        <f>(Table2[[#This Row],[1M Return vs Nifty]]-AVERAGE(Table2[1M Return vs Nifty]))/_xlfn.STDEV.P(Table2[1M Return vs Nifty])</f>
        <v>-1.1609474729953571</v>
      </c>
      <c r="K735">
        <v>-24.849579330882701</v>
      </c>
      <c r="L735">
        <f>(Table2[[#This Row],[6M Return vs Nifty]]-AVERAGE(Table2[6M Return vs Nifty]))/_xlfn.STDEV.P(Table2[6M Return vs Nifty])</f>
        <v>-1.2258388407409642</v>
      </c>
      <c r="M735">
        <v>-8.1414947219676304</v>
      </c>
      <c r="N735">
        <f>(Table2[[#This Row],[1W Return vs Nifty]]-AVERAGE(Table2[1W Return vs Nifty]))/_xlfn.STDEV.P(Table2[1W Return vs Nifty])</f>
        <v>-1.8726650124453854</v>
      </c>
      <c r="O735">
        <v>367.6</v>
      </c>
      <c r="P735">
        <v>388.01984949074301</v>
      </c>
      <c r="Q735">
        <v>417.95016387374898</v>
      </c>
      <c r="R735">
        <v>21.947839454116298</v>
      </c>
      <c r="S735" s="1">
        <f>(Table2[[#This Row],[Close Price]]-Table2[[#This Row],[20D EMA]])/Table2[[#This Row],[20D EMA]]</f>
        <v>-6.7600652883569159E-2</v>
      </c>
      <c r="T735" s="1">
        <f>(Table2[[#This Row],[Close Price]]-Table2[[#This Row],[50D EMA]])/Table2[[#This Row],[50D EMA]]</f>
        <v>-0.11666890121770179</v>
      </c>
      <c r="U735" s="1">
        <f>(Table2[[#This Row],[Close Price]]-Table2[[#This Row],[200D EMA]])/Table2[[#This Row],[200D EMA]]</f>
        <v>-0.17992614999061188</v>
      </c>
      <c r="V735">
        <v>0.50039817401732201</v>
      </c>
      <c r="W735">
        <v>340.35</v>
      </c>
      <c r="X735">
        <v>349.95</v>
      </c>
      <c r="Y735">
        <v>340.35</v>
      </c>
      <c r="Z735">
        <v>362</v>
      </c>
      <c r="AA735">
        <v>340.35</v>
      </c>
      <c r="AB735">
        <v>374.9</v>
      </c>
      <c r="AC735" s="1">
        <f>(Table2[[#This Row],[Close Price]]/Table2[[#This Row],[Day Low]])-1</f>
        <v>7.0515645658879578E-3</v>
      </c>
      <c r="AD735" s="1">
        <f>(Table2[[#This Row],[Day High]]/Table2[[#This Row],[Close Price]])-1</f>
        <v>2.1006564551422358E-2</v>
      </c>
      <c r="AE735" s="1">
        <f>(Table2[[#This Row],[Close Price]]/Table2[[#This Row],[Current Week Low]])-1</f>
        <v>7.0515645658879578E-3</v>
      </c>
      <c r="AF735" s="1">
        <f>(Table2[[#This Row],[Current Week High]]/Table2[[#This Row],[Close Price]])-1</f>
        <v>5.6163384390955473E-2</v>
      </c>
      <c r="AG735" s="1">
        <f>(Table2[[#This Row],[Close Price]]/Table2[[#This Row],[Current Month Low]])-1</f>
        <v>7.0515645658879578E-3</v>
      </c>
      <c r="AH735" s="1">
        <f>(Table2[[#This Row],[Current Month High]]/Table2[[#This Row],[Close Price]])-1</f>
        <v>9.3800145878920382E-2</v>
      </c>
      <c r="AI735">
        <v>72.662290299051705</v>
      </c>
      <c r="AJ735">
        <v>8.8095238095237995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-0.31</v>
      </c>
      <c r="AM735" t="s">
        <v>3224</v>
      </c>
      <c r="AN735">
        <v>-7.31</v>
      </c>
      <c r="AO735" t="s">
        <v>3224</v>
      </c>
      <c r="AP735">
        <v>-3.850335285861E-2</v>
      </c>
      <c r="AQ735">
        <f>(Table2[[#This Row],[Sharpe Ratio]]-AVERAGE(Table2[Sharpe Ratio]))/_xlfn.STDEV.P(Table2[Sharpe Ratio])</f>
        <v>-1.2065808679519832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734</v>
      </c>
      <c r="AT735">
        <f>_xlfn.RANK.AVG(Table2[[#This Row],[6M Return vs Nifty Z-Score]],Table2[6M Return vs Nifty Z-Score])</f>
        <v>705</v>
      </c>
      <c r="AU735">
        <f>_xlfn.RANK.AVG(Table2[[#This Row],[Sharpe Ratio Z-Score]],Table2[Sharpe Ratio Z-Score])</f>
        <v>657</v>
      </c>
      <c r="AV735">
        <f>(Table2[[#This Row],[Rank 1Y]]+Table2[[#This Row],[Rank 6M]]+Table2[[#This Row],[Rank Sharpe]])/3</f>
        <v>698.66666666666663</v>
      </c>
    </row>
    <row r="736" spans="1:48" x14ac:dyDescent="0.3">
      <c r="A736" t="s">
        <v>2251</v>
      </c>
      <c r="B736" t="s">
        <v>2252</v>
      </c>
      <c r="C736" t="s">
        <v>3196</v>
      </c>
      <c r="D736" t="s">
        <v>1930</v>
      </c>
      <c r="E736">
        <v>2542.774748674</v>
      </c>
      <c r="F736">
        <v>13.81</v>
      </c>
      <c r="G736">
        <v>-54.696512093905902</v>
      </c>
      <c r="H736">
        <f>(Table2[[#This Row],[1Y Return vs Nifty]]-AVERAGE(Table2[1Y Return vs Nifty]))/_xlfn.STDEV.P(Table2[1Y Return vs Nifty])</f>
        <v>-1.3675847825078904</v>
      </c>
      <c r="I736">
        <v>-7.94979237579994</v>
      </c>
      <c r="J736">
        <f>(Table2[[#This Row],[1M Return vs Nifty]]-AVERAGE(Table2[1M Return vs Nifty]))/_xlfn.STDEV.P(Table2[1M Return vs Nifty])</f>
        <v>-0.86359403176183358</v>
      </c>
      <c r="K736">
        <v>-35.819823116870097</v>
      </c>
      <c r="L736">
        <f>(Table2[[#This Row],[6M Return vs Nifty]]-AVERAGE(Table2[6M Return vs Nifty]))/_xlfn.STDEV.P(Table2[6M Return vs Nifty])</f>
        <v>-1.5495389302032723</v>
      </c>
      <c r="M736">
        <v>-2.6380640121633001</v>
      </c>
      <c r="N736">
        <f>(Table2[[#This Row],[1W Return vs Nifty]]-AVERAGE(Table2[1W Return vs Nifty]))/_xlfn.STDEV.P(Table2[1W Return vs Nifty])</f>
        <v>-0.62130232232554572</v>
      </c>
      <c r="O736">
        <v>14.33</v>
      </c>
      <c r="P736">
        <v>14.869895968477399</v>
      </c>
      <c r="Q736">
        <v>16.583874010809598</v>
      </c>
      <c r="R736">
        <v>31.5913978074955</v>
      </c>
      <c r="S736" s="1">
        <f>(Table2[[#This Row],[Close Price]]-Table2[[#This Row],[20D EMA]])/Table2[[#This Row],[20D EMA]]</f>
        <v>-3.62875087229588E-2</v>
      </c>
      <c r="T736" s="1">
        <f>(Table2[[#This Row],[Close Price]]-Table2[[#This Row],[50D EMA]])/Table2[[#This Row],[50D EMA]]</f>
        <v>-7.1277967964555072E-2</v>
      </c>
      <c r="U736" s="1">
        <f>(Table2[[#This Row],[Close Price]]-Table2[[#This Row],[200D EMA]])/Table2[[#This Row],[200D EMA]]</f>
        <v>-0.16726333117349712</v>
      </c>
      <c r="V736">
        <v>0.76583993787729898</v>
      </c>
      <c r="W736">
        <v>13.77</v>
      </c>
      <c r="X736">
        <v>14.07</v>
      </c>
      <c r="Y736">
        <v>13.77</v>
      </c>
      <c r="Z736">
        <v>14.08</v>
      </c>
      <c r="AA736">
        <v>13.68</v>
      </c>
      <c r="AB736">
        <v>14.9</v>
      </c>
      <c r="AC736" s="1">
        <f>(Table2[[#This Row],[Close Price]]/Table2[[#This Row],[Day Low]])-1</f>
        <v>2.9048656499637282E-3</v>
      </c>
      <c r="AD736" s="1">
        <f>(Table2[[#This Row],[Day High]]/Table2[[#This Row],[Close Price]])-1</f>
        <v>1.8826937002172306E-2</v>
      </c>
      <c r="AE736" s="1">
        <f>(Table2[[#This Row],[Close Price]]/Table2[[#This Row],[Current Week Low]])-1</f>
        <v>2.9048656499637282E-3</v>
      </c>
      <c r="AF736" s="1">
        <f>(Table2[[#This Row],[Current Week High]]/Table2[[#This Row],[Close Price]])-1</f>
        <v>1.9551049963794309E-2</v>
      </c>
      <c r="AG736" s="1">
        <f>(Table2[[#This Row],[Close Price]]/Table2[[#This Row],[Current Month Low]])-1</f>
        <v>9.5029239766082352E-3</v>
      </c>
      <c r="AH736" s="1">
        <f>(Table2[[#This Row],[Current Month High]]/Table2[[#This Row],[Close Price]])-1</f>
        <v>7.8928312816799462E-2</v>
      </c>
      <c r="AI736">
        <v>88.631426502534396</v>
      </c>
      <c r="AJ736">
        <v>7.4708171206225797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-0.16</v>
      </c>
      <c r="AM736" t="s">
        <v>3224</v>
      </c>
      <c r="AN736">
        <v>-6.37</v>
      </c>
      <c r="AO736" t="s">
        <v>3224</v>
      </c>
      <c r="AP736">
        <v>-3.8421510539214998E-2</v>
      </c>
      <c r="AQ736">
        <f>(Table2[[#This Row],[Sharpe Ratio]]-AVERAGE(Table2[Sharpe Ratio]))/_xlfn.STDEV.P(Table2[Sharpe Ratio])</f>
        <v>-1.2056303326822864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729</v>
      </c>
      <c r="AT736">
        <f>_xlfn.RANK.AVG(Table2[[#This Row],[6M Return vs Nifty Z-Score]],Table2[6M Return vs Nifty Z-Score])</f>
        <v>729</v>
      </c>
      <c r="AU736">
        <f>_xlfn.RANK.AVG(Table2[[#This Row],[Sharpe Ratio Z-Score]],Table2[Sharpe Ratio Z-Score])</f>
        <v>656</v>
      </c>
      <c r="AV736">
        <f>(Table2[[#This Row],[Rank 1Y]]+Table2[[#This Row],[Rank 6M]]+Table2[[#This Row],[Rank Sharpe]])/3</f>
        <v>704.66666666666663</v>
      </c>
    </row>
    <row r="737" spans="1:48" x14ac:dyDescent="0.3">
      <c r="A737" t="s">
        <v>1061</v>
      </c>
      <c r="B737" t="s">
        <v>1062</v>
      </c>
      <c r="C737" t="s">
        <v>3196</v>
      </c>
      <c r="D737" t="s">
        <v>611</v>
      </c>
      <c r="E737">
        <v>12772.987247159999</v>
      </c>
      <c r="F737">
        <v>132.97999999999999</v>
      </c>
      <c r="G737">
        <v>-75.186572857711298</v>
      </c>
      <c r="H737">
        <f>(Table2[[#This Row],[1Y Return vs Nifty]]-AVERAGE(Table2[1Y Return vs Nifty]))/_xlfn.STDEV.P(Table2[1Y Return vs Nifty])</f>
        <v>-1.7070439518250031</v>
      </c>
      <c r="I737">
        <v>-3.8340761736217299</v>
      </c>
      <c r="J737">
        <f>(Table2[[#This Row],[1M Return vs Nifty]]-AVERAGE(Table2[1M Return vs Nifty]))/_xlfn.STDEV.P(Table2[1M Return vs Nifty])</f>
        <v>-0.47490128289323241</v>
      </c>
      <c r="K737">
        <v>-22.390831500325799</v>
      </c>
      <c r="L737">
        <f>(Table2[[#This Row],[6M Return vs Nifty]]-AVERAGE(Table2[6M Return vs Nifty]))/_xlfn.STDEV.P(Table2[6M Return vs Nifty])</f>
        <v>-1.1532883206027382</v>
      </c>
      <c r="M737">
        <v>-0.76027280685888099</v>
      </c>
      <c r="N737">
        <f>(Table2[[#This Row],[1W Return vs Nifty]]-AVERAGE(Table2[1W Return vs Nifty]))/_xlfn.STDEV.P(Table2[1W Return vs Nifty])</f>
        <v>-0.19433267774240176</v>
      </c>
      <c r="O737">
        <v>136.91999999999999</v>
      </c>
      <c r="P737">
        <v>140.23003820533299</v>
      </c>
      <c r="Q737">
        <v>166.66970069936701</v>
      </c>
      <c r="R737">
        <v>38.762776037024601</v>
      </c>
      <c r="S737" s="1">
        <f>(Table2[[#This Row],[Close Price]]-Table2[[#This Row],[20D EMA]])/Table2[[#This Row],[20D EMA]]</f>
        <v>-2.8775927548933669E-2</v>
      </c>
      <c r="T737" s="1">
        <f>(Table2[[#This Row],[Close Price]]-Table2[[#This Row],[50D EMA]])/Table2[[#This Row],[50D EMA]]</f>
        <v>-5.1701035656262682E-2</v>
      </c>
      <c r="U737" s="1">
        <f>(Table2[[#This Row],[Close Price]]-Table2[[#This Row],[200D EMA]])/Table2[[#This Row],[200D EMA]]</f>
        <v>-0.20213452449965894</v>
      </c>
      <c r="V737">
        <v>0.82708623743741105</v>
      </c>
      <c r="W737">
        <v>132.75</v>
      </c>
      <c r="X737">
        <v>135.85</v>
      </c>
      <c r="Y737">
        <v>132.75</v>
      </c>
      <c r="Z737">
        <v>136.88</v>
      </c>
      <c r="AA737">
        <v>132.57</v>
      </c>
      <c r="AB737">
        <v>143.05000000000001</v>
      </c>
      <c r="AC737" s="1">
        <f>(Table2[[#This Row],[Close Price]]/Table2[[#This Row],[Day Low]])-1</f>
        <v>1.7325800376646328E-3</v>
      </c>
      <c r="AD737" s="1">
        <f>(Table2[[#This Row],[Day High]]/Table2[[#This Row],[Close Price]])-1</f>
        <v>2.1582192810948975E-2</v>
      </c>
      <c r="AE737" s="1">
        <f>(Table2[[#This Row],[Close Price]]/Table2[[#This Row],[Current Week Low]])-1</f>
        <v>1.7325800376646328E-3</v>
      </c>
      <c r="AF737" s="1">
        <f>(Table2[[#This Row],[Current Week High]]/Table2[[#This Row],[Close Price]])-1</f>
        <v>2.9327718453902918E-2</v>
      </c>
      <c r="AG737" s="1">
        <f>(Table2[[#This Row],[Close Price]]/Table2[[#This Row],[Current Month Low]])-1</f>
        <v>3.0927057403635771E-3</v>
      </c>
      <c r="AH737" s="1">
        <f>(Table2[[#This Row],[Current Month High]]/Table2[[#This Row],[Close Price]])-1</f>
        <v>7.5725673033538943E-2</v>
      </c>
      <c r="AI737">
        <v>125.37223642652999</v>
      </c>
      <c r="AJ737">
        <v>5.9601593625497804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-0.17</v>
      </c>
      <c r="AM737" t="s">
        <v>3224</v>
      </c>
      <c r="AN737">
        <v>-5.54</v>
      </c>
      <c r="AO737" t="s">
        <v>3224</v>
      </c>
      <c r="AP737">
        <v>-0.110495189544424</v>
      </c>
      <c r="AQ737">
        <f>(Table2[[#This Row],[Sharpe Ratio]]-AVERAGE(Table2[Sharpe Ratio]))/_xlfn.STDEV.P(Table2[Sharpe Ratio])</f>
        <v>-2.0427103961223039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737</v>
      </c>
      <c r="AT737">
        <f>_xlfn.RANK.AVG(Table2[[#This Row],[6M Return vs Nifty Z-Score]],Table2[6M Return vs Nifty Z-Score])</f>
        <v>691</v>
      </c>
      <c r="AU737">
        <f>_xlfn.RANK.AVG(Table2[[#This Row],[Sharpe Ratio Z-Score]],Table2[Sharpe Ratio Z-Score])</f>
        <v>733</v>
      </c>
      <c r="AV737">
        <f>(Table2[[#This Row],[Rank 1Y]]+Table2[[#This Row],[Rank 6M]]+Table2[[#This Row],[Rank Sharpe]])/3</f>
        <v>720.33333333333337</v>
      </c>
    </row>
    <row r="738" spans="1:48" x14ac:dyDescent="0.3">
      <c r="A738" t="s">
        <v>2178</v>
      </c>
      <c r="B738" t="s">
        <v>2179</v>
      </c>
      <c r="C738" t="s">
        <v>3192</v>
      </c>
      <c r="D738" t="s">
        <v>260</v>
      </c>
      <c r="E738">
        <v>2747.0029152000002</v>
      </c>
      <c r="F738">
        <v>402.4</v>
      </c>
      <c r="G738">
        <v>-57.417595905576299</v>
      </c>
      <c r="H738">
        <f>(Table2[[#This Row],[1Y Return vs Nifty]]-AVERAGE(Table2[1Y Return vs Nifty]))/_xlfn.STDEV.P(Table2[1Y Return vs Nifty])</f>
        <v>-1.412665022190905</v>
      </c>
      <c r="I738">
        <v>-6.2452691150301396</v>
      </c>
      <c r="J738">
        <f>(Table2[[#This Row],[1M Return vs Nifty]]-AVERAGE(Table2[1M Return vs Nifty]))/_xlfn.STDEV.P(Table2[1M Return vs Nifty])</f>
        <v>-0.70261698689454088</v>
      </c>
      <c r="K738">
        <v>-24.468235171440501</v>
      </c>
      <c r="L738">
        <f>(Table2[[#This Row],[6M Return vs Nifty]]-AVERAGE(Table2[6M Return vs Nifty]))/_xlfn.STDEV.P(Table2[6M Return vs Nifty])</f>
        <v>-1.214586480179475</v>
      </c>
      <c r="M738">
        <v>-2.1731665989448699</v>
      </c>
      <c r="N738">
        <f>(Table2[[#This Row],[1W Return vs Nifty]]-AVERAGE(Table2[1W Return vs Nifty]))/_xlfn.STDEV.P(Table2[1W Return vs Nifty])</f>
        <v>-0.5155945723218297</v>
      </c>
      <c r="O738">
        <v>409.49</v>
      </c>
      <c r="P738">
        <v>421.71654649931901</v>
      </c>
      <c r="Q738">
        <v>468.49200808906198</v>
      </c>
      <c r="R738">
        <v>34.1808837053307</v>
      </c>
      <c r="S738" s="1">
        <f>(Table2[[#This Row],[Close Price]]-Table2[[#This Row],[20D EMA]])/Table2[[#This Row],[20D EMA]]</f>
        <v>-1.7314220127475719E-2</v>
      </c>
      <c r="T738" s="1">
        <f>(Table2[[#This Row],[Close Price]]-Table2[[#This Row],[50D EMA]])/Table2[[#This Row],[50D EMA]]</f>
        <v>-4.5804573379124511E-2</v>
      </c>
      <c r="U738" s="1">
        <f>(Table2[[#This Row],[Close Price]]-Table2[[#This Row],[200D EMA]])/Table2[[#This Row],[200D EMA]]</f>
        <v>-0.14107392857915665</v>
      </c>
      <c r="V738">
        <v>0.74863976558101497</v>
      </c>
      <c r="W738">
        <v>401.2</v>
      </c>
      <c r="X738">
        <v>405.6</v>
      </c>
      <c r="Y738">
        <v>401</v>
      </c>
      <c r="Z738">
        <v>408.75</v>
      </c>
      <c r="AA738">
        <v>401</v>
      </c>
      <c r="AB738">
        <v>427.8</v>
      </c>
      <c r="AC738" s="1">
        <f>(Table2[[#This Row],[Close Price]]/Table2[[#This Row],[Day Low]])-1</f>
        <v>2.9910269192421346E-3</v>
      </c>
      <c r="AD738" s="1">
        <f>(Table2[[#This Row],[Day High]]/Table2[[#This Row],[Close Price]])-1</f>
        <v>7.9522862823062646E-3</v>
      </c>
      <c r="AE738" s="1">
        <f>(Table2[[#This Row],[Close Price]]/Table2[[#This Row],[Current Week Low]])-1</f>
        <v>3.491271820448727E-3</v>
      </c>
      <c r="AF738" s="1">
        <f>(Table2[[#This Row],[Current Week High]]/Table2[[#This Row],[Close Price]])-1</f>
        <v>1.5780318091451306E-2</v>
      </c>
      <c r="AG738" s="1">
        <f>(Table2[[#This Row],[Close Price]]/Table2[[#This Row],[Current Month Low]])-1</f>
        <v>3.491271820448727E-3</v>
      </c>
      <c r="AH738" s="1">
        <f>(Table2[[#This Row],[Current Month High]]/Table2[[#This Row],[Close Price]])-1</f>
        <v>6.3121272365805225E-2</v>
      </c>
      <c r="AI738">
        <v>47.862823061630202</v>
      </c>
      <c r="AJ738">
        <v>1.1309374214626799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-0.19</v>
      </c>
      <c r="AM738" t="s">
        <v>3224</v>
      </c>
      <c r="AN738">
        <v>-1.73</v>
      </c>
      <c r="AO738" t="s">
        <v>3224</v>
      </c>
      <c r="AP738">
        <v>-0.18619942636876699</v>
      </c>
      <c r="AQ738">
        <f>(Table2[[#This Row],[Sharpe Ratio]]-AVERAGE(Table2[Sharpe Ratio]))/_xlfn.STDEV.P(Table2[Sharpe Ratio])</f>
        <v>-2.92195658194583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730</v>
      </c>
      <c r="AT738">
        <f>_xlfn.RANK.AVG(Table2[[#This Row],[6M Return vs Nifty Z-Score]],Table2[6M Return vs Nifty Z-Score])</f>
        <v>700</v>
      </c>
      <c r="AU738">
        <f>_xlfn.RANK.AVG(Table2[[#This Row],[Sharpe Ratio Z-Score]],Table2[Sharpe Ratio Z-Score])</f>
        <v>738</v>
      </c>
      <c r="AV738">
        <f>(Table2[[#This Row],[Rank 1Y]]+Table2[[#This Row],[Rank 6M]]+Table2[[#This Row],[Rank Sharpe]])/3</f>
        <v>722.66666666666663</v>
      </c>
    </row>
    <row r="739" spans="1:48" x14ac:dyDescent="0.3">
      <c r="A739" t="s">
        <v>1692</v>
      </c>
      <c r="B739" t="s">
        <v>1693</v>
      </c>
      <c r="C739" t="s">
        <v>3190</v>
      </c>
      <c r="D739" t="s">
        <v>460</v>
      </c>
      <c r="E739">
        <v>5132.6924157599997</v>
      </c>
      <c r="F739">
        <v>309.39999999999998</v>
      </c>
      <c r="G739">
        <v>-53.344765671379399</v>
      </c>
      <c r="H739">
        <f>(Table2[[#This Row],[1Y Return vs Nifty]]-AVERAGE(Table2[1Y Return vs Nifty]))/_xlfn.STDEV.P(Table2[1Y Return vs Nifty])</f>
        <v>-1.3451903775811476</v>
      </c>
      <c r="I739">
        <v>-0.90072512485814404</v>
      </c>
      <c r="J739">
        <f>(Table2[[#This Row],[1M Return vs Nifty]]-AVERAGE(Table2[1M Return vs Nifty]))/_xlfn.STDEV.P(Table2[1M Return vs Nifty])</f>
        <v>-0.19787239495944198</v>
      </c>
      <c r="K739">
        <v>-33.1947332267601</v>
      </c>
      <c r="L739">
        <f>(Table2[[#This Row],[6M Return vs Nifty]]-AVERAGE(Table2[6M Return vs Nifty]))/_xlfn.STDEV.P(Table2[6M Return vs Nifty])</f>
        <v>-1.4720801381424609</v>
      </c>
      <c r="M739">
        <v>-0.26918078243926702</v>
      </c>
      <c r="N739">
        <f>(Table2[[#This Row],[1W Return vs Nifty]]-AVERAGE(Table2[1W Return vs Nifty]))/_xlfn.STDEV.P(Table2[1W Return vs Nifty])</f>
        <v>-8.2668832192509215E-2</v>
      </c>
      <c r="O739">
        <v>314.60000000000002</v>
      </c>
      <c r="P739">
        <v>320.68033375294499</v>
      </c>
      <c r="Q739">
        <v>356.68003786056101</v>
      </c>
      <c r="R739">
        <v>42.7770508148445</v>
      </c>
      <c r="S739" s="1">
        <f>(Table2[[#This Row],[Close Price]]-Table2[[#This Row],[20D EMA]])/Table2[[#This Row],[20D EMA]]</f>
        <v>-1.6528925619834853E-2</v>
      </c>
      <c r="T739" s="1">
        <f>(Table2[[#This Row],[Close Price]]-Table2[[#This Row],[50D EMA]])/Table2[[#This Row],[50D EMA]]</f>
        <v>-3.5176256744311241E-2</v>
      </c>
      <c r="U739" s="1">
        <f>(Table2[[#This Row],[Close Price]]-Table2[[#This Row],[200D EMA]])/Table2[[#This Row],[200D EMA]]</f>
        <v>-0.13255588438353955</v>
      </c>
      <c r="V739">
        <v>0.71370523620510595</v>
      </c>
      <c r="W739">
        <v>308.45</v>
      </c>
      <c r="X739">
        <v>316.39999999999998</v>
      </c>
      <c r="Y739">
        <v>308.45</v>
      </c>
      <c r="Z739">
        <v>322</v>
      </c>
      <c r="AA739">
        <v>305.35000000000002</v>
      </c>
      <c r="AB739">
        <v>328.65</v>
      </c>
      <c r="AC739" s="1">
        <f>(Table2[[#This Row],[Close Price]]/Table2[[#This Row],[Day Low]])-1</f>
        <v>3.0799157075700467E-3</v>
      </c>
      <c r="AD739" s="1">
        <f>(Table2[[#This Row],[Day High]]/Table2[[#This Row],[Close Price]])-1</f>
        <v>2.2624434389140191E-2</v>
      </c>
      <c r="AE739" s="1">
        <f>(Table2[[#This Row],[Close Price]]/Table2[[#This Row],[Current Week Low]])-1</f>
        <v>3.0799157075700467E-3</v>
      </c>
      <c r="AF739" s="1">
        <f>(Table2[[#This Row],[Current Week High]]/Table2[[#This Row],[Close Price]])-1</f>
        <v>4.0723981900452566E-2</v>
      </c>
      <c r="AG739" s="1">
        <f>(Table2[[#This Row],[Close Price]]/Table2[[#This Row],[Current Month Low]])-1</f>
        <v>1.3263468151301527E-2</v>
      </c>
      <c r="AH739" s="1">
        <f>(Table2[[#This Row],[Current Month High]]/Table2[[#This Row],[Close Price]])-1</f>
        <v>6.2217194570135748E-2</v>
      </c>
      <c r="AI739">
        <v>75.307045895281107</v>
      </c>
      <c r="AJ739">
        <v>17.799352750809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-0.11</v>
      </c>
      <c r="AM739" t="s">
        <v>3224</v>
      </c>
      <c r="AN739">
        <v>-2.5099999999999998</v>
      </c>
      <c r="AO739" t="s">
        <v>3224</v>
      </c>
      <c r="AP739">
        <v>-0.107492492202639</v>
      </c>
      <c r="AQ739">
        <f>(Table2[[#This Row],[Sharpe Ratio]]-AVERAGE(Table2[Sharpe Ratio]))/_xlfn.STDEV.P(Table2[Sharpe Ratio])</f>
        <v>-2.0078363878013064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726</v>
      </c>
      <c r="AT739">
        <f>_xlfn.RANK.AVG(Table2[[#This Row],[6M Return vs Nifty Z-Score]],Table2[6M Return vs Nifty Z-Score])</f>
        <v>726</v>
      </c>
      <c r="AU739">
        <f>_xlfn.RANK.AVG(Table2[[#This Row],[Sharpe Ratio Z-Score]],Table2[Sharpe Ratio Z-Score])</f>
        <v>730</v>
      </c>
      <c r="AV739">
        <f>(Table2[[#This Row],[Rank 1Y]]+Table2[[#This Row],[Rank 6M]]+Table2[[#This Row],[Rank Sharpe]])/3</f>
        <v>727.33333333333337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95B9-CC92-4A36-907D-35E888CB48AC}">
  <dimension ref="A1:Q1501"/>
  <sheetViews>
    <sheetView topLeftCell="E941" workbookViewId="0">
      <selection sqref="A1:Q1245"/>
    </sheetView>
  </sheetViews>
  <sheetFormatPr defaultRowHeight="14.4" x14ac:dyDescent="0.3"/>
  <cols>
    <col min="1" max="1" width="38.33203125" bestFit="1" customWidth="1"/>
    <col min="2" max="2" width="13.21875" bestFit="1" customWidth="1"/>
    <col min="3" max="3" width="31.5546875" bestFit="1" customWidth="1"/>
    <col min="4" max="4" width="34.332031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3177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1992383.79546243</v>
      </c>
      <c r="F2">
        <v>2944.6</v>
      </c>
      <c r="G2">
        <v>-5.0259154234501597</v>
      </c>
      <c r="H2">
        <v>-4.3607893711387797</v>
      </c>
      <c r="I2">
        <v>-13.1360196388469</v>
      </c>
      <c r="J2">
        <v>-0.89187422446377296</v>
      </c>
      <c r="K2">
        <v>2980.7685450714098</v>
      </c>
      <c r="L2">
        <v>2855.6973494654499</v>
      </c>
      <c r="M2">
        <v>44.168455123196097</v>
      </c>
      <c r="N2">
        <v>0.96715134688941895</v>
      </c>
      <c r="O2">
        <v>9.2712083135230596</v>
      </c>
      <c r="P2">
        <v>32.621717785884698</v>
      </c>
      <c r="Q2">
        <v>-4.4512937929589999E-3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1630183.60254767</v>
      </c>
      <c r="F3">
        <v>4505.6499999999996</v>
      </c>
      <c r="G3">
        <v>-0.93857980440795397</v>
      </c>
      <c r="H3">
        <v>-1.5232127966810101</v>
      </c>
      <c r="I3">
        <v>-6.9118495514161999</v>
      </c>
      <c r="J3">
        <v>-0.50021627254618495</v>
      </c>
      <c r="K3">
        <v>4346.5654856501096</v>
      </c>
      <c r="L3">
        <v>4013.46511912796</v>
      </c>
      <c r="M3">
        <v>55.218959422277898</v>
      </c>
      <c r="N3">
        <v>0.64981152213390903</v>
      </c>
      <c r="O3">
        <v>1.92203122745886</v>
      </c>
      <c r="P3">
        <v>36.081244337058202</v>
      </c>
      <c r="Q3">
        <v>-2.7306126815979999E-2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1272664.8143271999</v>
      </c>
      <c r="F4">
        <v>1668.8</v>
      </c>
      <c r="G4">
        <v>-23.442006669360499</v>
      </c>
      <c r="H4">
        <v>-1.2606740699641801</v>
      </c>
      <c r="I4">
        <v>-1.23332311265489E-2</v>
      </c>
      <c r="J4">
        <v>-0.369410756083768</v>
      </c>
      <c r="K4">
        <v>1632.5511037688</v>
      </c>
      <c r="L4">
        <v>1581.3177017636001</v>
      </c>
      <c r="M4">
        <v>68.363040865948804</v>
      </c>
      <c r="N4">
        <v>0.54750616537332297</v>
      </c>
      <c r="O4">
        <v>7.5023969319271302</v>
      </c>
      <c r="P4">
        <v>22.386417806461001</v>
      </c>
      <c r="Q4">
        <v>-7.9762675724943E-2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994659.42742884497</v>
      </c>
      <c r="F5">
        <v>1661.75</v>
      </c>
      <c r="G5">
        <v>54.7036631257347</v>
      </c>
      <c r="H5">
        <v>6.4449620545378998</v>
      </c>
      <c r="I5">
        <v>20.203483296826999</v>
      </c>
      <c r="J5">
        <v>4.0089850149510999</v>
      </c>
      <c r="K5">
        <v>1511.6855838594599</v>
      </c>
      <c r="L5">
        <v>1308.00787495188</v>
      </c>
      <c r="M5">
        <v>80.553522434626203</v>
      </c>
      <c r="N5">
        <v>0.77080210538974803</v>
      </c>
      <c r="O5">
        <v>0.25876335188805799</v>
      </c>
      <c r="P5">
        <v>85.577084147635205</v>
      </c>
      <c r="Q5">
        <v>0.14807805390124501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893337.29576396896</v>
      </c>
      <c r="F6">
        <v>1268.0999999999999</v>
      </c>
      <c r="G6">
        <v>2.1829582619734098</v>
      </c>
      <c r="H6">
        <v>2.4575260117650202</v>
      </c>
      <c r="I6">
        <v>1.8699835980511299</v>
      </c>
      <c r="J6">
        <v>0.81401979715108697</v>
      </c>
      <c r="K6">
        <v>1210.31208306301</v>
      </c>
      <c r="L6">
        <v>1120.82756914272</v>
      </c>
      <c r="M6">
        <v>73.6524651179855</v>
      </c>
      <c r="N6">
        <v>0.83077407861946195</v>
      </c>
      <c r="O6">
        <v>0.32726125699866698</v>
      </c>
      <c r="P6">
        <v>41.056729699666199</v>
      </c>
      <c r="Q6">
        <v>9.1194384869244E-2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21</v>
      </c>
      <c r="E7">
        <v>808726.74405277497</v>
      </c>
      <c r="F7">
        <v>1952.55</v>
      </c>
      <c r="G7">
        <v>5.0034283364604804</v>
      </c>
      <c r="H7">
        <v>1.5482172460436801</v>
      </c>
      <c r="I7">
        <v>6.4162248695744699</v>
      </c>
      <c r="J7">
        <v>0.91639527904817497</v>
      </c>
      <c r="K7">
        <v>1829.86836347333</v>
      </c>
      <c r="L7">
        <v>1640.32658827509</v>
      </c>
      <c r="M7">
        <v>65.2191779584209</v>
      </c>
      <c r="N7">
        <v>0.69161613740148498</v>
      </c>
      <c r="O7">
        <v>1.18818980307802</v>
      </c>
      <c r="P7">
        <v>44.456775052713297</v>
      </c>
      <c r="Q7">
        <v>-3.3161384456629001E-2</v>
      </c>
    </row>
    <row r="8" spans="1:17" x14ac:dyDescent="0.3">
      <c r="A8" t="s">
        <v>32</v>
      </c>
      <c r="B8" t="s">
        <v>33</v>
      </c>
      <c r="C8" t="str">
        <f>IFERROR(VLOOKUP(Table1[[#This Row],[Ticker]],[1]!Table1[[Symbol]:[Industry]],2,FALSE),"-")</f>
        <v>-</v>
      </c>
      <c r="D8" t="s">
        <v>34</v>
      </c>
      <c r="E8">
        <v>698707.90745785995</v>
      </c>
      <c r="F8">
        <v>782.9</v>
      </c>
      <c r="G8">
        <v>3.7478571487858399</v>
      </c>
      <c r="H8">
        <v>-7.3422170075909001</v>
      </c>
      <c r="I8">
        <v>-8.3091756293815102</v>
      </c>
      <c r="J8">
        <v>-1.79925570642628</v>
      </c>
      <c r="K8">
        <v>814.90721785172798</v>
      </c>
      <c r="L8">
        <v>764.81396601179802</v>
      </c>
      <c r="M8">
        <v>38.0218248686609</v>
      </c>
      <c r="N8">
        <v>1.02477883799976</v>
      </c>
      <c r="O8">
        <v>16.489973176650899</v>
      </c>
      <c r="P8">
        <v>44.127393225331303</v>
      </c>
      <c r="Q8">
        <v>7.6151810129442998E-2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675155.04913569998</v>
      </c>
      <c r="F9">
        <v>2873.5</v>
      </c>
      <c r="G9">
        <v>-10.417871602155801</v>
      </c>
      <c r="H9">
        <v>0.607193210523157</v>
      </c>
      <c r="I9">
        <v>9.52113373766114</v>
      </c>
      <c r="J9">
        <v>-3.8374190500719698</v>
      </c>
      <c r="K9">
        <v>2750.3501859530102</v>
      </c>
      <c r="L9">
        <v>2566.7507983423702</v>
      </c>
      <c r="M9">
        <v>52.5284136755281</v>
      </c>
      <c r="N9">
        <v>0.976331897687159</v>
      </c>
      <c r="O9">
        <v>3.1285888289542299</v>
      </c>
      <c r="P9">
        <v>32.294376280472299</v>
      </c>
      <c r="Q9">
        <v>-5.6231629303231001E-2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645908.76522612001</v>
      </c>
      <c r="F10">
        <v>1021.2</v>
      </c>
      <c r="G10">
        <v>27.982618801465001</v>
      </c>
      <c r="H10">
        <v>-6.5936603668556399</v>
      </c>
      <c r="I10">
        <v>-2.5017253635871199</v>
      </c>
      <c r="J10">
        <v>-2.8270263489108198</v>
      </c>
      <c r="K10">
        <v>1058.20900709133</v>
      </c>
      <c r="L10">
        <v>965.13466826379999</v>
      </c>
      <c r="M10">
        <v>34.821879092211198</v>
      </c>
      <c r="N10">
        <v>0.29466992632852701</v>
      </c>
      <c r="O10">
        <v>19.663141402271801</v>
      </c>
      <c r="P10">
        <v>70.955051477358296</v>
      </c>
      <c r="Q10">
        <v>-2.4333558493812E-2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634965.99940252502</v>
      </c>
      <c r="F11">
        <v>507.75</v>
      </c>
      <c r="G11">
        <v>-13.5604332685775</v>
      </c>
      <c r="H11">
        <v>-2.5673144418345801</v>
      </c>
      <c r="I11">
        <v>6.21496819017002</v>
      </c>
      <c r="J11">
        <v>-1.6733538017401099</v>
      </c>
      <c r="K11">
        <v>491.16145528604</v>
      </c>
      <c r="L11">
        <v>455.29599298121599</v>
      </c>
      <c r="M11">
        <v>47.083890310221598</v>
      </c>
      <c r="N11">
        <v>0.79155577538088695</v>
      </c>
      <c r="O11">
        <v>2.5110782865583401</v>
      </c>
      <c r="P11">
        <v>27.144109177413299</v>
      </c>
      <c r="Q11">
        <v>0.11378445380963099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508088.11544800003</v>
      </c>
      <c r="F12">
        <v>3695.2</v>
      </c>
      <c r="G12">
        <v>0.67236718583392696</v>
      </c>
      <c r="H12">
        <v>-1.5626847612330099</v>
      </c>
      <c r="I12">
        <v>-11.653588311453699</v>
      </c>
      <c r="J12">
        <v>0.619002632956413</v>
      </c>
      <c r="K12">
        <v>3622.06649931318</v>
      </c>
      <c r="L12">
        <v>3453.2911662768302</v>
      </c>
      <c r="M12">
        <v>64.112399628694902</v>
      </c>
      <c r="N12">
        <v>0.81238478123424696</v>
      </c>
      <c r="O12">
        <v>6.0808616583676001</v>
      </c>
      <c r="P12">
        <v>29.836088614044002</v>
      </c>
      <c r="Q12">
        <v>0.12120844518857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490824.91803737503</v>
      </c>
      <c r="F13">
        <v>1813.75</v>
      </c>
      <c r="G13">
        <v>13.102595225286599</v>
      </c>
      <c r="H13">
        <v>5.3754719411724396</v>
      </c>
      <c r="I13">
        <v>-5.0506596583903498</v>
      </c>
      <c r="J13">
        <v>1.85272823839624</v>
      </c>
      <c r="K13">
        <v>1671.15258885395</v>
      </c>
      <c r="L13">
        <v>1512.31304008554</v>
      </c>
      <c r="M13">
        <v>71.918248129060302</v>
      </c>
      <c r="N13">
        <v>0.71317372507068699</v>
      </c>
      <c r="O13">
        <v>0.78566505858028701</v>
      </c>
      <c r="P13">
        <v>50.076538000082699</v>
      </c>
      <c r="Q13">
        <v>7.0901684624419996E-3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455548.47436975001</v>
      </c>
      <c r="F14">
        <v>7365.5</v>
      </c>
      <c r="G14">
        <v>-28.308340753649201</v>
      </c>
      <c r="H14">
        <v>7.6532410963646598</v>
      </c>
      <c r="I14">
        <v>-2.1819864205284798</v>
      </c>
      <c r="J14">
        <v>-1.7355037747013999</v>
      </c>
      <c r="K14">
        <v>7037.6786880221298</v>
      </c>
      <c r="L14">
        <v>6993.3444175447803</v>
      </c>
      <c r="M14">
        <v>56.497129710843197</v>
      </c>
      <c r="N14">
        <v>1.33755700921385</v>
      </c>
      <c r="O14">
        <v>11.2212341321023</v>
      </c>
      <c r="P14">
        <v>19.032612560199102</v>
      </c>
      <c r="Q14">
        <v>-6.6568651275092997E-2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447739.89875170001</v>
      </c>
      <c r="F15">
        <v>1866.1</v>
      </c>
      <c r="G15">
        <v>36.719759435409202</v>
      </c>
      <c r="H15">
        <v>3.1840927407423898</v>
      </c>
      <c r="I15">
        <v>3.34894933664089</v>
      </c>
      <c r="J15">
        <v>0.29322448539409901</v>
      </c>
      <c r="K15">
        <v>1740.8124578955801</v>
      </c>
      <c r="L15">
        <v>1533.15051385015</v>
      </c>
      <c r="M15">
        <v>74.813339634307397</v>
      </c>
      <c r="N15">
        <v>0.81241810025868899</v>
      </c>
      <c r="O15">
        <v>0.38851079792079302</v>
      </c>
      <c r="P15">
        <v>74.671221977816202</v>
      </c>
      <c r="Q15">
        <v>0.142631928766459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403672.21115842002</v>
      </c>
      <c r="F16">
        <v>416.3</v>
      </c>
      <c r="G16">
        <v>46.713277446365197</v>
      </c>
      <c r="H16">
        <v>-1.5652940218618501</v>
      </c>
      <c r="I16">
        <v>15.8464444925711</v>
      </c>
      <c r="J16">
        <v>3.6064596788305701</v>
      </c>
      <c r="K16">
        <v>397.13721066026801</v>
      </c>
      <c r="L16">
        <v>349.16139002546299</v>
      </c>
      <c r="M16">
        <v>64.587774497992697</v>
      </c>
      <c r="N16">
        <v>0.78246634645532598</v>
      </c>
      <c r="O16">
        <v>2.40211386019697</v>
      </c>
      <c r="P16">
        <v>82.788144895719</v>
      </c>
      <c r="Q16">
        <v>0.19165971744209201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385009.53205605003</v>
      </c>
      <c r="F17">
        <v>12245.75</v>
      </c>
      <c r="G17">
        <v>-9.5008434193234201</v>
      </c>
      <c r="H17">
        <v>-2.7030847994394498</v>
      </c>
      <c r="I17">
        <v>-10.1788753235925</v>
      </c>
      <c r="J17">
        <v>-0.40946954137138097</v>
      </c>
      <c r="K17">
        <v>12364.4553560103</v>
      </c>
      <c r="L17">
        <v>11817.274275756399</v>
      </c>
      <c r="M17">
        <v>44.329790708785801</v>
      </c>
      <c r="N17">
        <v>0.74581632650070995</v>
      </c>
      <c r="O17">
        <v>11.712226690892701</v>
      </c>
      <c r="P17">
        <v>25.7567277525891</v>
      </c>
      <c r="Q17">
        <v>6.2951617231887996E-2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381030.12944567902</v>
      </c>
      <c r="F18">
        <v>1232.0999999999999</v>
      </c>
      <c r="G18">
        <v>-5.6478756399556396</v>
      </c>
      <c r="H18">
        <v>1.7327359373618301</v>
      </c>
      <c r="I18">
        <v>0.671636227021842</v>
      </c>
      <c r="J18">
        <v>3.0670919007113402</v>
      </c>
      <c r="K18">
        <v>1190.1291716232499</v>
      </c>
      <c r="L18">
        <v>1133.9154839396799</v>
      </c>
      <c r="M18">
        <v>77.229196934724399</v>
      </c>
      <c r="N18">
        <v>0.73444243794322905</v>
      </c>
      <c r="O18">
        <v>8.7289992695398197</v>
      </c>
      <c r="P18">
        <v>29.503889005675799</v>
      </c>
      <c r="Q18">
        <v>3.9381383440097999E-2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370677.92680478998</v>
      </c>
      <c r="F19">
        <v>294.64999999999998</v>
      </c>
      <c r="G19">
        <v>31.895698673562499</v>
      </c>
      <c r="H19">
        <v>-16.013477326020901</v>
      </c>
      <c r="I19">
        <v>-2.78257285468402</v>
      </c>
      <c r="J19">
        <v>-3.4845337589399699</v>
      </c>
      <c r="K19">
        <v>309.38019948840002</v>
      </c>
      <c r="L19">
        <v>272.38061131517702</v>
      </c>
      <c r="M19">
        <v>34.915023344565398</v>
      </c>
      <c r="N19">
        <v>0.88164121220751202</v>
      </c>
      <c r="O19">
        <v>17.088070592228</v>
      </c>
      <c r="P19">
        <v>63.785436353529697</v>
      </c>
      <c r="Q19">
        <v>9.2085575819197005E-2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24</v>
      </c>
      <c r="E20">
        <v>367136.18201597902</v>
      </c>
      <c r="F20">
        <v>1846.65</v>
      </c>
      <c r="G20">
        <v>-23.196283791845499</v>
      </c>
      <c r="H20">
        <v>-1.0962044710530801</v>
      </c>
      <c r="I20">
        <v>-9.1588126854192904</v>
      </c>
      <c r="J20">
        <v>0.74567225825085104</v>
      </c>
      <c r="K20">
        <v>1790.0267466621699</v>
      </c>
      <c r="L20">
        <v>1774.9421995965699</v>
      </c>
      <c r="M20">
        <v>75.800848791882402</v>
      </c>
      <c r="N20">
        <v>0.72041726205718404</v>
      </c>
      <c r="O20">
        <v>4.3240462459047402</v>
      </c>
      <c r="P20">
        <v>19.6133044013343</v>
      </c>
      <c r="Q20">
        <v>-0.103230854425857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60</v>
      </c>
      <c r="E21">
        <v>358867.79727939999</v>
      </c>
      <c r="F21">
        <v>974.95</v>
      </c>
      <c r="G21">
        <v>26.299299183461301</v>
      </c>
      <c r="H21">
        <v>-13.9284915406298</v>
      </c>
      <c r="I21">
        <v>-15.1592822772575</v>
      </c>
      <c r="J21">
        <v>-7.0726972075220802</v>
      </c>
      <c r="K21">
        <v>1040.7194555477099</v>
      </c>
      <c r="L21">
        <v>936.46090507570398</v>
      </c>
      <c r="M21">
        <v>23.051898114353801</v>
      </c>
      <c r="N21">
        <v>1.1599891290251201</v>
      </c>
      <c r="O21">
        <v>20.929278424534498</v>
      </c>
      <c r="P21">
        <v>60.274535590991299</v>
      </c>
      <c r="Q21">
        <v>0.15032722242378299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339672.90049997898</v>
      </c>
      <c r="F22">
        <v>5219.8500000000004</v>
      </c>
      <c r="G22">
        <v>11.5583485005137</v>
      </c>
      <c r="H22">
        <v>-0.44758804033361199</v>
      </c>
      <c r="I22">
        <v>14.736606633955899</v>
      </c>
      <c r="J22">
        <v>-5.3607227828802602</v>
      </c>
      <c r="K22">
        <v>5033.9787611214097</v>
      </c>
      <c r="L22">
        <v>4567.72247419205</v>
      </c>
      <c r="M22">
        <v>55.547381856416898</v>
      </c>
      <c r="N22">
        <v>0.89158054798711395</v>
      </c>
      <c r="O22">
        <v>4.3899728919413397</v>
      </c>
      <c r="P22">
        <v>44.354258849557503</v>
      </c>
      <c r="Q22">
        <v>-5.3345580283010001E-3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339173.13351992</v>
      </c>
      <c r="F23">
        <v>2975.2</v>
      </c>
      <c r="G23">
        <v>-6.9905927608317304</v>
      </c>
      <c r="H23">
        <v>-8.1439260192051393</v>
      </c>
      <c r="I23">
        <v>-19.804570897025702</v>
      </c>
      <c r="J23">
        <v>-1.0056384610098299</v>
      </c>
      <c r="K23">
        <v>3058.9263593072201</v>
      </c>
      <c r="L23">
        <v>3000.4819278846198</v>
      </c>
      <c r="M23">
        <v>42.680338931253203</v>
      </c>
      <c r="N23">
        <v>0.59361192377146799</v>
      </c>
      <c r="O23">
        <v>25.836918526485601</v>
      </c>
      <c r="P23">
        <v>38.898225957049398</v>
      </c>
      <c r="Q23">
        <v>7.4096417573237996E-2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335627.16484486999</v>
      </c>
      <c r="F24">
        <v>11645.65</v>
      </c>
      <c r="G24">
        <v>9.0930020269855092</v>
      </c>
      <c r="H24">
        <v>-1.75885833679348</v>
      </c>
      <c r="I24">
        <v>5.7492361826021003</v>
      </c>
      <c r="J24">
        <v>-0.44440638831095503</v>
      </c>
      <c r="K24">
        <v>11363.497181274301</v>
      </c>
      <c r="L24">
        <v>10378.4123748777</v>
      </c>
      <c r="M24">
        <v>61.460027959529803</v>
      </c>
      <c r="N24">
        <v>0.644520780508131</v>
      </c>
      <c r="O24">
        <v>3.7125450275424798</v>
      </c>
      <c r="P24">
        <v>44.755470755309098</v>
      </c>
      <c r="Q24">
        <v>4.2962569219173997E-2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81</v>
      </c>
      <c r="E25">
        <v>334191.57211439998</v>
      </c>
      <c r="F25">
        <v>3767.4</v>
      </c>
      <c r="G25">
        <v>-13.068783700711601</v>
      </c>
      <c r="H25">
        <v>5.0209686011554098</v>
      </c>
      <c r="I25">
        <v>-10.172908748069901</v>
      </c>
      <c r="J25">
        <v>-0.51785112036071901</v>
      </c>
      <c r="K25">
        <v>3539.8545848601998</v>
      </c>
      <c r="L25">
        <v>3438.0949266183002</v>
      </c>
      <c r="M25">
        <v>70.095729105782695</v>
      </c>
      <c r="N25">
        <v>0.76656785132541605</v>
      </c>
      <c r="O25">
        <v>3.1732759993629398</v>
      </c>
      <c r="P25">
        <v>23.292916400765701</v>
      </c>
      <c r="Q25">
        <v>7.6269293453811005E-2</v>
      </c>
    </row>
    <row r="26" spans="1:17" x14ac:dyDescent="0.3">
      <c r="A26" t="s">
        <v>82</v>
      </c>
      <c r="B26" t="s">
        <v>83</v>
      </c>
      <c r="C26" t="str">
        <f>IFERROR(VLOOKUP(Table1[[#This Row],[Ticker]],[1]!Table1[[Symbol]:[Industry]],2,FALSE),"-")</f>
        <v>-</v>
      </c>
      <c r="D26" t="s">
        <v>60</v>
      </c>
      <c r="E26">
        <v>334024.13100552</v>
      </c>
      <c r="F26">
        <v>2787.65</v>
      </c>
      <c r="G26">
        <v>43.946426180746201</v>
      </c>
      <c r="H26">
        <v>-7.0816585499393403</v>
      </c>
      <c r="I26">
        <v>34.776248441931898</v>
      </c>
      <c r="J26">
        <v>0.62995254928948796</v>
      </c>
      <c r="K26">
        <v>2737.33803912749</v>
      </c>
      <c r="L26">
        <v>2332.59542784</v>
      </c>
      <c r="M26">
        <v>61.791110592447303</v>
      </c>
      <c r="N26">
        <v>0.70344800235713401</v>
      </c>
      <c r="O26">
        <v>8.1018061808333108</v>
      </c>
      <c r="P26">
        <v>92.251724137931006</v>
      </c>
      <c r="Q26">
        <v>0.198943484866974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333721.21928824001</v>
      </c>
      <c r="F27">
        <v>11950.3</v>
      </c>
      <c r="G27">
        <v>104.96798802414</v>
      </c>
      <c r="H27">
        <v>14.3346861491996</v>
      </c>
      <c r="I27">
        <v>24.815745683351501</v>
      </c>
      <c r="J27">
        <v>6.7557323385686798</v>
      </c>
      <c r="K27">
        <v>10361.767668038199</v>
      </c>
      <c r="L27">
        <v>8748.7452337086797</v>
      </c>
      <c r="M27">
        <v>87.2254414577624</v>
      </c>
      <c r="N27">
        <v>1.28716999033563</v>
      </c>
      <c r="O27">
        <v>0.18869819167719401</v>
      </c>
      <c r="P27">
        <v>143.73196275787501</v>
      </c>
      <c r="Q27">
        <v>0.184437706250314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317587.73347671999</v>
      </c>
      <c r="F28">
        <v>3312.8</v>
      </c>
      <c r="G28">
        <v>-22.5604934759209</v>
      </c>
      <c r="H28">
        <v>5.6180569055290199</v>
      </c>
      <c r="I28">
        <v>0.96515626273097099</v>
      </c>
      <c r="J28">
        <v>-9.0564088438185905E-2</v>
      </c>
      <c r="K28">
        <v>3128.6057650400198</v>
      </c>
      <c r="L28">
        <v>3035.1342906740601</v>
      </c>
      <c r="M28">
        <v>61.481819112109903</v>
      </c>
      <c r="N28">
        <v>1.0284710502960801</v>
      </c>
      <c r="O28">
        <v>3.3249818884327298</v>
      </c>
      <c r="P28">
        <v>24.0702595408411</v>
      </c>
      <c r="Q28">
        <v>-6.5111510895113994E-2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313337.34266210999</v>
      </c>
      <c r="F29">
        <v>336.9</v>
      </c>
      <c r="G29">
        <v>42.483737987239003</v>
      </c>
      <c r="H29">
        <v>-4.5414031550537404</v>
      </c>
      <c r="I29">
        <v>11.7637030465562</v>
      </c>
      <c r="J29">
        <v>1.2729879734962599</v>
      </c>
      <c r="K29">
        <v>334.65399511245499</v>
      </c>
      <c r="L29">
        <v>296.31523201549101</v>
      </c>
      <c r="M29">
        <v>54.818904024872097</v>
      </c>
      <c r="N29">
        <v>0.97693435869006096</v>
      </c>
      <c r="O29">
        <v>7.5986939744731403</v>
      </c>
      <c r="P29">
        <v>73.883870967741899</v>
      </c>
      <c r="Q29">
        <v>0.12507820983908599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309583.30750032002</v>
      </c>
      <c r="F30">
        <v>1954.4</v>
      </c>
      <c r="G30">
        <v>68.595258076739</v>
      </c>
      <c r="H30">
        <v>3.0399101823876</v>
      </c>
      <c r="I30">
        <v>-10.897406670553</v>
      </c>
      <c r="J30">
        <v>1.6805571490828299</v>
      </c>
      <c r="K30">
        <v>1844.8179351624699</v>
      </c>
      <c r="L30">
        <v>1712.2804242724001</v>
      </c>
      <c r="M30">
        <v>66.347216659612002</v>
      </c>
      <c r="N30">
        <v>0.89163272120526804</v>
      </c>
      <c r="O30">
        <v>11.241301678264399</v>
      </c>
      <c r="P30">
        <v>139.64195941389201</v>
      </c>
      <c r="Q30">
        <v>5.7832898868815999E-2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308165.42189370003</v>
      </c>
      <c r="F31">
        <v>1426.6</v>
      </c>
      <c r="G31">
        <v>45.738973527363697</v>
      </c>
      <c r="H31">
        <v>-7.7744415770491901</v>
      </c>
      <c r="I31">
        <v>-2.7841211013082798</v>
      </c>
      <c r="J31">
        <v>-1.5732186782623001</v>
      </c>
      <c r="K31">
        <v>1469.7825401989901</v>
      </c>
      <c r="L31">
        <v>1312.77536278453</v>
      </c>
      <c r="M31">
        <v>36.2389174448342</v>
      </c>
      <c r="N31">
        <v>0.533411051619883</v>
      </c>
      <c r="O31">
        <v>13.6548436842843</v>
      </c>
      <c r="P31">
        <v>89.0788601722995</v>
      </c>
      <c r="Q31">
        <v>6.9982201275310005E-2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301049.27877395001</v>
      </c>
      <c r="F32">
        <v>488.5</v>
      </c>
      <c r="G32">
        <v>47.806809784673597</v>
      </c>
      <c r="H32">
        <v>-7.5654872200771903</v>
      </c>
      <c r="I32">
        <v>0.383089878891956</v>
      </c>
      <c r="J32">
        <v>6.8048712759707794E-2</v>
      </c>
      <c r="K32">
        <v>503.50521192604498</v>
      </c>
      <c r="L32">
        <v>447.28006944332202</v>
      </c>
      <c r="M32">
        <v>37.0064288132317</v>
      </c>
      <c r="N32">
        <v>0.91148311969284501</v>
      </c>
      <c r="O32">
        <v>11.2691914022517</v>
      </c>
      <c r="P32">
        <v>77.992348333029696</v>
      </c>
      <c r="Q32">
        <v>0.13166844166225899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298173.33374999999</v>
      </c>
      <c r="F33">
        <v>4458.5</v>
      </c>
      <c r="G33">
        <v>97.960676192501296</v>
      </c>
      <c r="H33">
        <v>-7.6131673133297202</v>
      </c>
      <c r="I33">
        <v>27.3950190070831</v>
      </c>
      <c r="J33">
        <v>-3.7558388983315298</v>
      </c>
      <c r="K33">
        <v>4758.4404362616997</v>
      </c>
      <c r="L33">
        <v>4019.9024373384</v>
      </c>
      <c r="M33">
        <v>26.218071131829799</v>
      </c>
      <c r="N33">
        <v>0.64536968454974597</v>
      </c>
      <c r="O33">
        <v>27.2793540428395</v>
      </c>
      <c r="P33">
        <v>152.20613191537501</v>
      </c>
      <c r="Q33">
        <v>0.24971664984853201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40</v>
      </c>
      <c r="E34">
        <v>294620.61321048997</v>
      </c>
      <c r="F34">
        <v>1848.7</v>
      </c>
      <c r="G34">
        <v>-7.3718704436812201</v>
      </c>
      <c r="H34">
        <v>15.5322438719927</v>
      </c>
      <c r="I34">
        <v>1.8088340437881301</v>
      </c>
      <c r="J34">
        <v>-1.9708182788353299</v>
      </c>
      <c r="K34">
        <v>1707.83064251467</v>
      </c>
      <c r="L34">
        <v>1626.04239839092</v>
      </c>
      <c r="M34">
        <v>59.207831527644998</v>
      </c>
      <c r="N34">
        <v>1.1895593388177901</v>
      </c>
      <c r="O34">
        <v>3.9108562773841</v>
      </c>
      <c r="P34">
        <v>30.277298192452701</v>
      </c>
      <c r="Q34">
        <v>-5.1185483956560002E-2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21</v>
      </c>
      <c r="E35">
        <v>288383.63925618998</v>
      </c>
      <c r="F35">
        <v>551.9</v>
      </c>
      <c r="G35">
        <v>0.37336689440895299</v>
      </c>
      <c r="H35">
        <v>3.2889492648249798</v>
      </c>
      <c r="I35">
        <v>-7.2430995174905801</v>
      </c>
      <c r="J35">
        <v>5.28447370294134</v>
      </c>
      <c r="K35">
        <v>519.175507516327</v>
      </c>
      <c r="L35">
        <v>485.97184442852898</v>
      </c>
      <c r="M35">
        <v>68.375608127302201</v>
      </c>
      <c r="N35">
        <v>0.85392336626450605</v>
      </c>
      <c r="O35">
        <v>5.0733828592136101</v>
      </c>
      <c r="P35">
        <v>47.1537128382882</v>
      </c>
      <c r="Q35">
        <v>-0.102686853378134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263183.364314045</v>
      </c>
      <c r="F36">
        <v>7403.45</v>
      </c>
      <c r="G36">
        <v>234.32177911944501</v>
      </c>
      <c r="H36">
        <v>8.0769543328689597</v>
      </c>
      <c r="I36">
        <v>66.439667323944306</v>
      </c>
      <c r="J36">
        <v>0.72554738267156205</v>
      </c>
      <c r="K36">
        <v>6430.5406337879904</v>
      </c>
      <c r="L36">
        <v>4774.1912621818601</v>
      </c>
      <c r="M36">
        <v>81.784984003750097</v>
      </c>
      <c r="N36">
        <v>0.63470003898642902</v>
      </c>
      <c r="O36">
        <v>1.42298522985906</v>
      </c>
      <c r="P36">
        <v>280.64010282776297</v>
      </c>
      <c r="Q36">
        <v>0.28922883261811499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57</v>
      </c>
      <c r="E37">
        <v>257007.12633353501</v>
      </c>
      <c r="F37">
        <v>666.35</v>
      </c>
      <c r="G37">
        <v>51.811254229118099</v>
      </c>
      <c r="H37">
        <v>-8.2010699203105606</v>
      </c>
      <c r="I37">
        <v>10.452543294346199</v>
      </c>
      <c r="J37">
        <v>2.3769304357155399</v>
      </c>
      <c r="K37">
        <v>672.68117103209102</v>
      </c>
      <c r="L37">
        <v>604.81081312231402</v>
      </c>
      <c r="M37">
        <v>58.743593099028502</v>
      </c>
      <c r="N37">
        <v>0.57140849217471001</v>
      </c>
      <c r="O37">
        <v>34.441359645831703</v>
      </c>
      <c r="P37">
        <v>130.292033869016</v>
      </c>
      <c r="Q37">
        <v>0.177938637798533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116</v>
      </c>
      <c r="E38">
        <v>245556.36629460001</v>
      </c>
      <c r="F38">
        <v>2546.85</v>
      </c>
      <c r="G38">
        <v>-14.2730972729663</v>
      </c>
      <c r="H38">
        <v>-2.8343617656062801</v>
      </c>
      <c r="I38">
        <v>-16.714638393644002</v>
      </c>
      <c r="J38">
        <v>-0.52506594241451199</v>
      </c>
      <c r="K38">
        <v>2522.7539432798098</v>
      </c>
      <c r="L38">
        <v>2481.4698433837202</v>
      </c>
      <c r="M38">
        <v>63.601637089404697</v>
      </c>
      <c r="N38">
        <v>1.0657156490573101</v>
      </c>
      <c r="O38">
        <v>8.7343188644796594</v>
      </c>
      <c r="P38">
        <v>14.438680485191</v>
      </c>
      <c r="Q38">
        <v>-1.5106118022817999E-2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240876.17927945001</v>
      </c>
      <c r="F39">
        <v>6763.9</v>
      </c>
      <c r="G39">
        <v>53.116266909678203</v>
      </c>
      <c r="H39">
        <v>-10.9056262727944</v>
      </c>
      <c r="I39">
        <v>24.4955166121897</v>
      </c>
      <c r="J39">
        <v>0.201768946397576</v>
      </c>
      <c r="K39">
        <v>6889.0347737818402</v>
      </c>
      <c r="L39">
        <v>5979.4546010284103</v>
      </c>
      <c r="M39">
        <v>54.930390147241702</v>
      </c>
      <c r="N39">
        <v>0.56365146585451598</v>
      </c>
      <c r="O39">
        <v>17.812208932716299</v>
      </c>
      <c r="P39">
        <v>108.37646333949399</v>
      </c>
      <c r="Q39">
        <v>0.16702735019646001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240781.23566853299</v>
      </c>
      <c r="F40">
        <v>170.51</v>
      </c>
      <c r="G40">
        <v>58.253990010255599</v>
      </c>
      <c r="H40">
        <v>-2.5224641840679398</v>
      </c>
      <c r="I40">
        <v>-9.3778076896833298</v>
      </c>
      <c r="J40">
        <v>-4.1092152793987298</v>
      </c>
      <c r="K40">
        <v>172.40461158199599</v>
      </c>
      <c r="L40">
        <v>156.75056454507401</v>
      </c>
      <c r="M40">
        <v>38.096409829674897</v>
      </c>
      <c r="N40">
        <v>0.87085877190805405</v>
      </c>
      <c r="O40">
        <v>15.4184505307606</v>
      </c>
      <c r="P40">
        <v>99.426900584795305</v>
      </c>
      <c r="Q40">
        <v>0.10116176930347701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235720.9568595</v>
      </c>
      <c r="F41">
        <v>270.75</v>
      </c>
      <c r="G41">
        <v>141.27406382285201</v>
      </c>
      <c r="H41">
        <v>-3.3225119989470802</v>
      </c>
      <c r="I41">
        <v>55.673682489751201</v>
      </c>
      <c r="J41">
        <v>3.0090498852554699</v>
      </c>
      <c r="K41">
        <v>246.60512672888601</v>
      </c>
      <c r="L41">
        <v>191.661399687406</v>
      </c>
      <c r="M41">
        <v>56.048041151824002</v>
      </c>
      <c r="N41">
        <v>1.21195026699416</v>
      </c>
      <c r="O41">
        <v>5.7987072945521598</v>
      </c>
      <c r="P41">
        <v>176.9820971867</v>
      </c>
      <c r="Q41">
        <v>7.0474659546793994E-2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235003.0426898</v>
      </c>
      <c r="F42">
        <v>964.25</v>
      </c>
      <c r="G42">
        <v>-6.6622472545614002</v>
      </c>
      <c r="H42">
        <v>2.2500760440421499</v>
      </c>
      <c r="I42">
        <v>4.45558934800244</v>
      </c>
      <c r="J42">
        <v>2.3985100330262998</v>
      </c>
      <c r="K42">
        <v>926.722520604848</v>
      </c>
      <c r="L42">
        <v>875.42546562121504</v>
      </c>
      <c r="M42">
        <v>65.5682479454114</v>
      </c>
      <c r="N42">
        <v>0.88098208700120795</v>
      </c>
      <c r="O42">
        <v>1.4830178895514501</v>
      </c>
      <c r="P42">
        <v>33.367911479944603</v>
      </c>
      <c r="Q42">
        <v>2.7781237323897E-2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51</v>
      </c>
      <c r="E43">
        <v>223413.23847102001</v>
      </c>
      <c r="F43">
        <v>351.65</v>
      </c>
      <c r="G43">
        <v>24.911231358906502</v>
      </c>
      <c r="H43">
        <v>1.99378768374801</v>
      </c>
      <c r="I43">
        <v>-15.6716478422039</v>
      </c>
      <c r="J43">
        <v>-0.37655942282669702</v>
      </c>
      <c r="K43">
        <v>339.30052721843902</v>
      </c>
      <c r="L43">
        <v>309.17705237760703</v>
      </c>
      <c r="M43">
        <v>62.0045301091412</v>
      </c>
      <c r="N43">
        <v>1.42209342359277</v>
      </c>
      <c r="O43">
        <v>12.242286364282601</v>
      </c>
      <c r="P43">
        <v>72.166462668298607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213087.20821101</v>
      </c>
      <c r="F44">
        <v>860.85</v>
      </c>
      <c r="G44">
        <v>36.726534420529703</v>
      </c>
      <c r="H44">
        <v>-4.4433849340525002</v>
      </c>
      <c r="I44">
        <v>-12.4746608677392</v>
      </c>
      <c r="J44">
        <v>2.1416110099546901</v>
      </c>
      <c r="K44">
        <v>842.96571305414204</v>
      </c>
      <c r="L44">
        <v>792.751358286342</v>
      </c>
      <c r="M44">
        <v>63.119076234056003</v>
      </c>
      <c r="N44">
        <v>0.68916166972424897</v>
      </c>
      <c r="O44">
        <v>12.400534355578699</v>
      </c>
      <c r="P44">
        <v>67.9543459174715</v>
      </c>
      <c r="Q44">
        <v>0.103061259544784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211050.32761582499</v>
      </c>
      <c r="F45">
        <v>649.65</v>
      </c>
      <c r="G45">
        <v>51.359999615223401</v>
      </c>
      <c r="H45">
        <v>5.3427039554270097</v>
      </c>
      <c r="I45">
        <v>-2.3511694565044801</v>
      </c>
      <c r="J45">
        <v>-0.61872909093013395</v>
      </c>
      <c r="K45">
        <v>617.82424228051502</v>
      </c>
      <c r="L45">
        <v>559.32821508647896</v>
      </c>
      <c r="M45">
        <v>64.301225102855497</v>
      </c>
      <c r="N45">
        <v>1.0666040624590201</v>
      </c>
      <c r="O45">
        <v>4.8441468483029402</v>
      </c>
      <c r="P45">
        <v>96.114834269154102</v>
      </c>
      <c r="Q45">
        <v>0.21164128248506001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209880.20636000001</v>
      </c>
      <c r="F46">
        <v>160.6</v>
      </c>
      <c r="G46">
        <v>83.778495308317403</v>
      </c>
      <c r="H46">
        <v>-13.224197372647</v>
      </c>
      <c r="I46">
        <v>3.5906747406990398</v>
      </c>
      <c r="J46">
        <v>-4.4895704834033898</v>
      </c>
      <c r="K46">
        <v>177.33635402941101</v>
      </c>
      <c r="L46">
        <v>151.59651764872899</v>
      </c>
      <c r="M46">
        <v>16.267660979170401</v>
      </c>
      <c r="N46">
        <v>0.28812083205832401</v>
      </c>
      <c r="O46">
        <v>42.590286425902796</v>
      </c>
      <c r="P46">
        <v>144.258555133079</v>
      </c>
      <c r="Q46">
        <v>0.17147455653193899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141</v>
      </c>
      <c r="E47">
        <v>207817.01210846999</v>
      </c>
      <c r="F47">
        <v>284.3</v>
      </c>
      <c r="G47">
        <v>77.334504169551707</v>
      </c>
      <c r="H47">
        <v>-8.2996290289934205</v>
      </c>
      <c r="I47">
        <v>34.294008977376301</v>
      </c>
      <c r="J47">
        <v>0.83629037210841894</v>
      </c>
      <c r="K47">
        <v>295.95978768205299</v>
      </c>
      <c r="L47">
        <v>248.63089576115999</v>
      </c>
      <c r="M47">
        <v>34.333838263668298</v>
      </c>
      <c r="N47">
        <v>0.637368132482941</v>
      </c>
      <c r="O47">
        <v>19.767850861765702</v>
      </c>
      <c r="P47">
        <v>123.858267716535</v>
      </c>
      <c r="Q47">
        <v>0.20081696009633901</v>
      </c>
    </row>
    <row r="48" spans="1:17" x14ac:dyDescent="0.3">
      <c r="A48" t="s">
        <v>142</v>
      </c>
      <c r="B48" t="s">
        <v>143</v>
      </c>
      <c r="C48" t="str">
        <f>IFERROR(VLOOKUP(Table1[[#This Row],[Ticker]],[1]!Table1[[Symbol]:[Industry]],2,FALSE),"-")</f>
        <v>-</v>
      </c>
      <c r="D48" t="s">
        <v>144</v>
      </c>
      <c r="E48">
        <v>207420.90971000001</v>
      </c>
      <c r="F48">
        <v>490.9</v>
      </c>
      <c r="G48">
        <v>28.416207867339001</v>
      </c>
      <c r="H48">
        <v>-2.7731891233217199</v>
      </c>
      <c r="I48">
        <v>50.7369605321622</v>
      </c>
      <c r="J48">
        <v>0.95913830562451596</v>
      </c>
      <c r="K48">
        <v>546.25305045745597</v>
      </c>
      <c r="L48">
        <v>489.27035765967798</v>
      </c>
      <c r="M48">
        <v>43.6219143439262</v>
      </c>
      <c r="N48">
        <v>0.721564517770512</v>
      </c>
      <c r="O48">
        <v>64.534528417192902</v>
      </c>
      <c r="P48">
        <v>72.487702037947898</v>
      </c>
      <c r="Q48">
        <v>3.5131689231115003E-2</v>
      </c>
    </row>
    <row r="49" spans="1:17" x14ac:dyDescent="0.3">
      <c r="A49" t="s">
        <v>145</v>
      </c>
      <c r="B49" t="s">
        <v>146</v>
      </c>
      <c r="C49" t="str">
        <f>IFERROR(VLOOKUP(Table1[[#This Row],[Ticker]],[1]!Table1[[Symbol]:[Industry]],2,FALSE),"-")</f>
        <v>-</v>
      </c>
      <c r="D49" t="s">
        <v>21</v>
      </c>
      <c r="E49">
        <v>191143.621976825</v>
      </c>
      <c r="F49">
        <v>6455.75</v>
      </c>
      <c r="G49">
        <v>-8.7975177802523898</v>
      </c>
      <c r="H49">
        <v>11.2317509292088</v>
      </c>
      <c r="I49">
        <v>9.5146939358526001</v>
      </c>
      <c r="J49">
        <v>2.1435203531912501</v>
      </c>
      <c r="K49">
        <v>5819.4877699933304</v>
      </c>
      <c r="L49">
        <v>5400.8446100157298</v>
      </c>
      <c r="M49">
        <v>82.055407367906497</v>
      </c>
      <c r="N49">
        <v>0.94171412081127004</v>
      </c>
      <c r="O49">
        <v>0.90926693257948799</v>
      </c>
      <c r="P49">
        <v>43.030430592327498</v>
      </c>
      <c r="Q49">
        <v>-3.0353363067349998E-2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127</v>
      </c>
      <c r="E50">
        <v>190773.329009562</v>
      </c>
      <c r="F50">
        <v>152.82</v>
      </c>
      <c r="G50">
        <v>-8.7337464096962307</v>
      </c>
      <c r="H50">
        <v>-1.53048691738996</v>
      </c>
      <c r="I50">
        <v>-13.332196566940301</v>
      </c>
      <c r="J50">
        <v>1.0941417764949499</v>
      </c>
      <c r="K50">
        <v>156.41471516685399</v>
      </c>
      <c r="L50">
        <v>152.52956149070599</v>
      </c>
      <c r="M50">
        <v>53.929060991375998</v>
      </c>
      <c r="N50">
        <v>0.86517154941559204</v>
      </c>
      <c r="O50">
        <v>20.7957073681455</v>
      </c>
      <c r="P50">
        <v>33.350785340314097</v>
      </c>
      <c r="Q50">
        <v>-4.1184012092690004E-3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190571.623990375</v>
      </c>
      <c r="F51">
        <v>4933.75</v>
      </c>
      <c r="G51">
        <v>79.643737896055498</v>
      </c>
      <c r="H51">
        <v>12.005828034422899</v>
      </c>
      <c r="I51">
        <v>36.428704651969198</v>
      </c>
      <c r="J51">
        <v>1.1285428104936599</v>
      </c>
      <c r="K51">
        <v>4567.7497052953304</v>
      </c>
      <c r="L51">
        <v>3861.5330832476802</v>
      </c>
      <c r="M51">
        <v>67.459050664712393</v>
      </c>
      <c r="N51">
        <v>0.91952626576621099</v>
      </c>
      <c r="O51">
        <v>2.0521915378768698</v>
      </c>
      <c r="P51">
        <v>111.444918250583</v>
      </c>
      <c r="Q51">
        <v>0.105948729811635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78</v>
      </c>
      <c r="E52">
        <v>184876.919814455</v>
      </c>
      <c r="F52">
        <v>2754.85</v>
      </c>
      <c r="G52">
        <v>15.4141923270835</v>
      </c>
      <c r="H52">
        <v>1.9746105660142701</v>
      </c>
      <c r="I52">
        <v>9.6278909177289798</v>
      </c>
      <c r="J52">
        <v>0.89792180200384297</v>
      </c>
      <c r="K52">
        <v>2678.7552194045002</v>
      </c>
      <c r="L52">
        <v>2407.5948774093399</v>
      </c>
      <c r="M52">
        <v>57.5748148241601</v>
      </c>
      <c r="N52">
        <v>0.55153964140549705</v>
      </c>
      <c r="O52">
        <v>4.4612229340980498</v>
      </c>
      <c r="P52">
        <v>51.298042456823197</v>
      </c>
      <c r="Q52">
        <v>6.8022021230044999E-2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40</v>
      </c>
      <c r="E53">
        <v>182240.373350915</v>
      </c>
      <c r="F53">
        <v>1819.15</v>
      </c>
      <c r="G53">
        <v>6.5449428074103198</v>
      </c>
      <c r="H53">
        <v>4.0000905202389498</v>
      </c>
      <c r="I53">
        <v>6.6988260744356003</v>
      </c>
      <c r="J53">
        <v>-5.1091850866016504</v>
      </c>
      <c r="K53">
        <v>1747.8876066595701</v>
      </c>
      <c r="L53">
        <v>1550.49530458454</v>
      </c>
      <c r="M53">
        <v>38.079349413592603</v>
      </c>
      <c r="N53">
        <v>0.99944813015490797</v>
      </c>
      <c r="O53">
        <v>6.4233295770002403</v>
      </c>
      <c r="P53">
        <v>43.8802546763159</v>
      </c>
      <c r="Q53">
        <v>2.9022414290569998E-2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158</v>
      </c>
      <c r="E54">
        <v>175593.10194088001</v>
      </c>
      <c r="F54">
        <v>449.8</v>
      </c>
      <c r="G54">
        <v>66.105235906355603</v>
      </c>
      <c r="H54">
        <v>0.11901833804110699</v>
      </c>
      <c r="I54">
        <v>50.530877302621299</v>
      </c>
      <c r="J54">
        <v>-2.9377442456864002E-2</v>
      </c>
      <c r="K54">
        <v>445.79899512522599</v>
      </c>
      <c r="L54">
        <v>381.75342617798202</v>
      </c>
      <c r="M54">
        <v>49.525155585660201</v>
      </c>
      <c r="N54">
        <v>0.96835851354595504</v>
      </c>
      <c r="O54">
        <v>12.661182747887899</v>
      </c>
      <c r="P54">
        <v>116.25</v>
      </c>
      <c r="Q54">
        <v>3.8275947337187997E-2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166849.23768187501</v>
      </c>
      <c r="F55">
        <v>7873.65</v>
      </c>
      <c r="G55">
        <v>56.3656814679672</v>
      </c>
      <c r="H55">
        <v>-5.9144891243942501</v>
      </c>
      <c r="I55">
        <v>21.1189452797651</v>
      </c>
      <c r="J55">
        <v>0.75920949349714595</v>
      </c>
      <c r="K55">
        <v>7799.6521320840402</v>
      </c>
      <c r="L55">
        <v>6800.4586677453099</v>
      </c>
      <c r="M55">
        <v>63.358806459827797</v>
      </c>
      <c r="N55">
        <v>0.65591990177512904</v>
      </c>
      <c r="O55">
        <v>16.209762943488698</v>
      </c>
      <c r="P55">
        <v>104.510389610389</v>
      </c>
      <c r="Q55">
        <v>0.177573232443068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164</v>
      </c>
      <c r="E56">
        <v>166270.84091955001</v>
      </c>
      <c r="F56">
        <v>3269.1</v>
      </c>
      <c r="G56">
        <v>4.4570154475460297</v>
      </c>
      <c r="H56">
        <v>3.5496933033406202</v>
      </c>
      <c r="I56">
        <v>-3.66181401052761</v>
      </c>
      <c r="J56">
        <v>7.0616094702731199E-3</v>
      </c>
      <c r="K56">
        <v>3152.47092382555</v>
      </c>
      <c r="L56">
        <v>2951.8226439569698</v>
      </c>
      <c r="M56">
        <v>61.240189769081802</v>
      </c>
      <c r="N56">
        <v>1.45425824370782</v>
      </c>
      <c r="O56">
        <v>1.8934875042060499</v>
      </c>
      <c r="P56">
        <v>42.596671828313397</v>
      </c>
      <c r="Q56">
        <v>3.0672517364730002E-3</v>
      </c>
    </row>
    <row r="57" spans="1:17" x14ac:dyDescent="0.3">
      <c r="A57" t="s">
        <v>165</v>
      </c>
      <c r="B57" t="s">
        <v>166</v>
      </c>
      <c r="C57" t="str">
        <f>IFERROR(VLOOKUP(Table1[[#This Row],[Ticker]],[1]!Table1[[Symbol]:[Industry]],2,FALSE),"-")</f>
        <v>-</v>
      </c>
      <c r="D57" t="s">
        <v>21</v>
      </c>
      <c r="E57">
        <v>161579.31959993899</v>
      </c>
      <c r="F57">
        <v>1651.55</v>
      </c>
      <c r="G57">
        <v>2.1649049243163399</v>
      </c>
      <c r="H57">
        <v>0.275899858059581</v>
      </c>
      <c r="I57">
        <v>14.356156999501801</v>
      </c>
      <c r="J57">
        <v>2.0958571281871898</v>
      </c>
      <c r="K57">
        <v>1558.60840898685</v>
      </c>
      <c r="L57">
        <v>1389.9352457150001</v>
      </c>
      <c r="M57">
        <v>61.491616027728199</v>
      </c>
      <c r="N57">
        <v>0.83526505681985797</v>
      </c>
      <c r="O57">
        <v>1.2382307529290499</v>
      </c>
      <c r="P57">
        <v>50.393844192505497</v>
      </c>
      <c r="Q57">
        <v>-1.7845809775893E-2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138</v>
      </c>
      <c r="E58">
        <v>159213.4094112</v>
      </c>
      <c r="F58">
        <v>482.45</v>
      </c>
      <c r="G58">
        <v>83.970030508659903</v>
      </c>
      <c r="H58">
        <v>-6.7593678451587298</v>
      </c>
      <c r="I58">
        <v>13.2884503558234</v>
      </c>
      <c r="J58">
        <v>-8.4878106916192593</v>
      </c>
      <c r="K58">
        <v>515.92970429253899</v>
      </c>
      <c r="L58">
        <v>442.46447888956601</v>
      </c>
      <c r="M58">
        <v>22.755484357055298</v>
      </c>
      <c r="N58">
        <v>0.84748918789902306</v>
      </c>
      <c r="O58">
        <v>20.219711887242202</v>
      </c>
      <c r="P58">
        <v>116.296794440708</v>
      </c>
      <c r="Q58">
        <v>0.184176187099137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78</v>
      </c>
      <c r="E59">
        <v>153452.5926794</v>
      </c>
      <c r="F59">
        <v>623</v>
      </c>
      <c r="G59">
        <v>16.795122315686299</v>
      </c>
      <c r="H59">
        <v>-5.7125050715941699</v>
      </c>
      <c r="I59">
        <v>-8.8568848728260097</v>
      </c>
      <c r="J59">
        <v>-1.78551924430846</v>
      </c>
      <c r="K59">
        <v>636.86103788742503</v>
      </c>
      <c r="L59">
        <v>598.08111580963998</v>
      </c>
      <c r="M59">
        <v>44.0843518424834</v>
      </c>
      <c r="N59">
        <v>0.53343456917480703</v>
      </c>
      <c r="O59">
        <v>13.4751203852327</v>
      </c>
      <c r="P59">
        <v>54.188838015097097</v>
      </c>
      <c r="Q59">
        <v>3.6711357916337999E-2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152812.05702489999</v>
      </c>
      <c r="F60">
        <v>683</v>
      </c>
      <c r="G60">
        <v>15.0879931352068</v>
      </c>
      <c r="H60">
        <v>3.5296733383810399</v>
      </c>
      <c r="I60">
        <v>13.172545950194101</v>
      </c>
      <c r="J60">
        <v>2.13055430413467</v>
      </c>
      <c r="K60">
        <v>668.41908002646903</v>
      </c>
      <c r="L60">
        <v>615.04029870041995</v>
      </c>
      <c r="M60">
        <v>58.187477422347499</v>
      </c>
      <c r="N60">
        <v>0.80559001219275195</v>
      </c>
      <c r="O60">
        <v>4.7218155197657303</v>
      </c>
      <c r="P60">
        <v>52.200557103064</v>
      </c>
      <c r="Q60">
        <v>2.6164109774018E-2</v>
      </c>
    </row>
    <row r="61" spans="1:17" hidden="1" x14ac:dyDescent="0.3">
      <c r="A61" t="s">
        <v>174</v>
      </c>
      <c r="B61" t="s">
        <v>175</v>
      </c>
      <c r="C61" t="str">
        <f>IFERROR(VLOOKUP(Table1[[#This Row],[Ticker]],[1]!Table1[[Symbol]:[Industry]],2,FALSE),"-")</f>
        <v>-</v>
      </c>
      <c r="D61" t="s">
        <v>51</v>
      </c>
      <c r="E61">
        <v>151155.86262314999</v>
      </c>
      <c r="F61">
        <v>181.5</v>
      </c>
      <c r="G61">
        <v>-15.882079104215199</v>
      </c>
      <c r="H61">
        <v>6.4247804198254803</v>
      </c>
      <c r="I61">
        <v>-5.4163649036136601</v>
      </c>
      <c r="J61">
        <v>8.4926780373066606</v>
      </c>
      <c r="M61">
        <v>100</v>
      </c>
      <c r="O61">
        <v>0</v>
      </c>
      <c r="P61">
        <v>24.315068493150601</v>
      </c>
    </row>
    <row r="62" spans="1:17" x14ac:dyDescent="0.3">
      <c r="A62" t="s">
        <v>176</v>
      </c>
      <c r="B62" t="s">
        <v>177</v>
      </c>
      <c r="C62" t="str">
        <f>IFERROR(VLOOKUP(Table1[[#This Row],[Ticker]],[1]!Table1[[Symbol]:[Industry]],2,FALSE),"-")</f>
        <v>-</v>
      </c>
      <c r="D62" t="s">
        <v>40</v>
      </c>
      <c r="E62">
        <v>150381.01115896899</v>
      </c>
      <c r="F62">
        <v>698.9</v>
      </c>
      <c r="G62">
        <v>-19.980116834346202</v>
      </c>
      <c r="H62">
        <v>-1.6274036051763301</v>
      </c>
      <c r="I62">
        <v>-5.1971565768513299</v>
      </c>
      <c r="J62">
        <v>-5.1349413374786197</v>
      </c>
      <c r="K62">
        <v>693.46622217243896</v>
      </c>
      <c r="L62">
        <v>639.13670955698899</v>
      </c>
      <c r="M62">
        <v>32.941322240427397</v>
      </c>
      <c r="N62">
        <v>0.72921745989776099</v>
      </c>
      <c r="O62">
        <v>8.9140077264272506</v>
      </c>
      <c r="P62">
        <v>36.664059444661703</v>
      </c>
      <c r="Q62">
        <v>-5.6816893212181002E-2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180</v>
      </c>
      <c r="E63">
        <v>149281.28856518</v>
      </c>
      <c r="F63">
        <v>1459.4</v>
      </c>
      <c r="G63">
        <v>21.0423143318061</v>
      </c>
      <c r="H63">
        <v>-0.54738186661645305</v>
      </c>
      <c r="I63">
        <v>2.1160503335611698</v>
      </c>
      <c r="J63">
        <v>-4.56919170010472</v>
      </c>
      <c r="K63">
        <v>1442.75505855544</v>
      </c>
      <c r="L63">
        <v>1301.56658011181</v>
      </c>
      <c r="M63">
        <v>43.947897374575199</v>
      </c>
      <c r="N63">
        <v>1.17455833940452</v>
      </c>
      <c r="O63">
        <v>5.6495820200082001</v>
      </c>
      <c r="P63">
        <v>52.052510939779097</v>
      </c>
      <c r="Q63">
        <v>1.6526441632985001E-2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116</v>
      </c>
      <c r="E64">
        <v>147195.82002707999</v>
      </c>
      <c r="F64">
        <v>6111.05</v>
      </c>
      <c r="G64">
        <v>7.0766694271802901</v>
      </c>
      <c r="H64">
        <v>1.910452949707</v>
      </c>
      <c r="I64">
        <v>7.2954824859445599</v>
      </c>
      <c r="J64">
        <v>-0.119362096472599</v>
      </c>
      <c r="K64">
        <v>5792.9717523898198</v>
      </c>
      <c r="L64">
        <v>5320.4664758846302</v>
      </c>
      <c r="M64">
        <v>70.123864479522197</v>
      </c>
      <c r="N64">
        <v>1.14156028522852</v>
      </c>
      <c r="O64">
        <v>1.5316516801531399</v>
      </c>
      <c r="P64">
        <v>40.558226188559402</v>
      </c>
      <c r="Q64">
        <v>2.9704488251564999E-2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18</v>
      </c>
      <c r="E65">
        <v>146815.02571391899</v>
      </c>
      <c r="F65">
        <v>338.4</v>
      </c>
      <c r="G65">
        <v>61.935320646027499</v>
      </c>
      <c r="H65">
        <v>-2.4921335267620499</v>
      </c>
      <c r="I65">
        <v>0.81238316439251401</v>
      </c>
      <c r="J65">
        <v>-4.1648444659080797</v>
      </c>
      <c r="K65">
        <v>337.136487802592</v>
      </c>
      <c r="L65">
        <v>295.66282552264897</v>
      </c>
      <c r="M65">
        <v>32.804105297132402</v>
      </c>
      <c r="N65">
        <v>0.81669512377361597</v>
      </c>
      <c r="O65">
        <v>8.5106382978723492</v>
      </c>
      <c r="P65">
        <v>104.193694373208</v>
      </c>
      <c r="Q65">
        <v>4.6422095924502998E-2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187</v>
      </c>
      <c r="E66">
        <v>144738.77918760001</v>
      </c>
      <c r="F66">
        <v>5452.2</v>
      </c>
      <c r="G66">
        <v>18.154060699763299</v>
      </c>
      <c r="H66">
        <v>13.9317501817813</v>
      </c>
      <c r="I66">
        <v>40.067579658070002</v>
      </c>
      <c r="J66">
        <v>3.6625436803009102</v>
      </c>
      <c r="K66">
        <v>4934.24490042245</v>
      </c>
      <c r="L66">
        <v>4298.1657850231904</v>
      </c>
      <c r="M66">
        <v>77.501184747982293</v>
      </c>
      <c r="N66">
        <v>1.0089669261832499</v>
      </c>
      <c r="O66">
        <v>1.97718352224789</v>
      </c>
      <c r="P66">
        <v>65.453828179528401</v>
      </c>
      <c r="Q66">
        <v>-2.2798277652088E-2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Row],[Ticker]],[1]!Table1[[Symbol]:[Industry]],2,FALSE),"-")</f>
        <v>-</v>
      </c>
      <c r="D67" t="s">
        <v>190</v>
      </c>
      <c r="E67">
        <v>144474.224995639</v>
      </c>
      <c r="F67">
        <v>219.73</v>
      </c>
      <c r="G67">
        <v>52.036949235865698</v>
      </c>
      <c r="H67">
        <v>-10.525240938568301</v>
      </c>
      <c r="I67">
        <v>9.50120189570411</v>
      </c>
      <c r="J67">
        <v>-2.2002784249682299</v>
      </c>
      <c r="K67">
        <v>225.25871251130599</v>
      </c>
      <c r="L67">
        <v>196.41864444532001</v>
      </c>
      <c r="M67">
        <v>39.542839955267297</v>
      </c>
      <c r="N67">
        <v>0.58752072025109803</v>
      </c>
      <c r="O67">
        <v>12.092113047831401</v>
      </c>
      <c r="P67">
        <v>89.177787343951707</v>
      </c>
      <c r="Q67">
        <v>9.2248799489669006E-2</v>
      </c>
    </row>
    <row r="68" spans="1:17" x14ac:dyDescent="0.3">
      <c r="A68" t="s">
        <v>191</v>
      </c>
      <c r="B68" t="s">
        <v>192</v>
      </c>
      <c r="C68" t="str">
        <f>IFERROR(VLOOKUP(Table1[[#This Row],[Ticker]],[1]!Table1[[Symbol]:[Industry]],2,FALSE),"-")</f>
        <v>-</v>
      </c>
      <c r="D68" t="s">
        <v>138</v>
      </c>
      <c r="E68">
        <v>143471.20963999999</v>
      </c>
      <c r="F68">
        <v>544.85</v>
      </c>
      <c r="G68">
        <v>91.666333752642402</v>
      </c>
      <c r="H68">
        <v>-7.4826745930279701</v>
      </c>
      <c r="I68">
        <v>9.4776179044092501</v>
      </c>
      <c r="J68">
        <v>-7.2324165402469198</v>
      </c>
      <c r="K68">
        <v>585.55963186404904</v>
      </c>
      <c r="L68">
        <v>495.78390719480899</v>
      </c>
      <c r="M68">
        <v>23.532804839418802</v>
      </c>
      <c r="N68">
        <v>0.65696405725929696</v>
      </c>
      <c r="O68">
        <v>20.033036615582201</v>
      </c>
      <c r="P68">
        <v>127.39983305509099</v>
      </c>
      <c r="Q68">
        <v>0.18795177739358701</v>
      </c>
    </row>
    <row r="69" spans="1:17" x14ac:dyDescent="0.3">
      <c r="A69" t="s">
        <v>193</v>
      </c>
      <c r="B69" t="s">
        <v>194</v>
      </c>
      <c r="C69" t="str">
        <f>IFERROR(VLOOKUP(Table1[[#This Row],[Ticker]],[1]!Table1[[Symbol]:[Industry]],2,FALSE),"-")</f>
        <v>-</v>
      </c>
      <c r="D69" t="s">
        <v>92</v>
      </c>
      <c r="E69">
        <v>142224.56323696999</v>
      </c>
      <c r="F69">
        <v>445.1</v>
      </c>
      <c r="G69">
        <v>41.732306133969601</v>
      </c>
      <c r="H69">
        <v>2.8202687807566198</v>
      </c>
      <c r="I69">
        <v>-2.0872751518631798</v>
      </c>
      <c r="J69">
        <v>3.4524318251854602</v>
      </c>
      <c r="K69">
        <v>430.94935657974798</v>
      </c>
      <c r="L69">
        <v>393.92163611317199</v>
      </c>
      <c r="M69">
        <v>66.107134610117598</v>
      </c>
      <c r="N69">
        <v>1.0605948958432201</v>
      </c>
      <c r="O69">
        <v>5.8189170972815001</v>
      </c>
      <c r="P69">
        <v>92.850953206239097</v>
      </c>
      <c r="Q69">
        <v>0.147947042257527</v>
      </c>
    </row>
    <row r="70" spans="1:17" x14ac:dyDescent="0.3">
      <c r="A70" t="s">
        <v>195</v>
      </c>
      <c r="B70" t="s">
        <v>196</v>
      </c>
      <c r="C70" t="str">
        <f>IFERROR(VLOOKUP(Table1[[#This Row],[Ticker]],[1]!Table1[[Symbol]:[Industry]],2,FALSE),"-")</f>
        <v>-</v>
      </c>
      <c r="D70" t="s">
        <v>54</v>
      </c>
      <c r="E70">
        <v>135007.86742560001</v>
      </c>
      <c r="F70">
        <v>1671.8</v>
      </c>
      <c r="G70">
        <v>8.8807277153406208</v>
      </c>
      <c r="H70">
        <v>1.2974341517347401</v>
      </c>
      <c r="I70">
        <v>-3.09818155852314</v>
      </c>
      <c r="J70">
        <v>0.29323630239056597</v>
      </c>
      <c r="K70">
        <v>1583.35221876175</v>
      </c>
      <c r="L70">
        <v>1446.9014596274101</v>
      </c>
      <c r="M70">
        <v>73.148803449878798</v>
      </c>
      <c r="N70">
        <v>0.66797540076763495</v>
      </c>
      <c r="O70">
        <v>0.66993659528651295</v>
      </c>
      <c r="P70">
        <v>47.6855123674911</v>
      </c>
      <c r="Q70">
        <v>5.2604202300702001E-2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-</v>
      </c>
      <c r="D71" t="s">
        <v>86</v>
      </c>
      <c r="E71">
        <v>133915.18025875001</v>
      </c>
      <c r="F71">
        <v>2818.75</v>
      </c>
      <c r="G71">
        <v>58.8389143752565</v>
      </c>
      <c r="H71">
        <v>4.9776004820903204</v>
      </c>
      <c r="I71">
        <v>23.3392037788545</v>
      </c>
      <c r="J71">
        <v>0.787494451993489</v>
      </c>
      <c r="K71">
        <v>2631.2774056851199</v>
      </c>
      <c r="L71">
        <v>2238.5354069395598</v>
      </c>
      <c r="M71">
        <v>64.834819523194795</v>
      </c>
      <c r="N71">
        <v>0.541309962967225</v>
      </c>
      <c r="O71">
        <v>1.4634146341463401</v>
      </c>
      <c r="P71">
        <v>90.057986649585303</v>
      </c>
      <c r="Q71">
        <v>0.2741036171474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201</v>
      </c>
      <c r="E72">
        <v>132924.92556420001</v>
      </c>
      <c r="F72">
        <v>4850.2</v>
      </c>
      <c r="G72">
        <v>15.451059964772901</v>
      </c>
      <c r="H72">
        <v>-1.7440375220173401</v>
      </c>
      <c r="I72">
        <v>15.680751078763199</v>
      </c>
      <c r="J72">
        <v>1.7837745775440501</v>
      </c>
      <c r="K72">
        <v>4813.8225055438697</v>
      </c>
      <c r="L72">
        <v>4414.3751766805399</v>
      </c>
      <c r="M72">
        <v>52.4353039330652</v>
      </c>
      <c r="N72">
        <v>0.693032141832436</v>
      </c>
      <c r="O72">
        <v>4.3029153436971503</v>
      </c>
      <c r="P72">
        <v>48.097709923664098</v>
      </c>
      <c r="Q72">
        <v>5.2296860112495E-2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Row],[Ticker]],[1]!Table1[[Symbol]:[Industry]],2,FALSE),"-")</f>
        <v>-</v>
      </c>
      <c r="D73" t="s">
        <v>51</v>
      </c>
      <c r="E73">
        <v>132278.57561572501</v>
      </c>
      <c r="F73">
        <v>1573.95</v>
      </c>
      <c r="G73">
        <v>5.9892291778006204</v>
      </c>
      <c r="H73">
        <v>10.0594935643425</v>
      </c>
      <c r="I73">
        <v>33.575494240649803</v>
      </c>
      <c r="J73">
        <v>-0.242113575429553</v>
      </c>
      <c r="K73">
        <v>1438.72552530601</v>
      </c>
      <c r="L73">
        <v>1291.36818714013</v>
      </c>
      <c r="M73">
        <v>70.645023824720596</v>
      </c>
      <c r="N73">
        <v>1.2954708767165</v>
      </c>
      <c r="O73">
        <v>1.27386511642682</v>
      </c>
      <c r="P73">
        <v>55.651700949366997</v>
      </c>
      <c r="Q73">
        <v>0.13388752313267199</v>
      </c>
    </row>
    <row r="74" spans="1:17" x14ac:dyDescent="0.3">
      <c r="A74" t="s">
        <v>204</v>
      </c>
      <c r="B74" t="s">
        <v>205</v>
      </c>
      <c r="C74" t="str">
        <f>IFERROR(VLOOKUP(Table1[[#This Row],[Ticker]],[1]!Table1[[Symbol]:[Industry]],2,FALSE),"-")</f>
        <v>-</v>
      </c>
      <c r="D74" t="s">
        <v>206</v>
      </c>
      <c r="E74">
        <v>132146.993058366</v>
      </c>
      <c r="F74">
        <v>195.01</v>
      </c>
      <c r="G74">
        <v>70.601548099815005</v>
      </c>
      <c r="H74">
        <v>5.5796462606230599E-2</v>
      </c>
      <c r="I74">
        <v>57.388242982961401</v>
      </c>
      <c r="J74">
        <v>1.2009672041499799</v>
      </c>
      <c r="K74">
        <v>187.67905529425701</v>
      </c>
      <c r="L74">
        <v>151.90487626578599</v>
      </c>
      <c r="M74">
        <v>61.227098201854098</v>
      </c>
      <c r="N74">
        <v>0.76911039907967704</v>
      </c>
      <c r="O74">
        <v>7.1124557714989001</v>
      </c>
      <c r="P74">
        <v>124.665898617511</v>
      </c>
      <c r="Q74">
        <v>4.2773405822420001E-2</v>
      </c>
    </row>
    <row r="75" spans="1:17" x14ac:dyDescent="0.3">
      <c r="A75" t="s">
        <v>207</v>
      </c>
      <c r="B75" t="s">
        <v>208</v>
      </c>
      <c r="C75" t="str">
        <f>IFERROR(VLOOKUP(Table1[[#This Row],[Ticker]],[1]!Table1[[Symbol]:[Industry]],2,FALSE),"-")</f>
        <v>-</v>
      </c>
      <c r="D75" t="s">
        <v>57</v>
      </c>
      <c r="E75">
        <v>130579.34417924</v>
      </c>
      <c r="F75">
        <v>748.55</v>
      </c>
      <c r="G75">
        <v>64.129343665171703</v>
      </c>
      <c r="H75">
        <v>11.9337624557536</v>
      </c>
      <c r="I75">
        <v>35.683756210637398</v>
      </c>
      <c r="J75">
        <v>2.5450008746069201</v>
      </c>
      <c r="K75">
        <v>709.23326471399503</v>
      </c>
      <c r="L75">
        <v>598.89329698099596</v>
      </c>
      <c r="M75">
        <v>57.231293253962299</v>
      </c>
      <c r="N75">
        <v>1.15384721733262</v>
      </c>
      <c r="O75">
        <v>4.24153363168793</v>
      </c>
      <c r="P75">
        <v>115.410071942446</v>
      </c>
      <c r="Q75">
        <v>7.6405946153278004E-2</v>
      </c>
    </row>
    <row r="76" spans="1:17" x14ac:dyDescent="0.3">
      <c r="A76" t="s">
        <v>209</v>
      </c>
      <c r="B76" t="s">
        <v>210</v>
      </c>
      <c r="C76" t="str">
        <f>IFERROR(VLOOKUP(Table1[[#This Row],[Ticker]],[1]!Table1[[Symbol]:[Industry]],2,FALSE),"-")</f>
        <v>-</v>
      </c>
      <c r="D76" t="s">
        <v>51</v>
      </c>
      <c r="E76">
        <v>128761.28334944</v>
      </c>
      <c r="F76">
        <v>3424.6</v>
      </c>
      <c r="G76">
        <v>53.181973183366402</v>
      </c>
      <c r="H76">
        <v>9.2595521232627096</v>
      </c>
      <c r="I76">
        <v>32.902134847355399</v>
      </c>
      <c r="J76">
        <v>1.31824194708109</v>
      </c>
      <c r="K76">
        <v>3071.5078738175598</v>
      </c>
      <c r="L76">
        <v>2592.1159121737301</v>
      </c>
      <c r="M76">
        <v>74.233294757674898</v>
      </c>
      <c r="N76">
        <v>0.74868279248528302</v>
      </c>
      <c r="O76">
        <v>1.23080067745138</v>
      </c>
      <c r="P76">
        <v>94.485617741431696</v>
      </c>
      <c r="Q76">
        <v>0.12098486583470699</v>
      </c>
    </row>
    <row r="77" spans="1:17" x14ac:dyDescent="0.3">
      <c r="A77" t="s">
        <v>211</v>
      </c>
      <c r="B77" t="s">
        <v>212</v>
      </c>
      <c r="C77" t="str">
        <f>IFERROR(VLOOKUP(Table1[[#This Row],[Ticker]],[1]!Table1[[Symbol]:[Industry]],2,FALSE),"-")</f>
        <v>-</v>
      </c>
      <c r="D77" t="s">
        <v>132</v>
      </c>
      <c r="E77">
        <v>127725.68236572</v>
      </c>
      <c r="F77">
        <v>1283.4000000000001</v>
      </c>
      <c r="G77">
        <v>39.419311931333397</v>
      </c>
      <c r="H77">
        <v>-5.5043564643494296</v>
      </c>
      <c r="I77">
        <v>3.26861220832975</v>
      </c>
      <c r="J77">
        <v>5.1147795622701002</v>
      </c>
      <c r="K77">
        <v>1278.5482350745599</v>
      </c>
      <c r="L77">
        <v>1184.9819092466901</v>
      </c>
      <c r="M77">
        <v>71.639480683309799</v>
      </c>
      <c r="N77">
        <v>0.65382785796586795</v>
      </c>
      <c r="O77">
        <v>28.560853981611299</v>
      </c>
      <c r="P77">
        <v>82.898674647285105</v>
      </c>
      <c r="Q77">
        <v>8.8144013961953996E-2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Row],[Ticker]],[1]!Table1[[Symbol]:[Industry]],2,FALSE),"-")</f>
        <v>-</v>
      </c>
      <c r="D78" t="s">
        <v>215</v>
      </c>
      <c r="E78">
        <v>125794.44599085</v>
      </c>
      <c r="F78">
        <v>2006.55</v>
      </c>
      <c r="G78">
        <v>14.839570380320801</v>
      </c>
      <c r="H78">
        <v>1.7439293559956901</v>
      </c>
      <c r="I78">
        <v>18.206649780233999</v>
      </c>
      <c r="J78">
        <v>3.00697725734921</v>
      </c>
      <c r="K78">
        <v>1879.1889928839801</v>
      </c>
      <c r="L78">
        <v>1679.14158484578</v>
      </c>
      <c r="M78">
        <v>79.326791296345704</v>
      </c>
      <c r="N78">
        <v>0.75222970550866897</v>
      </c>
      <c r="O78">
        <v>0.81981510552939696</v>
      </c>
      <c r="P78">
        <v>62.757026402238701</v>
      </c>
      <c r="Q78">
        <v>2.0373544679099E-2</v>
      </c>
    </row>
    <row r="79" spans="1:17" x14ac:dyDescent="0.3">
      <c r="A79" t="s">
        <v>216</v>
      </c>
      <c r="B79" t="s">
        <v>217</v>
      </c>
      <c r="C79" t="str">
        <f>IFERROR(VLOOKUP(Table1[[#This Row],[Ticker]],[1]!Table1[[Symbol]:[Industry]],2,FALSE),"-")</f>
        <v>-</v>
      </c>
      <c r="D79" t="s">
        <v>34</v>
      </c>
      <c r="E79">
        <v>123854.12418704999</v>
      </c>
      <c r="F79">
        <v>239.5</v>
      </c>
      <c r="G79">
        <v>-15.6911428263224</v>
      </c>
      <c r="H79">
        <v>-5.54283589499311</v>
      </c>
      <c r="I79">
        <v>-21.310274530332698</v>
      </c>
      <c r="J79">
        <v>-0.68523090029872402</v>
      </c>
      <c r="K79">
        <v>248.842038981499</v>
      </c>
      <c r="L79">
        <v>246.041116545406</v>
      </c>
      <c r="M79">
        <v>44.487184160150299</v>
      </c>
      <c r="N79">
        <v>0.79308736980151096</v>
      </c>
      <c r="O79">
        <v>25.1356993736951</v>
      </c>
      <c r="P79">
        <v>27.495342028213901</v>
      </c>
      <c r="Q79">
        <v>0.14867658541459799</v>
      </c>
    </row>
    <row r="80" spans="1:17" x14ac:dyDescent="0.3">
      <c r="A80" t="s">
        <v>218</v>
      </c>
      <c r="B80" t="s">
        <v>219</v>
      </c>
      <c r="C80" t="str">
        <f>IFERROR(VLOOKUP(Table1[[#This Row],[Ticker]],[1]!Table1[[Symbol]:[Industry]],2,FALSE),"-")</f>
        <v>-</v>
      </c>
      <c r="D80" t="s">
        <v>220</v>
      </c>
      <c r="E80">
        <v>120731.967822675</v>
      </c>
      <c r="F80">
        <v>1220.25</v>
      </c>
      <c r="G80">
        <v>14.354858756685999</v>
      </c>
      <c r="H80">
        <v>-1.49764565037641</v>
      </c>
      <c r="I80">
        <v>-11.333016482398699</v>
      </c>
      <c r="J80">
        <v>3.8575783046066597E-2</v>
      </c>
      <c r="K80">
        <v>1182.11290560629</v>
      </c>
      <c r="L80">
        <v>1099.2196611449899</v>
      </c>
      <c r="M80">
        <v>63.029963482126099</v>
      </c>
      <c r="N80">
        <v>1.0245863279251499</v>
      </c>
      <c r="O80">
        <v>2.7183281149883101</v>
      </c>
      <c r="P80">
        <v>44.4932519398374</v>
      </c>
      <c r="Q80">
        <v>2.8827304755171999E-2</v>
      </c>
    </row>
    <row r="81" spans="1:17" x14ac:dyDescent="0.3">
      <c r="A81" t="s">
        <v>221</v>
      </c>
      <c r="B81" t="s">
        <v>222</v>
      </c>
      <c r="C81" t="str">
        <f>IFERROR(VLOOKUP(Table1[[#This Row],[Ticker]],[1]!Table1[[Symbol]:[Industry]],2,FALSE),"-")</f>
        <v>-</v>
      </c>
      <c r="D81" t="s">
        <v>86</v>
      </c>
      <c r="E81">
        <v>119212.14794215999</v>
      </c>
      <c r="F81">
        <v>5961.2</v>
      </c>
      <c r="G81">
        <v>65.510212164466594</v>
      </c>
      <c r="H81">
        <v>8.8075013905312503</v>
      </c>
      <c r="I81">
        <v>15.4781939651228</v>
      </c>
      <c r="J81">
        <v>-1.7722146250802999</v>
      </c>
      <c r="K81">
        <v>5483.54095960429</v>
      </c>
      <c r="L81">
        <v>4835.7842903679802</v>
      </c>
      <c r="M81">
        <v>81.560964272469803</v>
      </c>
      <c r="N81">
        <v>1.0340104369756999</v>
      </c>
      <c r="O81">
        <v>0.39840971616453802</v>
      </c>
      <c r="P81">
        <v>103.874895261546</v>
      </c>
      <c r="Q81">
        <v>9.5229607378263997E-2</v>
      </c>
    </row>
    <row r="82" spans="1:17" x14ac:dyDescent="0.3">
      <c r="A82" t="s">
        <v>223</v>
      </c>
      <c r="B82" t="s">
        <v>224</v>
      </c>
      <c r="C82" t="str">
        <f>IFERROR(VLOOKUP(Table1[[#This Row],[Ticker]],[1]!Table1[[Symbol]:[Industry]],2,FALSE),"-")</f>
        <v>-</v>
      </c>
      <c r="D82" t="s">
        <v>34</v>
      </c>
      <c r="E82">
        <v>118952.001073074</v>
      </c>
      <c r="F82">
        <v>108.03</v>
      </c>
      <c r="G82">
        <v>14.5990652390877</v>
      </c>
      <c r="H82">
        <v>-6.6285879091333797</v>
      </c>
      <c r="I82">
        <v>-25.391364903613599</v>
      </c>
      <c r="J82">
        <v>-0.84416789292588901</v>
      </c>
      <c r="K82">
        <v>115.796493720234</v>
      </c>
      <c r="L82">
        <v>111.215373031791</v>
      </c>
      <c r="M82">
        <v>32.583039030885601</v>
      </c>
      <c r="N82">
        <v>0.66254199040439998</v>
      </c>
      <c r="O82">
        <v>32.278070906229701</v>
      </c>
      <c r="P82">
        <v>60.400890868596903</v>
      </c>
      <c r="Q82">
        <v>0.127365015504986</v>
      </c>
    </row>
    <row r="83" spans="1:17" x14ac:dyDescent="0.3">
      <c r="A83" t="s">
        <v>225</v>
      </c>
      <c r="B83" t="s">
        <v>226</v>
      </c>
      <c r="C83" t="str">
        <f>IFERROR(VLOOKUP(Table1[[#This Row],[Ticker]],[1]!Table1[[Symbol]:[Industry]],2,FALSE),"-")</f>
        <v>-</v>
      </c>
      <c r="D83" t="s">
        <v>227</v>
      </c>
      <c r="E83">
        <v>118806.8532938</v>
      </c>
      <c r="F83">
        <v>989</v>
      </c>
      <c r="G83">
        <v>-10.2230918512623</v>
      </c>
      <c r="H83">
        <v>-14.3496303545852</v>
      </c>
      <c r="I83">
        <v>-17.383951759935201</v>
      </c>
      <c r="J83">
        <v>-3.9451329079669599</v>
      </c>
      <c r="K83">
        <v>1040.77114136765</v>
      </c>
      <c r="L83">
        <v>1053.33568770703</v>
      </c>
      <c r="M83">
        <v>38.456294377996798</v>
      </c>
      <c r="N83">
        <v>0.48717348304360197</v>
      </c>
      <c r="O83">
        <v>36.299292214357898</v>
      </c>
      <c r="P83">
        <v>44.169096209912503</v>
      </c>
      <c r="Q83">
        <v>-2.1838642695485001E-2</v>
      </c>
    </row>
    <row r="84" spans="1:17" x14ac:dyDescent="0.3">
      <c r="A84" t="s">
        <v>228</v>
      </c>
      <c r="B84" t="s">
        <v>229</v>
      </c>
      <c r="C84" t="str">
        <f>IFERROR(VLOOKUP(Table1[[#This Row],[Ticker]],[1]!Table1[[Symbol]:[Industry]],2,FALSE),"-")</f>
        <v>-</v>
      </c>
      <c r="D84" t="s">
        <v>180</v>
      </c>
      <c r="E84">
        <v>116999.135816714</v>
      </c>
      <c r="F84">
        <v>660.15</v>
      </c>
      <c r="G84">
        <v>-9.17563519013407</v>
      </c>
      <c r="H84">
        <v>3.7519469242071701</v>
      </c>
      <c r="I84">
        <v>10.662703087219001</v>
      </c>
      <c r="J84">
        <v>-2.2800151359866501</v>
      </c>
      <c r="K84">
        <v>634.51093261493702</v>
      </c>
      <c r="L84">
        <v>586.71936729006404</v>
      </c>
      <c r="M84">
        <v>61.840815188934798</v>
      </c>
      <c r="N84">
        <v>1.0144449752495699</v>
      </c>
      <c r="O84">
        <v>1.7950465803226501</v>
      </c>
      <c r="P84">
        <v>34.944807849550202</v>
      </c>
      <c r="Q84">
        <v>-7.1518782747455004E-2</v>
      </c>
    </row>
    <row r="85" spans="1:17" x14ac:dyDescent="0.3">
      <c r="A85" t="s">
        <v>230</v>
      </c>
      <c r="B85" t="s">
        <v>231</v>
      </c>
      <c r="C85" t="str">
        <f>IFERROR(VLOOKUP(Table1[[#This Row],[Ticker]],[1]!Table1[[Symbol]:[Industry]],2,FALSE),"-")</f>
        <v>-</v>
      </c>
      <c r="D85" t="s">
        <v>54</v>
      </c>
      <c r="E85">
        <v>116873.67156800001</v>
      </c>
      <c r="F85">
        <v>3453.25</v>
      </c>
      <c r="G85">
        <v>57.367675466083803</v>
      </c>
      <c r="H85">
        <v>-0.44140151779674502</v>
      </c>
      <c r="I85">
        <v>18.969640972672899</v>
      </c>
      <c r="J85">
        <v>-0.86481136345385201</v>
      </c>
      <c r="K85">
        <v>3265.3729919083498</v>
      </c>
      <c r="L85">
        <v>2778.6698751004401</v>
      </c>
      <c r="M85">
        <v>61.456674874481301</v>
      </c>
      <c r="N85">
        <v>0.71599938684308495</v>
      </c>
      <c r="O85">
        <v>3.4967060015926998</v>
      </c>
      <c r="P85">
        <v>89.587965631776797</v>
      </c>
      <c r="Q85">
        <v>0.106740959516007</v>
      </c>
    </row>
    <row r="86" spans="1:17" x14ac:dyDescent="0.3">
      <c r="A86" t="s">
        <v>232</v>
      </c>
      <c r="B86" t="s">
        <v>233</v>
      </c>
      <c r="C86" t="str">
        <f>IFERROR(VLOOKUP(Table1[[#This Row],[Ticker]],[1]!Table1[[Symbol]:[Industry]],2,FALSE),"-")</f>
        <v>-</v>
      </c>
      <c r="D86" t="s">
        <v>234</v>
      </c>
      <c r="E86">
        <v>115410.2569349</v>
      </c>
      <c r="F86">
        <v>10369.9</v>
      </c>
      <c r="G86">
        <v>17.548673741605601</v>
      </c>
      <c r="H86">
        <v>4.9282154925175599</v>
      </c>
      <c r="I86">
        <v>10.887180642834</v>
      </c>
      <c r="J86">
        <v>-1.5385622001191299</v>
      </c>
      <c r="K86">
        <v>9842.3726121185791</v>
      </c>
      <c r="L86">
        <v>8753.2662484014108</v>
      </c>
      <c r="M86">
        <v>51.048866742703098</v>
      </c>
      <c r="N86">
        <v>1.2406546338737601</v>
      </c>
      <c r="O86">
        <v>7.8602493755966796</v>
      </c>
      <c r="P86">
        <v>56.458305043829803</v>
      </c>
      <c r="Q86">
        <v>8.8936969845021002E-2</v>
      </c>
    </row>
    <row r="87" spans="1:17" x14ac:dyDescent="0.3">
      <c r="A87" t="s">
        <v>235</v>
      </c>
      <c r="B87" t="s">
        <v>236</v>
      </c>
      <c r="C87" t="str">
        <f>IFERROR(VLOOKUP(Table1[[#This Row],[Ticker]],[1]!Table1[[Symbol]:[Industry]],2,FALSE),"-")</f>
        <v>-</v>
      </c>
      <c r="D87" t="s">
        <v>24</v>
      </c>
      <c r="E87">
        <v>114227.11624113</v>
      </c>
      <c r="F87">
        <v>1466.35</v>
      </c>
      <c r="G87">
        <v>-25.2334415861975</v>
      </c>
      <c r="H87">
        <v>3.6447337453797402</v>
      </c>
      <c r="I87">
        <v>-16.385501122969298</v>
      </c>
      <c r="J87">
        <v>1.3542186515933801</v>
      </c>
      <c r="K87">
        <v>1422.6428908492101</v>
      </c>
      <c r="L87">
        <v>1440.8380406290801</v>
      </c>
      <c r="M87">
        <v>69.104134850301804</v>
      </c>
      <c r="N87">
        <v>0.63590356071185405</v>
      </c>
      <c r="O87">
        <v>15.559041156613301</v>
      </c>
      <c r="P87">
        <v>10.318236533253</v>
      </c>
      <c r="Q87">
        <v>1.9786680672919999E-3</v>
      </c>
    </row>
    <row r="88" spans="1:17" x14ac:dyDescent="0.3">
      <c r="A88" t="s">
        <v>237</v>
      </c>
      <c r="B88" t="s">
        <v>238</v>
      </c>
      <c r="C88" t="str">
        <f>IFERROR(VLOOKUP(Table1[[#This Row],[Ticker]],[1]!Table1[[Symbol]:[Industry]],2,FALSE),"-")</f>
        <v>-</v>
      </c>
      <c r="D88" t="s">
        <v>239</v>
      </c>
      <c r="E88">
        <v>113547.85211348</v>
      </c>
      <c r="F88">
        <v>430.45</v>
      </c>
      <c r="G88">
        <v>106.667893883359</v>
      </c>
      <c r="H88">
        <v>0.415077569613233</v>
      </c>
      <c r="I88">
        <v>57.8029509917585</v>
      </c>
      <c r="J88">
        <v>-0.32724171723664403</v>
      </c>
      <c r="K88">
        <v>416.63489855137402</v>
      </c>
      <c r="L88">
        <v>332.958585823269</v>
      </c>
      <c r="M88">
        <v>49.333487105569503</v>
      </c>
      <c r="N88">
        <v>0.26596871602165401</v>
      </c>
      <c r="O88">
        <v>6.9462190730630704</v>
      </c>
      <c r="P88">
        <v>158.21835632873399</v>
      </c>
      <c r="Q88">
        <v>2.1819609096355001E-2</v>
      </c>
    </row>
    <row r="89" spans="1:17" x14ac:dyDescent="0.3">
      <c r="A89" t="s">
        <v>240</v>
      </c>
      <c r="B89" t="s">
        <v>241</v>
      </c>
      <c r="C89" t="str">
        <f>IFERROR(VLOOKUP(Table1[[#This Row],[Ticker]],[1]!Table1[[Symbol]:[Industry]],2,FALSE),"-")</f>
        <v>-</v>
      </c>
      <c r="D89" t="s">
        <v>242</v>
      </c>
      <c r="E89">
        <v>113157.60895547501</v>
      </c>
      <c r="F89">
        <v>1555.75</v>
      </c>
      <c r="G89">
        <v>23.0576557098195</v>
      </c>
      <c r="H89">
        <v>6.1588229730169699</v>
      </c>
      <c r="I89">
        <v>24.956277882635501</v>
      </c>
      <c r="J89">
        <v>1.0648547750175501</v>
      </c>
      <c r="K89">
        <v>1424.2954752846699</v>
      </c>
      <c r="L89">
        <v>1244.3538001233201</v>
      </c>
      <c r="M89">
        <v>76.111947304292499</v>
      </c>
      <c r="N89">
        <v>0.74883935932567303</v>
      </c>
      <c r="O89">
        <v>0.224971878515178</v>
      </c>
      <c r="P89">
        <v>58.531614612523498</v>
      </c>
      <c r="Q89">
        <v>7.4985643870735003E-2</v>
      </c>
    </row>
    <row r="90" spans="1:17" x14ac:dyDescent="0.3">
      <c r="A90" t="s">
        <v>243</v>
      </c>
      <c r="B90" t="s">
        <v>244</v>
      </c>
      <c r="C90" t="str">
        <f>IFERROR(VLOOKUP(Table1[[#This Row],[Ticker]],[1]!Table1[[Symbol]:[Industry]],2,FALSE),"-")</f>
        <v>-</v>
      </c>
      <c r="D90" t="s">
        <v>245</v>
      </c>
      <c r="E90">
        <v>111890.89273219999</v>
      </c>
      <c r="F90">
        <v>82</v>
      </c>
      <c r="G90">
        <v>205.43105220891599</v>
      </c>
      <c r="H90">
        <v>1.25151309309282</v>
      </c>
      <c r="I90">
        <v>97.294400336334405</v>
      </c>
      <c r="J90">
        <v>10.2341028394174</v>
      </c>
      <c r="K90">
        <v>71.250912954842406</v>
      </c>
      <c r="L90">
        <v>52.150539757753997</v>
      </c>
      <c r="M90">
        <v>61.363523110288298</v>
      </c>
      <c r="N90">
        <v>0.98488719524466395</v>
      </c>
      <c r="O90">
        <v>4.9268292682926802</v>
      </c>
      <c r="P90">
        <v>234.69387755101999</v>
      </c>
      <c r="Q90">
        <v>0.228637262144678</v>
      </c>
    </row>
    <row r="91" spans="1:17" x14ac:dyDescent="0.3">
      <c r="A91" t="s">
        <v>246</v>
      </c>
      <c r="B91" t="s">
        <v>247</v>
      </c>
      <c r="C91" t="str">
        <f>IFERROR(VLOOKUP(Table1[[#This Row],[Ticker]],[1]!Table1[[Symbol]:[Industry]],2,FALSE),"-")</f>
        <v>-</v>
      </c>
      <c r="D91" t="s">
        <v>54</v>
      </c>
      <c r="E91">
        <v>111787.56511905001</v>
      </c>
      <c r="F91">
        <v>1110.95</v>
      </c>
      <c r="G91">
        <v>47.967781013907199</v>
      </c>
      <c r="H91">
        <v>-10.1986505425176</v>
      </c>
      <c r="I91">
        <v>-3.3407028607384999</v>
      </c>
      <c r="J91">
        <v>-1.06625800841997</v>
      </c>
      <c r="K91">
        <v>1140.2902029450599</v>
      </c>
      <c r="L91">
        <v>984.25994526386603</v>
      </c>
      <c r="M91">
        <v>38.855775523477703</v>
      </c>
      <c r="N91">
        <v>0.52795360570553695</v>
      </c>
      <c r="O91">
        <v>19.204284621269998</v>
      </c>
      <c r="P91">
        <v>95.675913694407697</v>
      </c>
      <c r="Q91">
        <v>7.7108412724873995E-2</v>
      </c>
    </row>
    <row r="92" spans="1:17" x14ac:dyDescent="0.3">
      <c r="A92" t="s">
        <v>248</v>
      </c>
      <c r="B92" t="s">
        <v>249</v>
      </c>
      <c r="C92" t="str">
        <f>IFERROR(VLOOKUP(Table1[[#This Row],[Ticker]],[1]!Table1[[Symbol]:[Industry]],2,FALSE),"-")</f>
        <v>-</v>
      </c>
      <c r="D92" t="s">
        <v>161</v>
      </c>
      <c r="E92">
        <v>111747.76455233899</v>
      </c>
      <c r="F92">
        <v>731.1</v>
      </c>
      <c r="G92">
        <v>40.617579287950498</v>
      </c>
      <c r="H92">
        <v>-5.0036924253887696</v>
      </c>
      <c r="I92">
        <v>40.021075300489599</v>
      </c>
      <c r="J92">
        <v>5.2410525982512999</v>
      </c>
      <c r="K92">
        <v>699.398890470026</v>
      </c>
      <c r="L92">
        <v>595.65386303616799</v>
      </c>
      <c r="M92">
        <v>65.686031826044896</v>
      </c>
      <c r="N92">
        <v>1.04156017133665</v>
      </c>
      <c r="O92">
        <v>7.2014772260976496</v>
      </c>
      <c r="P92">
        <v>103.53563474387499</v>
      </c>
      <c r="Q92">
        <v>0.21988830035700599</v>
      </c>
    </row>
    <row r="93" spans="1:17" x14ac:dyDescent="0.3">
      <c r="A93" t="s">
        <v>250</v>
      </c>
      <c r="B93" t="s">
        <v>251</v>
      </c>
      <c r="C93" t="str">
        <f>IFERROR(VLOOKUP(Table1[[#This Row],[Ticker]],[1]!Table1[[Symbol]:[Industry]],2,FALSE),"-")</f>
        <v>-</v>
      </c>
      <c r="D93" t="s">
        <v>138</v>
      </c>
      <c r="E93">
        <v>110620.7414055</v>
      </c>
      <c r="F93">
        <v>530.54999999999995</v>
      </c>
      <c r="G93">
        <v>194.98275306996001</v>
      </c>
      <c r="H93">
        <v>-10.281806406521801</v>
      </c>
      <c r="I93">
        <v>101.66628648754801</v>
      </c>
      <c r="J93">
        <v>-5.8238687252832602</v>
      </c>
      <c r="K93">
        <v>544.12722728082599</v>
      </c>
      <c r="L93">
        <v>386.63088193952802</v>
      </c>
      <c r="M93">
        <v>22.086902908651499</v>
      </c>
      <c r="N93">
        <v>0.212210921076808</v>
      </c>
      <c r="O93">
        <v>21.9489209311092</v>
      </c>
      <c r="P93">
        <v>273.23250087935202</v>
      </c>
      <c r="Q93">
        <v>0.21954374297405099</v>
      </c>
    </row>
    <row r="94" spans="1:17" x14ac:dyDescent="0.3">
      <c r="A94" t="s">
        <v>252</v>
      </c>
      <c r="B94" t="s">
        <v>253</v>
      </c>
      <c r="C94" t="str">
        <f>IFERROR(VLOOKUP(Table1[[#This Row],[Ticker]],[1]!Table1[[Symbol]:[Industry]],2,FALSE),"-")</f>
        <v>-</v>
      </c>
      <c r="D94" t="s">
        <v>54</v>
      </c>
      <c r="E94">
        <v>110466.827255205</v>
      </c>
      <c r="F94">
        <v>6631.65</v>
      </c>
      <c r="G94">
        <v>-10.1060665343828</v>
      </c>
      <c r="H94">
        <v>-6.1625445455522696</v>
      </c>
      <c r="I94">
        <v>-10.8335276763405</v>
      </c>
      <c r="J94">
        <v>-1.99611271085007</v>
      </c>
      <c r="K94">
        <v>6705.8191529703599</v>
      </c>
      <c r="L94">
        <v>6234.3651597601001</v>
      </c>
      <c r="M94">
        <v>32.510573960041803</v>
      </c>
      <c r="N94">
        <v>0.80166443702260504</v>
      </c>
      <c r="O94">
        <v>7.1746850331365604</v>
      </c>
      <c r="P94">
        <v>27.395760294301201</v>
      </c>
      <c r="Q94">
        <v>1.01187796508E-2</v>
      </c>
    </row>
    <row r="95" spans="1:17" x14ac:dyDescent="0.3">
      <c r="A95" t="s">
        <v>254</v>
      </c>
      <c r="B95" t="s">
        <v>255</v>
      </c>
      <c r="C95" t="str">
        <f>IFERROR(VLOOKUP(Table1[[#This Row],[Ticker]],[1]!Table1[[Symbol]:[Industry]],2,FALSE),"-")</f>
        <v>-</v>
      </c>
      <c r="D95" t="s">
        <v>34</v>
      </c>
      <c r="E95">
        <v>110030.941742176</v>
      </c>
      <c r="F95">
        <v>58.21</v>
      </c>
      <c r="G95">
        <v>-0.42949289731865598</v>
      </c>
      <c r="H95">
        <v>-6.5773406439695803</v>
      </c>
      <c r="I95">
        <v>-16.755347954461101</v>
      </c>
      <c r="J95">
        <v>1.52560698011429</v>
      </c>
      <c r="K95">
        <v>61.520596748226801</v>
      </c>
      <c r="L95">
        <v>57.796678208140797</v>
      </c>
      <c r="M95">
        <v>40.157462168128902</v>
      </c>
      <c r="N95">
        <v>0.41434737803277599</v>
      </c>
      <c r="O95">
        <v>43.875622745232697</v>
      </c>
      <c r="P95">
        <v>58.8267394270122</v>
      </c>
      <c r="Q95">
        <v>0.103825323895197</v>
      </c>
    </row>
    <row r="96" spans="1:17" x14ac:dyDescent="0.3">
      <c r="A96" t="s">
        <v>256</v>
      </c>
      <c r="B96" t="s">
        <v>257</v>
      </c>
      <c r="C96" t="str">
        <f>IFERROR(VLOOKUP(Table1[[#This Row],[Ticker]],[1]!Table1[[Symbol]:[Industry]],2,FALSE),"-")</f>
        <v>-</v>
      </c>
      <c r="D96" t="s">
        <v>40</v>
      </c>
      <c r="E96">
        <v>108312.93060000001</v>
      </c>
      <c r="F96">
        <v>750</v>
      </c>
      <c r="G96">
        <v>-1.42140867607051</v>
      </c>
      <c r="H96">
        <v>0.75869346330374299</v>
      </c>
      <c r="I96">
        <v>17.127595509923399</v>
      </c>
      <c r="J96">
        <v>-1.85283691285945</v>
      </c>
      <c r="K96">
        <v>714.84900055070102</v>
      </c>
      <c r="L96">
        <v>624.29036730075302</v>
      </c>
      <c r="M96">
        <v>49.856440545402101</v>
      </c>
      <c r="N96">
        <v>0.61061788381594395</v>
      </c>
      <c r="O96">
        <v>3.0533333333333301</v>
      </c>
      <c r="P96">
        <v>61.829755097637197</v>
      </c>
      <c r="Q96">
        <v>-2.3342772811631999E-2</v>
      </c>
    </row>
    <row r="97" spans="1:17" x14ac:dyDescent="0.3">
      <c r="A97" t="s">
        <v>258</v>
      </c>
      <c r="B97" t="s">
        <v>259</v>
      </c>
      <c r="C97" t="str">
        <f>IFERROR(VLOOKUP(Table1[[#This Row],[Ticker]],[1]!Table1[[Symbol]:[Industry]],2,FALSE),"-")</f>
        <v>-</v>
      </c>
      <c r="D97" t="s">
        <v>260</v>
      </c>
      <c r="E97">
        <v>106609.734</v>
      </c>
      <c r="F97">
        <v>3845.95</v>
      </c>
      <c r="G97">
        <v>96.8713887941949</v>
      </c>
      <c r="H97">
        <v>-2.3636607254555302</v>
      </c>
      <c r="I97">
        <v>26.359356702166501</v>
      </c>
      <c r="J97">
        <v>1.8469473534580401</v>
      </c>
      <c r="K97">
        <v>3758.7790912269602</v>
      </c>
      <c r="L97">
        <v>3193.72678156131</v>
      </c>
      <c r="M97">
        <v>59.202531462296797</v>
      </c>
      <c r="N97">
        <v>0.56514858595753703</v>
      </c>
      <c r="O97">
        <v>8.4751491829066801</v>
      </c>
      <c r="P97">
        <v>132.62263352083701</v>
      </c>
      <c r="Q97">
        <v>0.20589697215157801</v>
      </c>
    </row>
    <row r="98" spans="1:17" x14ac:dyDescent="0.3">
      <c r="A98" t="s">
        <v>261</v>
      </c>
      <c r="B98" t="s">
        <v>262</v>
      </c>
      <c r="C98" t="str">
        <f>IFERROR(VLOOKUP(Table1[[#This Row],[Ticker]],[1]!Table1[[Symbol]:[Industry]],2,FALSE),"-")</f>
        <v>-</v>
      </c>
      <c r="D98" t="s">
        <v>127</v>
      </c>
      <c r="E98">
        <v>106515.07822995</v>
      </c>
      <c r="F98">
        <v>1052.75</v>
      </c>
      <c r="G98">
        <v>24.0609489544658</v>
      </c>
      <c r="H98">
        <v>6.9109577315509201</v>
      </c>
      <c r="I98">
        <v>14.874476680544699</v>
      </c>
      <c r="J98">
        <v>7.8437630567007197</v>
      </c>
      <c r="K98">
        <v>975.64557635629001</v>
      </c>
      <c r="L98">
        <v>892.86067936009601</v>
      </c>
      <c r="M98">
        <v>84.694504457724705</v>
      </c>
      <c r="N98">
        <v>0.94019601039228395</v>
      </c>
      <c r="O98">
        <v>4.2032771313227304</v>
      </c>
      <c r="P98">
        <v>81.0092847317744</v>
      </c>
      <c r="Q98">
        <v>0.13356696391144701</v>
      </c>
    </row>
    <row r="99" spans="1:17" x14ac:dyDescent="0.3">
      <c r="A99" t="s">
        <v>263</v>
      </c>
      <c r="B99" t="s">
        <v>264</v>
      </c>
      <c r="C99" t="str">
        <f>IFERROR(VLOOKUP(Table1[[#This Row],[Ticker]],[1]!Table1[[Symbol]:[Industry]],2,FALSE),"-")</f>
        <v>-</v>
      </c>
      <c r="D99" t="s">
        <v>265</v>
      </c>
      <c r="E99">
        <v>106511.586116844</v>
      </c>
      <c r="F99">
        <v>12280.45</v>
      </c>
      <c r="G99">
        <v>162.80816620297699</v>
      </c>
      <c r="H99">
        <v>8.0475334363238797</v>
      </c>
      <c r="I99">
        <v>27.145829637893801</v>
      </c>
      <c r="J99">
        <v>6.8032975063332097</v>
      </c>
      <c r="K99">
        <v>10805.8405576062</v>
      </c>
      <c r="L99">
        <v>8503.3698671581205</v>
      </c>
      <c r="M99">
        <v>78.295225539858194</v>
      </c>
      <c r="N99">
        <v>0.88476408633312198</v>
      </c>
      <c r="O99">
        <v>2.75682080054069</v>
      </c>
      <c r="P99">
        <v>217.422715053763</v>
      </c>
      <c r="Q99">
        <v>0.10457465512811299</v>
      </c>
    </row>
    <row r="100" spans="1:17" x14ac:dyDescent="0.3">
      <c r="A100" t="s">
        <v>266</v>
      </c>
      <c r="B100" t="s">
        <v>267</v>
      </c>
      <c r="C100" t="str">
        <f>IFERROR(VLOOKUP(Table1[[#This Row],[Ticker]],[1]!Table1[[Symbol]:[Industry]],2,FALSE),"-")</f>
        <v>-</v>
      </c>
      <c r="D100" t="s">
        <v>40</v>
      </c>
      <c r="E100">
        <v>104007.47963640001</v>
      </c>
      <c r="F100">
        <v>2103</v>
      </c>
      <c r="G100">
        <v>26.708256115636701</v>
      </c>
      <c r="H100">
        <v>-1.0574188020786399</v>
      </c>
      <c r="I100">
        <v>11.5495541352368</v>
      </c>
      <c r="J100">
        <v>-7.1934375758753797</v>
      </c>
      <c r="K100">
        <v>2031.4173044837901</v>
      </c>
      <c r="L100">
        <v>1753.73723729485</v>
      </c>
      <c r="M100">
        <v>36.6931112914991</v>
      </c>
      <c r="N100">
        <v>0.76202964490651304</v>
      </c>
      <c r="O100">
        <v>8.6543033761293309</v>
      </c>
      <c r="P100">
        <v>66.113744075829402</v>
      </c>
      <c r="Q100">
        <v>6.3071378831999997E-4</v>
      </c>
    </row>
    <row r="101" spans="1:17" x14ac:dyDescent="0.3">
      <c r="A101" t="s">
        <v>268</v>
      </c>
      <c r="B101" t="s">
        <v>269</v>
      </c>
      <c r="C101" t="str">
        <f>IFERROR(VLOOKUP(Table1[[#This Row],[Ticker]],[1]!Table1[[Symbol]:[Industry]],2,FALSE),"-")</f>
        <v>-</v>
      </c>
      <c r="D101" t="s">
        <v>54</v>
      </c>
      <c r="E101">
        <v>103561.43960976</v>
      </c>
      <c r="F101">
        <v>2270.4</v>
      </c>
      <c r="G101">
        <v>73.354461635550507</v>
      </c>
      <c r="H101">
        <v>3.94758040072601</v>
      </c>
      <c r="I101">
        <v>25.217926473987902</v>
      </c>
      <c r="J101">
        <v>-0.98503550866124701</v>
      </c>
      <c r="K101">
        <v>2054.7325515284401</v>
      </c>
      <c r="L101">
        <v>1684.64984831284</v>
      </c>
      <c r="M101">
        <v>67.230800409935497</v>
      </c>
      <c r="N101">
        <v>0.82978339010116098</v>
      </c>
      <c r="O101">
        <v>1.8322762508808901</v>
      </c>
      <c r="P101">
        <v>108.00732936326099</v>
      </c>
      <c r="Q101">
        <v>0.11902044133071001</v>
      </c>
    </row>
    <row r="102" spans="1:17" x14ac:dyDescent="0.3">
      <c r="A102" t="s">
        <v>270</v>
      </c>
      <c r="B102" t="s">
        <v>271</v>
      </c>
      <c r="C102" t="str">
        <f>IFERROR(VLOOKUP(Table1[[#This Row],[Ticker]],[1]!Table1[[Symbol]:[Industry]],2,FALSE),"-")</f>
        <v>-</v>
      </c>
      <c r="D102" t="s">
        <v>206</v>
      </c>
      <c r="E102">
        <v>102402.8028892</v>
      </c>
      <c r="F102">
        <v>34720.300000000003</v>
      </c>
      <c r="G102">
        <v>51.382595394296501</v>
      </c>
      <c r="H102">
        <v>2.8501033744203301</v>
      </c>
      <c r="I102">
        <v>1.03882606179556</v>
      </c>
      <c r="J102">
        <v>1.3057887705036699</v>
      </c>
      <c r="K102">
        <v>32995.499774841002</v>
      </c>
      <c r="L102">
        <v>29498.135094847101</v>
      </c>
      <c r="M102">
        <v>68.830045021371404</v>
      </c>
      <c r="N102">
        <v>1.3936571243564799</v>
      </c>
      <c r="O102">
        <v>5.6384881467037999</v>
      </c>
      <c r="P102">
        <v>86.668279569892405</v>
      </c>
      <c r="Q102">
        <v>0.13205755005830999</v>
      </c>
    </row>
    <row r="103" spans="1:17" x14ac:dyDescent="0.3">
      <c r="A103" t="s">
        <v>272</v>
      </c>
      <c r="B103" t="s">
        <v>273</v>
      </c>
      <c r="C103" t="str">
        <f>IFERROR(VLOOKUP(Table1[[#This Row],[Ticker]],[1]!Table1[[Symbol]:[Industry]],2,FALSE),"-")</f>
        <v>-</v>
      </c>
      <c r="D103" t="s">
        <v>46</v>
      </c>
      <c r="E103">
        <v>101028.281908736</v>
      </c>
      <c r="F103">
        <v>95.68</v>
      </c>
      <c r="G103">
        <v>33.9842533936962</v>
      </c>
      <c r="H103">
        <v>-3.85242697237164</v>
      </c>
      <c r="I103">
        <v>8.6822083778390091</v>
      </c>
      <c r="J103">
        <v>2.8325641690071599</v>
      </c>
      <c r="K103">
        <v>94.457629581952403</v>
      </c>
      <c r="L103">
        <v>84.740357070859005</v>
      </c>
      <c r="M103">
        <v>56.530030429060098</v>
      </c>
      <c r="N103">
        <v>0.907794381741168</v>
      </c>
      <c r="O103">
        <v>8.4343645484949707</v>
      </c>
      <c r="P103">
        <v>84</v>
      </c>
      <c r="Q103">
        <v>0.12927098504286799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Row],[Ticker]],[1]!Table1[[Symbol]:[Industry]],2,FALSE),"-")</f>
        <v>-</v>
      </c>
      <c r="D104" t="s">
        <v>124</v>
      </c>
      <c r="E104">
        <v>100979.06844464999</v>
      </c>
      <c r="F104">
        <v>7805.25</v>
      </c>
      <c r="G104">
        <v>47.919386080936903</v>
      </c>
      <c r="H104">
        <v>3.09018751033953</v>
      </c>
      <c r="I104">
        <v>34.790029969710801</v>
      </c>
      <c r="J104">
        <v>4.2439875858051197</v>
      </c>
      <c r="K104">
        <v>7244.16349167106</v>
      </c>
      <c r="L104">
        <v>6167.4959730746696</v>
      </c>
      <c r="M104">
        <v>65.049988496334095</v>
      </c>
      <c r="N104">
        <v>0.65790785664997797</v>
      </c>
      <c r="O104">
        <v>2.0434963646263702</v>
      </c>
      <c r="P104">
        <v>96.504323963696294</v>
      </c>
      <c r="Q104">
        <v>-3.4869395521930002E-3</v>
      </c>
    </row>
    <row r="105" spans="1:17" x14ac:dyDescent="0.3">
      <c r="A105" t="s">
        <v>276</v>
      </c>
      <c r="B105" t="s">
        <v>277</v>
      </c>
      <c r="C105" t="str">
        <f>IFERROR(VLOOKUP(Table1[[#This Row],[Ticker]],[1]!Table1[[Symbol]:[Industry]],2,FALSE),"-")</f>
        <v>-</v>
      </c>
      <c r="D105" t="s">
        <v>278</v>
      </c>
      <c r="E105">
        <v>100765.00654888499</v>
      </c>
      <c r="F105">
        <v>7008.05</v>
      </c>
      <c r="G105">
        <v>12.2034947211889</v>
      </c>
      <c r="H105">
        <v>1.33663706284303</v>
      </c>
      <c r="I105">
        <v>-1.21457399504126</v>
      </c>
      <c r="J105">
        <v>0.40073201066783298</v>
      </c>
      <c r="K105">
        <v>6694.79971997747</v>
      </c>
      <c r="L105">
        <v>6172.9775896700403</v>
      </c>
      <c r="M105">
        <v>62.226078487089701</v>
      </c>
      <c r="N105">
        <v>0.90753334744667802</v>
      </c>
      <c r="O105">
        <v>2.06048758213768</v>
      </c>
      <c r="P105">
        <v>48.287134997884003</v>
      </c>
      <c r="Q105">
        <v>2.6698469451452999E-2</v>
      </c>
    </row>
    <row r="106" spans="1:17" x14ac:dyDescent="0.3">
      <c r="A106" t="s">
        <v>279</v>
      </c>
      <c r="B106" t="s">
        <v>280</v>
      </c>
      <c r="C106" t="str">
        <f>IFERROR(VLOOKUP(Table1[[#This Row],[Ticker]],[1]!Table1[[Symbol]:[Industry]],2,FALSE),"-")</f>
        <v>-</v>
      </c>
      <c r="D106" t="s">
        <v>215</v>
      </c>
      <c r="E106">
        <v>100630.96089</v>
      </c>
      <c r="F106">
        <v>6691.4</v>
      </c>
      <c r="G106">
        <v>4.4212167431145097</v>
      </c>
      <c r="H106">
        <v>-3.0602718970653902</v>
      </c>
      <c r="I106">
        <v>24.121525574761399</v>
      </c>
      <c r="J106">
        <v>-0.63729368677436704</v>
      </c>
      <c r="K106">
        <v>6656.5300543510903</v>
      </c>
      <c r="L106">
        <v>5924.2943055611604</v>
      </c>
      <c r="M106">
        <v>45.056594059360698</v>
      </c>
      <c r="N106">
        <v>0.572620695283377</v>
      </c>
      <c r="O106">
        <v>9.5652628747347297</v>
      </c>
      <c r="P106">
        <v>76.0431465403841</v>
      </c>
      <c r="Q106">
        <v>0.13048588098938799</v>
      </c>
    </row>
    <row r="107" spans="1:17" x14ac:dyDescent="0.3">
      <c r="A107" t="s">
        <v>281</v>
      </c>
      <c r="B107" t="s">
        <v>282</v>
      </c>
      <c r="C107" t="str">
        <f>IFERROR(VLOOKUP(Table1[[#This Row],[Ticker]],[1]!Table1[[Symbol]:[Industry]],2,FALSE),"-")</f>
        <v>-</v>
      </c>
      <c r="D107" t="s">
        <v>65</v>
      </c>
      <c r="E107">
        <v>100109.576497095</v>
      </c>
      <c r="F107">
        <v>615.45000000000005</v>
      </c>
      <c r="G107">
        <v>197.07576591939801</v>
      </c>
      <c r="H107">
        <v>-16.018479181010299</v>
      </c>
      <c r="I107">
        <v>53.911404722211699</v>
      </c>
      <c r="J107">
        <v>-7.2619365120961596</v>
      </c>
      <c r="K107">
        <v>612.04612227803102</v>
      </c>
      <c r="L107">
        <v>456.806317334558</v>
      </c>
      <c r="M107">
        <v>42.094281262708201</v>
      </c>
      <c r="N107">
        <v>0.79391666443181996</v>
      </c>
      <c r="O107">
        <v>24.770493135104299</v>
      </c>
      <c r="P107">
        <v>237.664594001463</v>
      </c>
      <c r="Q107">
        <v>0.14133776784476801</v>
      </c>
    </row>
    <row r="108" spans="1:17" x14ac:dyDescent="0.3">
      <c r="A108" t="s">
        <v>283</v>
      </c>
      <c r="B108" t="s">
        <v>284</v>
      </c>
      <c r="C108" t="str">
        <f>IFERROR(VLOOKUP(Table1[[#This Row],[Ticker]],[1]!Table1[[Symbol]:[Industry]],2,FALSE),"-")</f>
        <v>-</v>
      </c>
      <c r="D108" t="s">
        <v>180</v>
      </c>
      <c r="E108">
        <v>99262.517056469995</v>
      </c>
      <c r="F108">
        <v>3649.55</v>
      </c>
      <c r="G108">
        <v>56.984011337974401</v>
      </c>
      <c r="H108">
        <v>-0.21852099196244901</v>
      </c>
      <c r="I108">
        <v>18.073640400067799</v>
      </c>
      <c r="J108">
        <v>-1.97183809172559</v>
      </c>
      <c r="K108">
        <v>3427.3140285907298</v>
      </c>
      <c r="L108">
        <v>2877.34603074099</v>
      </c>
      <c r="M108">
        <v>55.865145173278201</v>
      </c>
      <c r="N108">
        <v>0.83887016095062406</v>
      </c>
      <c r="O108">
        <v>1.65499856146646</v>
      </c>
      <c r="P108">
        <v>85.435191301255003</v>
      </c>
      <c r="Q108">
        <v>0.109526608629873</v>
      </c>
    </row>
    <row r="109" spans="1:17" x14ac:dyDescent="0.3">
      <c r="A109" t="s">
        <v>285</v>
      </c>
      <c r="B109" t="s">
        <v>286</v>
      </c>
      <c r="C109" t="str">
        <f>IFERROR(VLOOKUP(Table1[[#This Row],[Ticker]],[1]!Table1[[Symbol]:[Industry]],2,FALSE),"-")</f>
        <v>-</v>
      </c>
      <c r="D109" t="s">
        <v>287</v>
      </c>
      <c r="E109">
        <v>98537.095914075006</v>
      </c>
      <c r="F109">
        <v>692.25</v>
      </c>
      <c r="G109">
        <v>40.624234786343997</v>
      </c>
      <c r="H109">
        <v>6.4048838818230998</v>
      </c>
      <c r="I109">
        <v>9.7871076954096594</v>
      </c>
      <c r="J109">
        <v>1.6888545737864</v>
      </c>
      <c r="K109">
        <v>642.81499981487195</v>
      </c>
      <c r="L109">
        <v>567.55566356448298</v>
      </c>
      <c r="M109">
        <v>64.490532067849003</v>
      </c>
      <c r="N109">
        <v>0.78394344831617002</v>
      </c>
      <c r="O109">
        <v>1.6612495485734899</v>
      </c>
      <c r="P109">
        <v>86.289020452098995</v>
      </c>
      <c r="Q109">
        <v>0.19874970558973201</v>
      </c>
    </row>
    <row r="110" spans="1:17" x14ac:dyDescent="0.3">
      <c r="A110" t="s">
        <v>288</v>
      </c>
      <c r="B110" t="s">
        <v>289</v>
      </c>
      <c r="C110" t="str">
        <f>IFERROR(VLOOKUP(Table1[[#This Row],[Ticker]],[1]!Table1[[Symbol]:[Industry]],2,FALSE),"-")</f>
        <v>-</v>
      </c>
      <c r="D110" t="s">
        <v>54</v>
      </c>
      <c r="E110">
        <v>98376.164865209998</v>
      </c>
      <c r="F110">
        <v>2455.4499999999998</v>
      </c>
      <c r="G110">
        <v>15.687294472422799</v>
      </c>
      <c r="H110">
        <v>2.8019999953993202</v>
      </c>
      <c r="I110">
        <v>-0.887108157887322</v>
      </c>
      <c r="J110">
        <v>-1.4564054657483201</v>
      </c>
      <c r="K110">
        <v>2298.9341877421198</v>
      </c>
      <c r="L110">
        <v>2129.7374300561301</v>
      </c>
      <c r="M110">
        <v>57.4807644856973</v>
      </c>
      <c r="N110">
        <v>0.94067214720264103</v>
      </c>
      <c r="O110">
        <v>4.45946771467551</v>
      </c>
      <c r="P110">
        <v>45.892873057841399</v>
      </c>
    </row>
    <row r="111" spans="1:17" x14ac:dyDescent="0.3">
      <c r="A111" t="s">
        <v>290</v>
      </c>
      <c r="B111" t="s">
        <v>291</v>
      </c>
      <c r="C111" t="str">
        <f>IFERROR(VLOOKUP(Table1[[#This Row],[Ticker]],[1]!Table1[[Symbol]:[Industry]],2,FALSE),"-")</f>
        <v>-</v>
      </c>
      <c r="D111" t="s">
        <v>292</v>
      </c>
      <c r="E111">
        <v>98255.451075150006</v>
      </c>
      <c r="F111">
        <v>91.38</v>
      </c>
      <c r="G111">
        <v>7.2435023972239707E-2</v>
      </c>
      <c r="H111">
        <v>-6.0648029135078403</v>
      </c>
      <c r="I111">
        <v>-4.6527285399773097</v>
      </c>
      <c r="J111">
        <v>4.3264824465774296</v>
      </c>
      <c r="K111">
        <v>92.429927355293501</v>
      </c>
      <c r="L111">
        <v>84.198932414139705</v>
      </c>
      <c r="M111">
        <v>47.984445257429101</v>
      </c>
      <c r="N111">
        <v>0.69574616197301398</v>
      </c>
      <c r="O111">
        <v>18.0783541256292</v>
      </c>
      <c r="P111">
        <v>53.579831932772997</v>
      </c>
      <c r="Q111">
        <v>8.5559131851304995E-2</v>
      </c>
    </row>
    <row r="112" spans="1:17" x14ac:dyDescent="0.3">
      <c r="A112" t="s">
        <v>293</v>
      </c>
      <c r="B112" t="s">
        <v>294</v>
      </c>
      <c r="C112" t="str">
        <f>IFERROR(VLOOKUP(Table1[[#This Row],[Ticker]],[1]!Table1[[Symbol]:[Industry]],2,FALSE),"-")</f>
        <v>-</v>
      </c>
      <c r="D112" t="s">
        <v>295</v>
      </c>
      <c r="E112">
        <v>97660.034507924996</v>
      </c>
      <c r="F112">
        <v>10792.35</v>
      </c>
      <c r="G112">
        <v>108.055298289652</v>
      </c>
      <c r="H112">
        <v>-1.8174015426932899</v>
      </c>
      <c r="I112">
        <v>10.8963753923783</v>
      </c>
      <c r="J112">
        <v>-2.81529629816538</v>
      </c>
      <c r="K112">
        <v>10617.622233117499</v>
      </c>
      <c r="L112">
        <v>8916.77869950688</v>
      </c>
      <c r="M112">
        <v>46.887944363823799</v>
      </c>
      <c r="N112">
        <v>0.52029086584218198</v>
      </c>
      <c r="O112">
        <v>23.216908272989599</v>
      </c>
      <c r="P112">
        <v>137.71696035242201</v>
      </c>
      <c r="Q112">
        <v>0.18072292233229001</v>
      </c>
    </row>
    <row r="113" spans="1:17" x14ac:dyDescent="0.3">
      <c r="A113" t="s">
        <v>296</v>
      </c>
      <c r="B113" t="s">
        <v>297</v>
      </c>
      <c r="C113" t="str">
        <f>IFERROR(VLOOKUP(Table1[[#This Row],[Ticker]],[1]!Table1[[Symbol]:[Industry]],2,FALSE),"-")</f>
        <v>-</v>
      </c>
      <c r="D113" t="s">
        <v>95</v>
      </c>
      <c r="E113">
        <v>95930.082387749993</v>
      </c>
      <c r="F113">
        <v>95.5</v>
      </c>
      <c r="G113">
        <v>50.317182888404702</v>
      </c>
      <c r="H113">
        <v>-2.0554306619687099</v>
      </c>
      <c r="I113">
        <v>0.341210853962088</v>
      </c>
      <c r="J113">
        <v>-0.573428993123554</v>
      </c>
      <c r="K113">
        <v>98.220581541730198</v>
      </c>
      <c r="L113">
        <v>89.082619659404997</v>
      </c>
      <c r="M113">
        <v>46.706873043778202</v>
      </c>
      <c r="N113">
        <v>0.38197390922979302</v>
      </c>
      <c r="O113">
        <v>23.979057591623</v>
      </c>
      <c r="P113">
        <v>97.314049586776804</v>
      </c>
      <c r="Q113">
        <v>0.14860869056463999</v>
      </c>
    </row>
    <row r="114" spans="1:17" x14ac:dyDescent="0.3">
      <c r="A114" t="s">
        <v>298</v>
      </c>
      <c r="B114" t="s">
        <v>299</v>
      </c>
      <c r="C114" t="str">
        <f>IFERROR(VLOOKUP(Table1[[#This Row],[Ticker]],[1]!Table1[[Symbol]:[Industry]],2,FALSE),"-")</f>
        <v>-</v>
      </c>
      <c r="D114" t="s">
        <v>34</v>
      </c>
      <c r="E114">
        <v>95731.653398039998</v>
      </c>
      <c r="F114">
        <v>105.54</v>
      </c>
      <c r="G114">
        <v>15.877491077114501</v>
      </c>
      <c r="H114">
        <v>-5.2434223451514699</v>
      </c>
      <c r="I114">
        <v>-20.000037265967801</v>
      </c>
      <c r="J114">
        <v>0.48101567233199499</v>
      </c>
      <c r="K114">
        <v>110.080816321396</v>
      </c>
      <c r="L114">
        <v>105.491859323266</v>
      </c>
      <c r="M114">
        <v>44.597558523619398</v>
      </c>
      <c r="N114">
        <v>1.0130522931522801</v>
      </c>
      <c r="O114">
        <v>22.133788137199101</v>
      </c>
      <c r="P114">
        <v>54.2531423560362</v>
      </c>
      <c r="Q114">
        <v>0.15365820100571201</v>
      </c>
    </row>
    <row r="115" spans="1:17" x14ac:dyDescent="0.3">
      <c r="A115" t="s">
        <v>300</v>
      </c>
      <c r="B115" t="s">
        <v>301</v>
      </c>
      <c r="C115" t="str">
        <f>IFERROR(VLOOKUP(Table1[[#This Row],[Ticker]],[1]!Table1[[Symbol]:[Industry]],2,FALSE),"-")</f>
        <v>-</v>
      </c>
      <c r="D115" t="s">
        <v>34</v>
      </c>
      <c r="E115">
        <v>94756.000929999995</v>
      </c>
      <c r="F115">
        <v>124.13</v>
      </c>
      <c r="G115">
        <v>-0.37146231958428499</v>
      </c>
      <c r="H115">
        <v>0.16309817683482999</v>
      </c>
      <c r="I115">
        <v>-34.417996224983902</v>
      </c>
      <c r="J115">
        <v>-0.18330880479859801</v>
      </c>
      <c r="K115">
        <v>127.146132051199</v>
      </c>
      <c r="L115">
        <v>128.813934371165</v>
      </c>
      <c r="M115">
        <v>61.159771649317697</v>
      </c>
      <c r="N115">
        <v>0.86522400464776705</v>
      </c>
      <c r="O115">
        <v>38.967211794086801</v>
      </c>
      <c r="P115">
        <v>36.032876712328701</v>
      </c>
      <c r="Q115">
        <v>0.14392591374952499</v>
      </c>
    </row>
    <row r="116" spans="1:17" x14ac:dyDescent="0.3">
      <c r="A116" t="s">
        <v>302</v>
      </c>
      <c r="B116" t="s">
        <v>303</v>
      </c>
      <c r="C116" t="str">
        <f>IFERROR(VLOOKUP(Table1[[#This Row],[Ticker]],[1]!Table1[[Symbol]:[Industry]],2,FALSE),"-")</f>
        <v>-</v>
      </c>
      <c r="D116" t="s">
        <v>234</v>
      </c>
      <c r="E116">
        <v>94456.521181470001</v>
      </c>
      <c r="F116">
        <v>4421.8999999999996</v>
      </c>
      <c r="G116">
        <v>41.073424850778999</v>
      </c>
      <c r="H116">
        <v>0.96433943409267098</v>
      </c>
      <c r="I116">
        <v>2.7735932665655301</v>
      </c>
      <c r="J116">
        <v>-1.43621346014811</v>
      </c>
      <c r="K116">
        <v>4265.2821403489897</v>
      </c>
      <c r="L116">
        <v>3765.8034336181599</v>
      </c>
      <c r="M116">
        <v>53.335652042343597</v>
      </c>
      <c r="N116">
        <v>0.65618950318319402</v>
      </c>
      <c r="O116">
        <v>2.8110088423528299</v>
      </c>
      <c r="P116">
        <v>72.551850623378101</v>
      </c>
      <c r="Q116">
        <v>1.6816516077075998E-2</v>
      </c>
    </row>
    <row r="117" spans="1:17" x14ac:dyDescent="0.3">
      <c r="A117" t="s">
        <v>304</v>
      </c>
      <c r="B117" t="s">
        <v>305</v>
      </c>
      <c r="C117" t="str">
        <f>IFERROR(VLOOKUP(Table1[[#This Row],[Ticker]],[1]!Table1[[Symbol]:[Industry]],2,FALSE),"-")</f>
        <v>-</v>
      </c>
      <c r="D117" t="s">
        <v>278</v>
      </c>
      <c r="E117">
        <v>93781.579152909995</v>
      </c>
      <c r="F117">
        <v>964.7</v>
      </c>
      <c r="G117">
        <v>42.0670852411887</v>
      </c>
      <c r="H117">
        <v>2.0881557461221498</v>
      </c>
      <c r="I117">
        <v>16.652907462735801</v>
      </c>
      <c r="J117">
        <v>3.28191772440216</v>
      </c>
      <c r="K117">
        <v>887.57163696378302</v>
      </c>
      <c r="L117">
        <v>807.80003326753797</v>
      </c>
      <c r="M117">
        <v>80.969026283310299</v>
      </c>
      <c r="N117">
        <v>1.2185404488151701</v>
      </c>
      <c r="O117">
        <v>1.5756193635326901</v>
      </c>
      <c r="P117">
        <v>81.658977497410802</v>
      </c>
      <c r="Q117">
        <v>0.11008807250755399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Row],[Ticker]],[1]!Table1[[Symbol]:[Industry]],2,FALSE),"-")</f>
        <v>-</v>
      </c>
      <c r="D118" t="s">
        <v>161</v>
      </c>
      <c r="E118">
        <v>92222.447957174998</v>
      </c>
      <c r="F118">
        <v>264.85000000000002</v>
      </c>
      <c r="G118">
        <v>83.568296538331197</v>
      </c>
      <c r="H118">
        <v>-12.742728848796</v>
      </c>
      <c r="I118">
        <v>2.6621014361099098</v>
      </c>
      <c r="J118">
        <v>0.57601137063999797</v>
      </c>
      <c r="K118">
        <v>287.43353388278803</v>
      </c>
      <c r="L118">
        <v>253.07061018872199</v>
      </c>
      <c r="M118">
        <v>36.455652510157897</v>
      </c>
      <c r="N118">
        <v>0.68087980656982205</v>
      </c>
      <c r="O118">
        <v>26.618840853313099</v>
      </c>
      <c r="P118">
        <v>133.348017621145</v>
      </c>
      <c r="Q118">
        <v>0.16682992383356099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78</v>
      </c>
      <c r="E119">
        <v>91778.959495079995</v>
      </c>
      <c r="F119">
        <v>25437.1</v>
      </c>
      <c r="G119">
        <v>-29.5002209653852</v>
      </c>
      <c r="H119">
        <v>-0.47862764217878701</v>
      </c>
      <c r="I119">
        <v>-15.0458513141695</v>
      </c>
      <c r="J119">
        <v>-1.7337843783054001</v>
      </c>
      <c r="K119">
        <v>25837.1736713645</v>
      </c>
      <c r="L119">
        <v>26050.690303817599</v>
      </c>
      <c r="M119">
        <v>44.783710700901402</v>
      </c>
      <c r="N119">
        <v>0.57487904315334204</v>
      </c>
      <c r="O119">
        <v>20.838263795794301</v>
      </c>
      <c r="P119">
        <v>7.3295358649788804</v>
      </c>
      <c r="Q119">
        <v>-7.5398820349608001E-2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27</v>
      </c>
      <c r="E120">
        <v>91446.159431680004</v>
      </c>
      <c r="F120">
        <v>13.12</v>
      </c>
      <c r="G120">
        <v>-5.5151066271509999</v>
      </c>
      <c r="H120">
        <v>-20.199904718713501</v>
      </c>
      <c r="I120">
        <v>-15.6445017857429</v>
      </c>
      <c r="J120">
        <v>-2.5536597803315999</v>
      </c>
      <c r="K120">
        <v>15.085967559840199</v>
      </c>
      <c r="L120">
        <v>14.316693906927799</v>
      </c>
      <c r="M120">
        <v>28.072399628038902</v>
      </c>
      <c r="N120">
        <v>0.70611310147193895</v>
      </c>
      <c r="O120">
        <v>46.189024390243901</v>
      </c>
      <c r="P120">
        <v>24.952380952380899</v>
      </c>
      <c r="Q120">
        <v>1.4300777173818001E-2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54</v>
      </c>
      <c r="E121">
        <v>90166.547962634999</v>
      </c>
      <c r="F121">
        <v>1552.45</v>
      </c>
      <c r="G121">
        <v>47.653579290598103</v>
      </c>
      <c r="H121">
        <v>0.37958267971249099</v>
      </c>
      <c r="I121">
        <v>37.143580064939698</v>
      </c>
      <c r="J121">
        <v>0.91908361705714403</v>
      </c>
      <c r="K121">
        <v>1462.1798576763699</v>
      </c>
      <c r="L121">
        <v>1221.3918927802099</v>
      </c>
      <c r="M121">
        <v>56.091419101455202</v>
      </c>
      <c r="N121">
        <v>0.83860499223854801</v>
      </c>
      <c r="O121">
        <v>2.54758607362555</v>
      </c>
      <c r="P121">
        <v>86.000119810699104</v>
      </c>
      <c r="Q121">
        <v>8.8150701118584002E-2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180</v>
      </c>
      <c r="E122">
        <v>89595.806420399997</v>
      </c>
      <c r="F122">
        <v>692</v>
      </c>
      <c r="G122">
        <v>-6.9817354616035301</v>
      </c>
      <c r="H122">
        <v>0.824840488904937</v>
      </c>
      <c r="I122">
        <v>23.679112483320999</v>
      </c>
      <c r="J122">
        <v>0.72797215495373002</v>
      </c>
      <c r="K122">
        <v>658.21787543147695</v>
      </c>
      <c r="L122">
        <v>598.50301109695897</v>
      </c>
      <c r="M122">
        <v>67.453782851340605</v>
      </c>
      <c r="N122">
        <v>1.02131137976357</v>
      </c>
      <c r="O122">
        <v>1.87861271676299</v>
      </c>
      <c r="P122">
        <v>42.298992391527797</v>
      </c>
      <c r="Q122">
        <v>-1.2841076951050001E-2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190</v>
      </c>
      <c r="E123">
        <v>87929.816135849993</v>
      </c>
      <c r="F123">
        <v>799.5</v>
      </c>
      <c r="G123">
        <v>-0.79407159424102802</v>
      </c>
      <c r="H123">
        <v>-8.5908197450064403</v>
      </c>
      <c r="I123">
        <v>-31.014147959829</v>
      </c>
      <c r="J123">
        <v>-3.6660752220469099</v>
      </c>
      <c r="K123">
        <v>857.45011828476004</v>
      </c>
      <c r="L123">
        <v>922.40252554732797</v>
      </c>
      <c r="M123">
        <v>25.9691382277374</v>
      </c>
      <c r="N123">
        <v>0.48885144028045402</v>
      </c>
      <c r="O123">
        <v>57.523452157598499</v>
      </c>
      <c r="P123">
        <v>53.160919540229798</v>
      </c>
      <c r="Q123">
        <v>-1.4499060742673001E-2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18</v>
      </c>
      <c r="E124">
        <v>86964.106269790005</v>
      </c>
      <c r="F124">
        <v>408.7</v>
      </c>
      <c r="G124">
        <v>112.565995574897</v>
      </c>
      <c r="H124">
        <v>3.2198858611168002</v>
      </c>
      <c r="I124">
        <v>17.523025750186601</v>
      </c>
      <c r="J124">
        <v>-4.7734462404907703</v>
      </c>
      <c r="K124">
        <v>393.51125687494402</v>
      </c>
      <c r="L124">
        <v>332.94676632689499</v>
      </c>
      <c r="M124">
        <v>40.508612145512799</v>
      </c>
      <c r="N124">
        <v>0.92217275192605996</v>
      </c>
      <c r="O124">
        <v>11.8546611206263</v>
      </c>
      <c r="P124">
        <v>156.29180602006599</v>
      </c>
      <c r="Q124">
        <v>8.7298520944442001E-2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92</v>
      </c>
      <c r="E125">
        <v>85552.190635919993</v>
      </c>
      <c r="F125">
        <v>1780.05</v>
      </c>
      <c r="G125">
        <v>120.372330524338</v>
      </c>
      <c r="H125">
        <v>1.1777215962960701</v>
      </c>
      <c r="I125">
        <v>34.123686341818299</v>
      </c>
      <c r="J125">
        <v>4.6095329072527198</v>
      </c>
      <c r="K125">
        <v>1666.9492258944099</v>
      </c>
      <c r="L125">
        <v>1374.5212806075499</v>
      </c>
      <c r="M125">
        <v>65.453959586224698</v>
      </c>
      <c r="N125">
        <v>0.97326572145545898</v>
      </c>
      <c r="O125">
        <v>7.1880003370691803</v>
      </c>
      <c r="P125">
        <v>157.251246477346</v>
      </c>
      <c r="Q125">
        <v>0.155252194655534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324</v>
      </c>
      <c r="E126">
        <v>84574.667700000005</v>
      </c>
      <c r="F126">
        <v>4193.3</v>
      </c>
      <c r="G126">
        <v>64.830825955477707</v>
      </c>
      <c r="H126">
        <v>-15.5456869047336</v>
      </c>
      <c r="I126">
        <v>111.38948738294199</v>
      </c>
      <c r="J126">
        <v>-4.2329407193443096</v>
      </c>
      <c r="K126">
        <v>4446.92644060985</v>
      </c>
      <c r="L126">
        <v>3371.9817252276198</v>
      </c>
      <c r="M126">
        <v>34.004559415102698</v>
      </c>
      <c r="N126">
        <v>0.75914876240941398</v>
      </c>
      <c r="O126">
        <v>39.746738845300797</v>
      </c>
      <c r="P126">
        <v>140.71756601607299</v>
      </c>
      <c r="Q126">
        <v>0.25433947917452798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327</v>
      </c>
      <c r="E127">
        <v>84317.541112349994</v>
      </c>
      <c r="F127">
        <v>14091.3</v>
      </c>
      <c r="G127">
        <v>160.50899461080201</v>
      </c>
      <c r="H127">
        <v>7.6796511951733901</v>
      </c>
      <c r="I127">
        <v>85.255803480262799</v>
      </c>
      <c r="J127">
        <v>9.6812335707856896</v>
      </c>
      <c r="K127">
        <v>12261.7562045794</v>
      </c>
      <c r="L127">
        <v>9472.6152690662602</v>
      </c>
      <c r="M127">
        <v>77.848563621479201</v>
      </c>
      <c r="N127">
        <v>1.0070800125230399</v>
      </c>
      <c r="O127">
        <v>0.70007735269279603</v>
      </c>
      <c r="P127">
        <v>197.696183544771</v>
      </c>
      <c r="Q127">
        <v>0.13701799132749101</v>
      </c>
    </row>
    <row r="128" spans="1:17" x14ac:dyDescent="0.3">
      <c r="A128" t="s">
        <v>328</v>
      </c>
      <c r="B128" t="s">
        <v>329</v>
      </c>
      <c r="C128" t="str">
        <f>IFERROR(VLOOKUP(Table1[[#This Row],[Ticker]],[1]!Table1[[Symbol]:[Industry]],2,FALSE),"-")</f>
        <v>-</v>
      </c>
      <c r="D128" t="s">
        <v>124</v>
      </c>
      <c r="E128">
        <v>83846.833524100002</v>
      </c>
      <c r="F128">
        <v>1848.5</v>
      </c>
      <c r="G128">
        <v>113.390459890024</v>
      </c>
      <c r="H128">
        <v>2.4542789448992299</v>
      </c>
      <c r="I128">
        <v>47.4685978667965</v>
      </c>
      <c r="J128">
        <v>1.3308561100922001</v>
      </c>
      <c r="K128">
        <v>1617.6737004965</v>
      </c>
      <c r="L128">
        <v>1279.2551093534701</v>
      </c>
      <c r="M128">
        <v>74.415853498663097</v>
      </c>
      <c r="N128">
        <v>0.65324733945198898</v>
      </c>
      <c r="O128">
        <v>1.23884230457127</v>
      </c>
      <c r="P128">
        <v>179.52517768032601</v>
      </c>
      <c r="Q128">
        <v>3.1322130231591E-2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132</v>
      </c>
      <c r="E129">
        <v>82588.214683679995</v>
      </c>
      <c r="F129">
        <v>1917.4</v>
      </c>
      <c r="G129">
        <v>186.550705644033</v>
      </c>
      <c r="H129">
        <v>-5.0518089272535498</v>
      </c>
      <c r="I129">
        <v>75.341233464788999</v>
      </c>
      <c r="J129">
        <v>-0.64984930837573296</v>
      </c>
      <c r="K129">
        <v>1777.26337156098</v>
      </c>
      <c r="L129">
        <v>1469.1615723668201</v>
      </c>
      <c r="M129">
        <v>64.288063164437105</v>
      </c>
      <c r="N129">
        <v>1.0208424009932899</v>
      </c>
      <c r="O129">
        <v>8.2090330656096899</v>
      </c>
      <c r="P129">
        <v>224.29598308668</v>
      </c>
      <c r="Q129">
        <v>0.16637883846218701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265</v>
      </c>
      <c r="E130">
        <v>81943.148678544996</v>
      </c>
      <c r="F130">
        <v>5355.95</v>
      </c>
      <c r="G130">
        <v>57.575421452396398</v>
      </c>
      <c r="H130">
        <v>5.1331381053894702</v>
      </c>
      <c r="I130">
        <v>15.5462042949544</v>
      </c>
      <c r="J130">
        <v>-0.31519818798468802</v>
      </c>
      <c r="K130">
        <v>4875.51618181915</v>
      </c>
      <c r="L130">
        <v>4112.9593318981097</v>
      </c>
      <c r="M130">
        <v>68.707077343733005</v>
      </c>
      <c r="N130">
        <v>0.60141898797523297</v>
      </c>
      <c r="O130">
        <v>0.92047162501518398</v>
      </c>
      <c r="P130">
        <v>92.079687275857097</v>
      </c>
      <c r="Q130">
        <v>0.13163139553883299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51</v>
      </c>
      <c r="E131">
        <v>81250.269580035005</v>
      </c>
      <c r="F131">
        <v>2023.85</v>
      </c>
      <c r="G131">
        <v>26.172766876250499</v>
      </c>
      <c r="H131">
        <v>5.9220478822360896</v>
      </c>
      <c r="I131">
        <v>35.6848744572941</v>
      </c>
      <c r="J131">
        <v>-0.76435760997288904</v>
      </c>
      <c r="K131">
        <v>1893.89315879624</v>
      </c>
      <c r="L131">
        <v>1661.00485302313</v>
      </c>
      <c r="M131">
        <v>68.911866575421399</v>
      </c>
      <c r="N131">
        <v>1.07533581767566</v>
      </c>
      <c r="O131">
        <v>2.7126516293203502</v>
      </c>
      <c r="P131">
        <v>71.171818835370203</v>
      </c>
      <c r="Q131">
        <v>8.8149012102360005E-3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-</v>
      </c>
      <c r="D132" t="s">
        <v>338</v>
      </c>
      <c r="E132">
        <v>79991.442878939997</v>
      </c>
      <c r="F132">
        <v>4135.6499999999996</v>
      </c>
      <c r="G132">
        <v>-2.2822584228045799</v>
      </c>
      <c r="H132">
        <v>-3.3163415501248399</v>
      </c>
      <c r="I132">
        <v>2.3882838743729899</v>
      </c>
      <c r="J132">
        <v>1.1601395728411099</v>
      </c>
      <c r="K132">
        <v>4043.5119957831298</v>
      </c>
      <c r="L132">
        <v>3794.42076854792</v>
      </c>
      <c r="M132">
        <v>62.664349939120697</v>
      </c>
      <c r="N132">
        <v>1.12680979144936</v>
      </c>
      <c r="O132">
        <v>13.2034867554072</v>
      </c>
      <c r="P132">
        <v>43.636363636363598</v>
      </c>
      <c r="Q132">
        <v>0.11670142932508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132</v>
      </c>
      <c r="E133">
        <v>79420.100429440005</v>
      </c>
      <c r="F133">
        <v>2856.2</v>
      </c>
      <c r="G133">
        <v>50.279761337392003</v>
      </c>
      <c r="H133">
        <v>-7.4542598944258804</v>
      </c>
      <c r="I133">
        <v>16.634768964483101</v>
      </c>
      <c r="J133">
        <v>-2.9961815448408999</v>
      </c>
      <c r="K133">
        <v>2940.9761032107399</v>
      </c>
      <c r="L133">
        <v>2620.5250498753098</v>
      </c>
      <c r="M133">
        <v>45.077969824000803</v>
      </c>
      <c r="N133">
        <v>0.63603627215611103</v>
      </c>
      <c r="O133">
        <v>19.133814158672301</v>
      </c>
      <c r="P133">
        <v>86.436031331592602</v>
      </c>
      <c r="Q133">
        <v>1.5240648451536E-2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-</v>
      </c>
      <c r="D134" t="s">
        <v>343</v>
      </c>
      <c r="E134">
        <v>75375.963833129994</v>
      </c>
      <c r="F134">
        <v>792.45</v>
      </c>
      <c r="G134">
        <v>-29.2359421446445</v>
      </c>
      <c r="H134">
        <v>10.513001042643101</v>
      </c>
      <c r="I134">
        <v>-2.4512900639842901</v>
      </c>
      <c r="J134">
        <v>-2.0601513309770798</v>
      </c>
      <c r="K134">
        <v>744.81847639018497</v>
      </c>
      <c r="L134">
        <v>741.171651879862</v>
      </c>
      <c r="M134">
        <v>63.510935506757001</v>
      </c>
      <c r="N134">
        <v>2.2279806065469701</v>
      </c>
      <c r="O134">
        <v>6.1581172313710502</v>
      </c>
      <c r="P134">
        <v>22.301103480206798</v>
      </c>
      <c r="Q134">
        <v>-0.101884254294989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124</v>
      </c>
      <c r="E135">
        <v>74648</v>
      </c>
      <c r="F135">
        <v>933.1</v>
      </c>
      <c r="G135">
        <v>9.4773174287506201</v>
      </c>
      <c r="H135">
        <v>-2.6313145100558502</v>
      </c>
      <c r="I135">
        <v>-13.8710389704326</v>
      </c>
      <c r="J135">
        <v>-0.88904239280086195</v>
      </c>
      <c r="K135">
        <v>952.22237140122104</v>
      </c>
      <c r="L135">
        <v>926.36450848462005</v>
      </c>
      <c r="M135">
        <v>49.267575683430699</v>
      </c>
      <c r="N135">
        <v>0.752251330915501</v>
      </c>
      <c r="O135">
        <v>22.055513878469601</v>
      </c>
      <c r="P135">
        <v>46.817716938085098</v>
      </c>
      <c r="Q135">
        <v>7.7334293005040002E-3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54</v>
      </c>
      <c r="E136">
        <v>74331.767024999994</v>
      </c>
      <c r="F136">
        <v>6216.85</v>
      </c>
      <c r="G136">
        <v>43.981851604273999</v>
      </c>
      <c r="H136">
        <v>8.1893828898294299</v>
      </c>
      <c r="I136">
        <v>9.5291196059479102</v>
      </c>
      <c r="J136">
        <v>-0.38755991212908503</v>
      </c>
      <c r="K136">
        <v>5783.4357906632104</v>
      </c>
      <c r="L136">
        <v>5118.99540938467</v>
      </c>
      <c r="M136">
        <v>51.808542597791202</v>
      </c>
      <c r="N136">
        <v>0.72977499682289704</v>
      </c>
      <c r="O136">
        <v>3.5878298495218601</v>
      </c>
      <c r="P136">
        <v>80.355381491151704</v>
      </c>
      <c r="Q136">
        <v>3.5232977327048998E-2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127</v>
      </c>
      <c r="E137">
        <v>74312.601553519999</v>
      </c>
      <c r="F137">
        <v>1596.1</v>
      </c>
      <c r="G137">
        <v>16.429899853477199</v>
      </c>
      <c r="H137">
        <v>-3.8523659072071799</v>
      </c>
      <c r="I137">
        <v>27.808688937018001</v>
      </c>
      <c r="J137">
        <v>1.1633202097282</v>
      </c>
      <c r="K137">
        <v>1592.3732738369999</v>
      </c>
      <c r="L137">
        <v>1406.6825135781</v>
      </c>
      <c r="M137">
        <v>52.948667150826097</v>
      </c>
      <c r="N137">
        <v>0.86376297620591103</v>
      </c>
      <c r="O137">
        <v>13.0568260134076</v>
      </c>
      <c r="P137">
        <v>59.243739399381397</v>
      </c>
      <c r="Q137">
        <v>9.8237101410744002E-2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81</v>
      </c>
      <c r="E138">
        <v>73511.393721365006</v>
      </c>
      <c r="F138">
        <v>712.85</v>
      </c>
      <c r="G138">
        <v>184.93108854348401</v>
      </c>
      <c r="H138">
        <v>17.241212628334999</v>
      </c>
      <c r="I138">
        <v>75.645012743129797</v>
      </c>
      <c r="J138">
        <v>6.3182961533045097</v>
      </c>
      <c r="K138">
        <v>587.53356519032695</v>
      </c>
      <c r="L138">
        <v>448.65735670491398</v>
      </c>
      <c r="M138">
        <v>77.843146976854996</v>
      </c>
      <c r="N138">
        <v>1.7498228611857101</v>
      </c>
      <c r="O138">
        <v>5.0711930981272202</v>
      </c>
      <c r="P138">
        <v>251.50394477317499</v>
      </c>
      <c r="Q138">
        <v>0.25187365970817699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24</v>
      </c>
      <c r="E139">
        <v>73345.030155539993</v>
      </c>
      <c r="F139">
        <v>23.4</v>
      </c>
      <c r="G139">
        <v>-0.27561010151979898</v>
      </c>
      <c r="H139">
        <v>-6.98664580294475</v>
      </c>
      <c r="I139">
        <v>-15.6295845198183</v>
      </c>
      <c r="J139">
        <v>0.71103384417922499</v>
      </c>
      <c r="K139">
        <v>24.005700772319901</v>
      </c>
      <c r="L139">
        <v>23.150197108103502</v>
      </c>
      <c r="M139">
        <v>45.993552701511497</v>
      </c>
      <c r="N139">
        <v>0.55575518571719795</v>
      </c>
      <c r="O139">
        <v>40.384615384615302</v>
      </c>
      <c r="P139">
        <v>49.044585987261101</v>
      </c>
      <c r="Q139">
        <v>5.8446124916599E-2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89</v>
      </c>
      <c r="E140">
        <v>72576.633030494995</v>
      </c>
      <c r="F140">
        <v>622.54999999999995</v>
      </c>
      <c r="G140">
        <v>-25.118658548509799</v>
      </c>
      <c r="H140">
        <v>9.2677407086341397</v>
      </c>
      <c r="I140">
        <v>-3.2956985371120999</v>
      </c>
      <c r="J140">
        <v>2.33819298747277</v>
      </c>
      <c r="K140">
        <v>566.097948296298</v>
      </c>
      <c r="L140">
        <v>546.35711668814702</v>
      </c>
      <c r="M140">
        <v>79.409598505772905</v>
      </c>
      <c r="N140">
        <v>1.26367600886235</v>
      </c>
      <c r="O140">
        <v>9.1880170267448502</v>
      </c>
      <c r="P140">
        <v>41.810933940774397</v>
      </c>
      <c r="Q140">
        <v>-7.2577386627957E-2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164</v>
      </c>
      <c r="E141">
        <v>72065.321329875005</v>
      </c>
      <c r="F141">
        <v>2431.15</v>
      </c>
      <c r="G141">
        <v>-23.245611843692501</v>
      </c>
      <c r="H141">
        <v>-5.5108332622670604</v>
      </c>
      <c r="I141">
        <v>-16.9892393975407</v>
      </c>
      <c r="J141">
        <v>-5.6776752924874598</v>
      </c>
      <c r="K141">
        <v>2491.1817860669698</v>
      </c>
      <c r="L141">
        <v>2430.2718312064999</v>
      </c>
      <c r="M141">
        <v>28.122220985633799</v>
      </c>
      <c r="N141">
        <v>0.87922902559907201</v>
      </c>
      <c r="O141">
        <v>10.8096991135882</v>
      </c>
      <c r="P141">
        <v>16.755913074798801</v>
      </c>
      <c r="Q141">
        <v>-3.3501473105778001E-2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164</v>
      </c>
      <c r="E142">
        <v>71190.223693120002</v>
      </c>
      <c r="F142">
        <v>4692.8</v>
      </c>
      <c r="G142">
        <v>4.8238409314359103</v>
      </c>
      <c r="H142">
        <v>0.88096445473019502</v>
      </c>
      <c r="I142">
        <v>10.375732882265201</v>
      </c>
      <c r="J142">
        <v>-0.49974070001722898</v>
      </c>
      <c r="K142">
        <v>4343.9553687594898</v>
      </c>
      <c r="L142">
        <v>3901.9788087841398</v>
      </c>
      <c r="M142">
        <v>70.123914488446104</v>
      </c>
      <c r="N142">
        <v>0.74541767513549995</v>
      </c>
      <c r="O142">
        <v>1.1954483464029899</v>
      </c>
      <c r="P142">
        <v>45.739130434782602</v>
      </c>
      <c r="Q142">
        <v>2.7920948486734001E-2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201</v>
      </c>
      <c r="E143">
        <v>70709.168806079993</v>
      </c>
      <c r="F143">
        <v>240.8</v>
      </c>
      <c r="G143">
        <v>5.2368972094248596</v>
      </c>
      <c r="H143">
        <v>-9.4439454489003705</v>
      </c>
      <c r="I143">
        <v>32.631590829555698</v>
      </c>
      <c r="J143">
        <v>-1.9564848863356299</v>
      </c>
      <c r="K143">
        <v>244.456077830396</v>
      </c>
      <c r="L143">
        <v>212.473419189444</v>
      </c>
      <c r="M143">
        <v>32.913647306147702</v>
      </c>
      <c r="N143">
        <v>0.593985678258109</v>
      </c>
      <c r="O143">
        <v>9.9044850498338697</v>
      </c>
      <c r="P143">
        <v>52.840368137099297</v>
      </c>
      <c r="Q143">
        <v>7.6806416906844005E-2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34</v>
      </c>
      <c r="E144">
        <v>70008.452912474997</v>
      </c>
      <c r="F144">
        <v>519.75</v>
      </c>
      <c r="G144">
        <v>0.22492077446973699</v>
      </c>
      <c r="H144">
        <v>-9.8150753060536893</v>
      </c>
      <c r="I144">
        <v>-10.817854136859699</v>
      </c>
      <c r="J144">
        <v>-2.6951961430601501</v>
      </c>
      <c r="K144">
        <v>546.41639457383098</v>
      </c>
      <c r="L144">
        <v>510.24320271282301</v>
      </c>
      <c r="M144">
        <v>36.624259315530203</v>
      </c>
      <c r="N144">
        <v>1.3057179802174199</v>
      </c>
      <c r="O144">
        <v>21.7316017316017</v>
      </c>
      <c r="P144">
        <v>32.9623944742901</v>
      </c>
      <c r="Q144">
        <v>0.16961947510536601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98</v>
      </c>
      <c r="E145">
        <v>69342.946392710001</v>
      </c>
      <c r="F145">
        <v>335.9</v>
      </c>
      <c r="G145">
        <v>87.658925345880107</v>
      </c>
      <c r="H145">
        <v>0.26364297906718498</v>
      </c>
      <c r="I145">
        <v>20.6030722294092</v>
      </c>
      <c r="J145">
        <v>3.1416192886997401</v>
      </c>
      <c r="K145">
        <v>318.86087387217498</v>
      </c>
      <c r="L145">
        <v>267.44403147952801</v>
      </c>
      <c r="M145">
        <v>68.090690449495597</v>
      </c>
      <c r="N145">
        <v>1.10873042576901</v>
      </c>
      <c r="O145">
        <v>7.45757665972015</v>
      </c>
      <c r="P145">
        <v>136.216596343178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40</v>
      </c>
      <c r="E146">
        <v>69132.131999999998</v>
      </c>
      <c r="F146">
        <v>394.05</v>
      </c>
      <c r="G146">
        <v>44.407462814540096</v>
      </c>
      <c r="H146">
        <v>-2.55220167736121</v>
      </c>
      <c r="I146">
        <v>2.5097161976881499</v>
      </c>
      <c r="J146">
        <v>-3.22416694900833</v>
      </c>
      <c r="K146">
        <v>395.65112134741702</v>
      </c>
      <c r="L146">
        <v>352.52830627099797</v>
      </c>
      <c r="M146">
        <v>46.110164670226602</v>
      </c>
      <c r="N146">
        <v>0.87301151874512395</v>
      </c>
      <c r="O146">
        <v>18.7158989975891</v>
      </c>
      <c r="P146">
        <v>85.7412208343153</v>
      </c>
      <c r="Q146">
        <v>0.111843613850224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295</v>
      </c>
      <c r="E147">
        <v>68923.29765968</v>
      </c>
      <c r="F147">
        <v>8081.6</v>
      </c>
      <c r="G147">
        <v>9.1578567310954107</v>
      </c>
      <c r="H147">
        <v>11.880019836896899</v>
      </c>
      <c r="I147">
        <v>3.81292900922455</v>
      </c>
      <c r="J147">
        <v>10.122597923510099</v>
      </c>
      <c r="K147">
        <v>7767.8890647746503</v>
      </c>
      <c r="L147">
        <v>7218.2615185039504</v>
      </c>
      <c r="M147">
        <v>65.763921777703004</v>
      </c>
      <c r="N147">
        <v>1.3526885997371301</v>
      </c>
      <c r="O147">
        <v>22.934196198772501</v>
      </c>
      <c r="P147">
        <v>51.767136150234698</v>
      </c>
      <c r="Q147">
        <v>0.118375947021241</v>
      </c>
    </row>
    <row r="148" spans="1:17" hidden="1" x14ac:dyDescent="0.3">
      <c r="A148" t="s">
        <v>370</v>
      </c>
      <c r="B148" t="s">
        <v>371</v>
      </c>
      <c r="C148" t="str">
        <f>IFERROR(VLOOKUP(Table1[[#This Row],[Ticker]],[1]!Table1[[Symbol]:[Industry]],2,FALSE),"-")</f>
        <v>-</v>
      </c>
      <c r="D148" t="s">
        <v>27</v>
      </c>
      <c r="E148">
        <v>68660</v>
      </c>
      <c r="F148">
        <v>1373.2</v>
      </c>
      <c r="G148">
        <v>42.960906264037597</v>
      </c>
      <c r="H148">
        <v>12.281302158955899</v>
      </c>
      <c r="I148">
        <v>53.4266204646391</v>
      </c>
      <c r="J148">
        <v>8.2866623801167094</v>
      </c>
      <c r="K148">
        <v>1173.55887355961</v>
      </c>
      <c r="M148">
        <v>78.942704054107907</v>
      </c>
      <c r="N148">
        <v>0.75148896726077996</v>
      </c>
      <c r="O148">
        <v>5.8804252840081599</v>
      </c>
      <c r="P148">
        <v>81.880794701986702</v>
      </c>
    </row>
    <row r="149" spans="1:17" x14ac:dyDescent="0.3">
      <c r="A149" t="s">
        <v>372</v>
      </c>
      <c r="B149" t="s">
        <v>373</v>
      </c>
      <c r="C149" t="str">
        <f>IFERROR(VLOOKUP(Table1[[#This Row],[Ticker]],[1]!Table1[[Symbol]:[Industry]],2,FALSE),"-")</f>
        <v>-</v>
      </c>
      <c r="D149" t="s">
        <v>374</v>
      </c>
      <c r="E149">
        <v>68562.11794815</v>
      </c>
      <c r="F149">
        <v>5397.45</v>
      </c>
      <c r="G149">
        <v>5.3645014013228396</v>
      </c>
      <c r="H149">
        <v>-1.1639797852248199</v>
      </c>
      <c r="I149">
        <v>26.1969530373004</v>
      </c>
      <c r="J149">
        <v>-1.0603945883916499</v>
      </c>
      <c r="K149">
        <v>5378.4855383514196</v>
      </c>
      <c r="L149">
        <v>4914.4543081721704</v>
      </c>
      <c r="M149">
        <v>58.763963713126699</v>
      </c>
      <c r="N149">
        <v>0.98615275757281295</v>
      </c>
      <c r="O149">
        <v>19.686148088449102</v>
      </c>
      <c r="P149">
        <v>49.887531241321803</v>
      </c>
      <c r="Q149">
        <v>9.9271320827890003E-2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Row],[Ticker]],[1]!Table1[[Symbol]:[Industry]],2,FALSE),"-")</f>
        <v>-</v>
      </c>
      <c r="D150" t="s">
        <v>377</v>
      </c>
      <c r="E150">
        <v>67016.107135889994</v>
      </c>
      <c r="F150">
        <v>1851.3</v>
      </c>
      <c r="G150">
        <v>18.609628212857899</v>
      </c>
      <c r="H150">
        <v>-2.1764841902530701</v>
      </c>
      <c r="I150">
        <v>15.3990675440968</v>
      </c>
      <c r="J150">
        <v>-5.47123454403261</v>
      </c>
      <c r="K150">
        <v>1794.2503087761399</v>
      </c>
      <c r="L150">
        <v>1575.18721896133</v>
      </c>
      <c r="M150">
        <v>33.143471418399599</v>
      </c>
      <c r="N150">
        <v>1.84877878904363</v>
      </c>
      <c r="O150">
        <v>7.6108680386755196</v>
      </c>
      <c r="P150">
        <v>58.237531518440903</v>
      </c>
      <c r="Q150">
        <v>5.8009039626352003E-2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132</v>
      </c>
      <c r="E151">
        <v>65961.08181417</v>
      </c>
      <c r="F151">
        <v>1814.1</v>
      </c>
      <c r="G151">
        <v>30.613780109035201</v>
      </c>
      <c r="H151">
        <v>-2.0940301230895702</v>
      </c>
      <c r="I151">
        <v>19.225710281007999</v>
      </c>
      <c r="J151">
        <v>1.9104758391260499</v>
      </c>
      <c r="K151">
        <v>1757.7861547764801</v>
      </c>
      <c r="L151">
        <v>1583.5879976102799</v>
      </c>
      <c r="M151">
        <v>65.548499366621897</v>
      </c>
      <c r="N151">
        <v>0.71525892620072296</v>
      </c>
      <c r="O151">
        <v>7.65944545504657</v>
      </c>
      <c r="P151">
        <v>72.590619351155894</v>
      </c>
      <c r="Q151">
        <v>7.7860888045178003E-2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382</v>
      </c>
      <c r="E152">
        <v>63228.63793941</v>
      </c>
      <c r="F152">
        <v>977.15</v>
      </c>
      <c r="G152">
        <v>53.1487014014645</v>
      </c>
      <c r="H152">
        <v>2.2598551666507598</v>
      </c>
      <c r="I152">
        <v>36.9538206569664</v>
      </c>
      <c r="J152">
        <v>-0.43788533576808802</v>
      </c>
      <c r="K152">
        <v>968.23570895681496</v>
      </c>
      <c r="L152">
        <v>820.66471673575199</v>
      </c>
      <c r="M152">
        <v>45.5908359081184</v>
      </c>
      <c r="N152">
        <v>0.23321597625020599</v>
      </c>
      <c r="O152">
        <v>21.475720206723601</v>
      </c>
      <c r="P152">
        <v>93.112648221343804</v>
      </c>
      <c r="Q152">
        <v>0.14746889635826199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Row],[Ticker]],[1]!Table1[[Symbol]:[Industry]],2,FALSE),"-")</f>
        <v>-</v>
      </c>
      <c r="D153" t="s">
        <v>327</v>
      </c>
      <c r="E153">
        <v>63002.108919699996</v>
      </c>
      <c r="F153">
        <v>1904.05</v>
      </c>
      <c r="G153">
        <v>91.931341888756805</v>
      </c>
      <c r="H153">
        <v>19.481941627275699</v>
      </c>
      <c r="I153">
        <v>64.789010829871103</v>
      </c>
      <c r="J153">
        <v>3.2636964925356402</v>
      </c>
      <c r="K153">
        <v>1659.57489901076</v>
      </c>
      <c r="L153">
        <v>1348.5952092815601</v>
      </c>
      <c r="M153">
        <v>76.855866525539994</v>
      </c>
      <c r="N153">
        <v>0.88411637905650597</v>
      </c>
      <c r="O153">
        <v>1.6254825240933799</v>
      </c>
      <c r="P153">
        <v>136.02950291310199</v>
      </c>
      <c r="Q153">
        <v>4.0622120638683999E-2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387</v>
      </c>
      <c r="E154">
        <v>62908.385176099997</v>
      </c>
      <c r="F154">
        <v>214.66</v>
      </c>
      <c r="G154">
        <v>18.330215151747101</v>
      </c>
      <c r="H154">
        <v>-3.9888371430125602</v>
      </c>
      <c r="I154">
        <v>-9.5160195656758209</v>
      </c>
      <c r="J154">
        <v>2.9653082108714099</v>
      </c>
      <c r="K154">
        <v>226.471947867328</v>
      </c>
      <c r="L154">
        <v>220.30324310321001</v>
      </c>
      <c r="M154">
        <v>46.997373254779603</v>
      </c>
      <c r="N154">
        <v>0.86960992928362302</v>
      </c>
      <c r="O154">
        <v>33.3969999068294</v>
      </c>
      <c r="P154">
        <v>52.619978670458501</v>
      </c>
      <c r="Q154">
        <v>8.9411051340507003E-2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132</v>
      </c>
      <c r="E155">
        <v>62430.238557669902</v>
      </c>
      <c r="F155">
        <v>3492.7</v>
      </c>
      <c r="G155">
        <v>64.098611151162899</v>
      </c>
      <c r="H155">
        <v>0.470554963994678</v>
      </c>
      <c r="I155">
        <v>17.166625207799001</v>
      </c>
      <c r="J155">
        <v>-1.69805380784733</v>
      </c>
      <c r="K155">
        <v>3530.98143343638</v>
      </c>
      <c r="L155">
        <v>3058.1053022782999</v>
      </c>
      <c r="M155">
        <v>47.635658539869198</v>
      </c>
      <c r="N155">
        <v>0.93424980894277998</v>
      </c>
      <c r="O155">
        <v>18.447046697397401</v>
      </c>
      <c r="P155">
        <v>102.11799427099901</v>
      </c>
      <c r="Q155">
        <v>0.17399129923442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127</v>
      </c>
      <c r="E156">
        <v>62284.592236319899</v>
      </c>
      <c r="F156">
        <v>756.4</v>
      </c>
      <c r="G156">
        <v>29.213266395067102</v>
      </c>
      <c r="H156">
        <v>2.9768674068475902</v>
      </c>
      <c r="I156">
        <v>-2.8065688637149102</v>
      </c>
      <c r="J156">
        <v>3.1001160538355901</v>
      </c>
      <c r="K156">
        <v>739.84396299912999</v>
      </c>
      <c r="L156">
        <v>671.41573864566794</v>
      </c>
      <c r="M156">
        <v>59.182422185262503</v>
      </c>
      <c r="N156">
        <v>1.2389625419725001</v>
      </c>
      <c r="O156">
        <v>12.1099947117927</v>
      </c>
      <c r="P156">
        <v>77.080650825237001</v>
      </c>
      <c r="Q156">
        <v>0.17692937860355901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54</v>
      </c>
      <c r="E157">
        <v>61327.079269649999</v>
      </c>
      <c r="F157">
        <v>28860.75</v>
      </c>
      <c r="G157">
        <v>-2.0605730774050701</v>
      </c>
      <c r="H157">
        <v>0.68918876402645202</v>
      </c>
      <c r="I157">
        <v>-14.5192922760404</v>
      </c>
      <c r="J157">
        <v>-4.7402140496453802</v>
      </c>
      <c r="K157">
        <v>28681.5739613683</v>
      </c>
      <c r="L157">
        <v>26848.701148451499</v>
      </c>
      <c r="M157">
        <v>31.3076138970067</v>
      </c>
      <c r="N157">
        <v>0.53907447886319304</v>
      </c>
      <c r="O157">
        <v>5.7526225063451104</v>
      </c>
      <c r="P157">
        <v>31.1852272727272</v>
      </c>
      <c r="Q157">
        <v>8.9205597398119996E-3</v>
      </c>
    </row>
    <row r="158" spans="1:17" hidden="1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138</v>
      </c>
      <c r="E158">
        <v>61211.153414443899</v>
      </c>
      <c r="F158">
        <v>227.74</v>
      </c>
      <c r="G158">
        <v>253.68458756245099</v>
      </c>
      <c r="H158">
        <v>-9.3160367489735307</v>
      </c>
      <c r="I158">
        <v>55.623815344227097</v>
      </c>
      <c r="J158">
        <v>-2.6115048673438901</v>
      </c>
      <c r="K158">
        <v>235.12055773939801</v>
      </c>
      <c r="L158">
        <v>176.53447835820799</v>
      </c>
      <c r="M158">
        <v>37.2329380396571</v>
      </c>
      <c r="N158">
        <v>0.33310149677155398</v>
      </c>
      <c r="O158">
        <v>36.120136998331397</v>
      </c>
      <c r="P158">
        <v>386.62393162393101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206</v>
      </c>
      <c r="E159">
        <v>60427.873867025002</v>
      </c>
      <c r="F159">
        <v>1052.45</v>
      </c>
      <c r="G159">
        <v>46.588777665981198</v>
      </c>
      <c r="H159">
        <v>-11.9870779339458</v>
      </c>
      <c r="I159">
        <v>49.363657015910299</v>
      </c>
      <c r="J159">
        <v>-2.3597137834581599</v>
      </c>
      <c r="K159">
        <v>1060.2116637080201</v>
      </c>
      <c r="L159">
        <v>872.08157083794401</v>
      </c>
      <c r="M159">
        <v>38.551228099309903</v>
      </c>
      <c r="N159">
        <v>0.82710866092975499</v>
      </c>
      <c r="O159">
        <v>19.245569860800899</v>
      </c>
      <c r="P159">
        <v>91.842872767043303</v>
      </c>
      <c r="Q159">
        <v>0.121351525230978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206</v>
      </c>
      <c r="E160">
        <v>60200.358500499999</v>
      </c>
      <c r="F160">
        <v>3851.5</v>
      </c>
      <c r="G160">
        <v>-6.5056940251010396</v>
      </c>
      <c r="H160">
        <v>-6.8070720074547397</v>
      </c>
      <c r="I160">
        <v>17.729139296614498</v>
      </c>
      <c r="J160">
        <v>-9.2282483738009097E-2</v>
      </c>
      <c r="K160">
        <v>3994.6858748356799</v>
      </c>
      <c r="L160">
        <v>3714.0021765286301</v>
      </c>
      <c r="M160">
        <v>44.2061474945424</v>
      </c>
      <c r="N160">
        <v>0.38449610924389999</v>
      </c>
      <c r="O160">
        <v>28.547319226275398</v>
      </c>
      <c r="P160">
        <v>47.4427685475844</v>
      </c>
      <c r="Q160">
        <v>0.108340813470559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Row],[Ticker]],[1]!Table1[[Symbol]:[Industry]],2,FALSE),"-")</f>
        <v>-</v>
      </c>
      <c r="D161" t="s">
        <v>21</v>
      </c>
      <c r="E161">
        <v>60112.325549640002</v>
      </c>
      <c r="F161">
        <v>3177.8</v>
      </c>
      <c r="G161">
        <v>2.0486777395851101</v>
      </c>
      <c r="H161">
        <v>2.74642401314498</v>
      </c>
      <c r="I161">
        <v>13.6654231825816</v>
      </c>
      <c r="J161">
        <v>1.65274404390732</v>
      </c>
      <c r="K161">
        <v>2906.3609231136702</v>
      </c>
      <c r="L161">
        <v>2604.24671099735</v>
      </c>
      <c r="M161">
        <v>68.971483980799206</v>
      </c>
      <c r="N161">
        <v>0.58864243460288501</v>
      </c>
      <c r="O161">
        <v>0.31468311410409699</v>
      </c>
      <c r="P161">
        <v>53.583683727224397</v>
      </c>
      <c r="Q161">
        <v>-4.3249701372156002E-2</v>
      </c>
    </row>
    <row r="162" spans="1:17" x14ac:dyDescent="0.3">
      <c r="A162" t="s">
        <v>402</v>
      </c>
      <c r="B162" t="s">
        <v>403</v>
      </c>
      <c r="C162" t="str">
        <f>IFERROR(VLOOKUP(Table1[[#This Row],[Ticker]],[1]!Table1[[Symbol]:[Industry]],2,FALSE),"-")</f>
        <v>-</v>
      </c>
      <c r="D162" t="s">
        <v>265</v>
      </c>
      <c r="E162">
        <v>59940.028439219997</v>
      </c>
      <c r="F162">
        <v>5663.4</v>
      </c>
      <c r="G162">
        <v>-4.43328857410713</v>
      </c>
      <c r="H162">
        <v>5.2954635797381204</v>
      </c>
      <c r="I162">
        <v>-10.2854942891714</v>
      </c>
      <c r="J162">
        <v>-0.118186353214514</v>
      </c>
      <c r="K162">
        <v>5361.2425138213403</v>
      </c>
      <c r="L162">
        <v>5029.1187133919002</v>
      </c>
      <c r="M162">
        <v>52.229536622625901</v>
      </c>
      <c r="N162">
        <v>0.60430323085332305</v>
      </c>
      <c r="O162">
        <v>5.9434262104036399</v>
      </c>
      <c r="P162">
        <v>37.762101678423697</v>
      </c>
      <c r="Q162">
        <v>-9.2503327172030001E-3</v>
      </c>
    </row>
    <row r="163" spans="1:17" x14ac:dyDescent="0.3">
      <c r="A163" t="s">
        <v>404</v>
      </c>
      <c r="B163" t="s">
        <v>405</v>
      </c>
      <c r="C163" t="str">
        <f>IFERROR(VLOOKUP(Table1[[#This Row],[Ticker]],[1]!Table1[[Symbol]:[Industry]],2,FALSE),"-")</f>
        <v>-</v>
      </c>
      <c r="D163" t="s">
        <v>406</v>
      </c>
      <c r="E163">
        <v>59464.367643999998</v>
      </c>
      <c r="F163">
        <v>3076</v>
      </c>
      <c r="G163">
        <v>-4.1518958757534596</v>
      </c>
      <c r="H163">
        <v>4.3891176336263404</v>
      </c>
      <c r="I163">
        <v>20.6687546575162</v>
      </c>
      <c r="J163">
        <v>1.2011228981203601</v>
      </c>
      <c r="K163">
        <v>3003.1695732717099</v>
      </c>
      <c r="L163">
        <v>2783.2799137196098</v>
      </c>
      <c r="M163">
        <v>66.577607428758199</v>
      </c>
      <c r="N163">
        <v>0.82487679835925498</v>
      </c>
      <c r="O163">
        <v>9.7204161248374401</v>
      </c>
      <c r="P163">
        <v>40.2133284711459</v>
      </c>
      <c r="Q163">
        <v>-1.2771350691504001E-2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260</v>
      </c>
      <c r="E164">
        <v>58905.069415065002</v>
      </c>
      <c r="F164">
        <v>5230.3500000000004</v>
      </c>
      <c r="G164">
        <v>61.730238631674403</v>
      </c>
      <c r="H164">
        <v>9.0161896406251394</v>
      </c>
      <c r="I164">
        <v>26.3083336467182</v>
      </c>
      <c r="J164">
        <v>14.373321368362699</v>
      </c>
      <c r="K164">
        <v>4661.1713385352496</v>
      </c>
      <c r="L164">
        <v>4247.6108463385099</v>
      </c>
      <c r="M164">
        <v>90.673963045925305</v>
      </c>
      <c r="N164">
        <v>1.2482484315567901</v>
      </c>
      <c r="O164">
        <v>11.6550517651782</v>
      </c>
      <c r="P164">
        <v>109.19308069193001</v>
      </c>
      <c r="Q164">
        <v>0.14961038467809601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411</v>
      </c>
      <c r="E165">
        <v>58658.068559068</v>
      </c>
      <c r="F165">
        <v>225.17</v>
      </c>
      <c r="G165">
        <v>-2.8047355677298298</v>
      </c>
      <c r="H165">
        <v>0.71273178312688701</v>
      </c>
      <c r="I165">
        <v>14.8149826961549</v>
      </c>
      <c r="J165">
        <v>2.3596505143708799</v>
      </c>
      <c r="K165">
        <v>220.625937955506</v>
      </c>
      <c r="L165">
        <v>206.57168921588899</v>
      </c>
      <c r="M165">
        <v>59.726005600444999</v>
      </c>
      <c r="N165">
        <v>0.82132144108490601</v>
      </c>
      <c r="O165">
        <v>9.6504862992405904</v>
      </c>
      <c r="P165">
        <v>45.270967741935401</v>
      </c>
      <c r="Q165">
        <v>7.9567192606273998E-2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34</v>
      </c>
      <c r="E166">
        <v>58512.459313343898</v>
      </c>
      <c r="F166">
        <v>48.94</v>
      </c>
      <c r="G166">
        <v>-20.634767276258199</v>
      </c>
      <c r="H166">
        <v>-7.0651786365207698</v>
      </c>
      <c r="I166">
        <v>-18.6969973146808</v>
      </c>
      <c r="J166">
        <v>9.3663258981543998E-2</v>
      </c>
      <c r="K166">
        <v>51.803591142465102</v>
      </c>
      <c r="L166">
        <v>49.788270840922699</v>
      </c>
      <c r="M166">
        <v>38.7460413551537</v>
      </c>
      <c r="N166">
        <v>0.41872062360371498</v>
      </c>
      <c r="O166">
        <v>44.360441356763403</v>
      </c>
      <c r="P166">
        <v>40.834532374100696</v>
      </c>
      <c r="Q166">
        <v>0.119255445421307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27</v>
      </c>
      <c r="E167">
        <v>57853.574999999997</v>
      </c>
      <c r="F167">
        <v>2029.95</v>
      </c>
      <c r="G167">
        <v>-18.938476122364399</v>
      </c>
      <c r="H167">
        <v>5.60148938857881</v>
      </c>
      <c r="I167">
        <v>-11.987327632576999</v>
      </c>
      <c r="J167">
        <v>3.8736708575027499</v>
      </c>
      <c r="K167">
        <v>1923.4371715406501</v>
      </c>
      <c r="L167">
        <v>1827.37717613583</v>
      </c>
      <c r="M167">
        <v>62.174709798897602</v>
      </c>
      <c r="N167">
        <v>1.2043343849639401</v>
      </c>
      <c r="O167">
        <v>2.6946476514199702</v>
      </c>
      <c r="P167">
        <v>31.524556174679201</v>
      </c>
      <c r="Q167">
        <v>2.3911128203598999E-2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418</v>
      </c>
      <c r="E168">
        <v>57587.455301219998</v>
      </c>
      <c r="F168">
        <v>945.15</v>
      </c>
      <c r="G168">
        <v>2.59613743897788</v>
      </c>
      <c r="H168">
        <v>-6.9762348086009096</v>
      </c>
      <c r="I168">
        <v>-4.8595746357460801</v>
      </c>
      <c r="J168">
        <v>-1.64900218518376</v>
      </c>
      <c r="K168">
        <v>986.56889786864804</v>
      </c>
      <c r="L168">
        <v>947.46011761279897</v>
      </c>
      <c r="M168">
        <v>40.0543322877704</v>
      </c>
      <c r="N168">
        <v>0.81406678032416901</v>
      </c>
      <c r="O168">
        <v>24.847907739512198</v>
      </c>
      <c r="P168">
        <v>40.605474561142401</v>
      </c>
      <c r="Q168">
        <v>1.5367394168080001E-2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406</v>
      </c>
      <c r="E169">
        <v>57348.396354559998</v>
      </c>
      <c r="F169">
        <v>135219.20000000001</v>
      </c>
      <c r="G169">
        <v>-1.83226256086975</v>
      </c>
      <c r="H169">
        <v>-3.4673534222643201</v>
      </c>
      <c r="I169">
        <v>-16.7254036609555</v>
      </c>
      <c r="J169">
        <v>-0.30027358951204403</v>
      </c>
      <c r="K169">
        <v>134958.41161771599</v>
      </c>
      <c r="L169">
        <v>129065.82239325299</v>
      </c>
      <c r="M169">
        <v>45.434583668012799</v>
      </c>
      <c r="N169">
        <v>0.49616465252306602</v>
      </c>
      <c r="O169">
        <v>11.999627271866601</v>
      </c>
      <c r="P169">
        <v>27.079742493303801</v>
      </c>
      <c r="Q169">
        <v>5.5774861596812997E-2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423</v>
      </c>
      <c r="E170">
        <v>56947.269260357898</v>
      </c>
      <c r="F170">
        <v>199.26</v>
      </c>
      <c r="G170">
        <v>7.7597720024246204</v>
      </c>
      <c r="H170">
        <v>1.6628267978267199</v>
      </c>
      <c r="I170">
        <v>15.3745770064618</v>
      </c>
      <c r="J170">
        <v>-7.5919295993566402</v>
      </c>
      <c r="K170">
        <v>198.729177937869</v>
      </c>
      <c r="L170">
        <v>178.052594400803</v>
      </c>
      <c r="M170">
        <v>29.242236288733</v>
      </c>
      <c r="N170">
        <v>0.71073948365206996</v>
      </c>
      <c r="O170">
        <v>15.326708822643701</v>
      </c>
      <c r="P170">
        <v>45.9780219780219</v>
      </c>
      <c r="Q170">
        <v>-7.5149006888618003E-2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Row],[Ticker]],[1]!Table1[[Symbol]:[Industry]],2,FALSE),"-")</f>
        <v>-</v>
      </c>
      <c r="D171" t="s">
        <v>161</v>
      </c>
      <c r="E171">
        <v>55686.978049500001</v>
      </c>
      <c r="F171">
        <v>13139.4</v>
      </c>
      <c r="G171">
        <v>186.86025371737699</v>
      </c>
      <c r="H171">
        <v>6.9461562856077599</v>
      </c>
      <c r="I171">
        <v>86.621015256147601</v>
      </c>
      <c r="J171">
        <v>14.7356818714259</v>
      </c>
      <c r="K171">
        <v>11867.407145327101</v>
      </c>
      <c r="L171">
        <v>9346.68676576301</v>
      </c>
      <c r="M171">
        <v>76.0610660610905</v>
      </c>
      <c r="N171">
        <v>0.64186920852796303</v>
      </c>
      <c r="O171">
        <v>9.4570528334627202</v>
      </c>
      <c r="P171">
        <v>237.26225005775299</v>
      </c>
      <c r="Q171">
        <v>0.175521725214518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Row],[Ticker]],[1]!Table1[[Symbol]:[Industry]],2,FALSE),"-")</f>
        <v>-</v>
      </c>
      <c r="D172" t="s">
        <v>242</v>
      </c>
      <c r="E172">
        <v>55160.202184380003</v>
      </c>
      <c r="F172">
        <v>2086.1999999999998</v>
      </c>
      <c r="G172">
        <v>3.4465428039119899</v>
      </c>
      <c r="H172">
        <v>3.0517875534999601</v>
      </c>
      <c r="I172">
        <v>5.0896424901016601</v>
      </c>
      <c r="J172">
        <v>0.617255536099518</v>
      </c>
      <c r="K172">
        <v>2022.36649406778</v>
      </c>
      <c r="L172">
        <v>1891.05491806912</v>
      </c>
      <c r="M172">
        <v>60.575271089938902</v>
      </c>
      <c r="N172">
        <v>0.76610463180325405</v>
      </c>
      <c r="O172">
        <v>4.61365161537723</v>
      </c>
      <c r="P172">
        <v>35.899941371897597</v>
      </c>
      <c r="Q172">
        <v>4.5710047034099998E-4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Row],[Ticker]],[1]!Table1[[Symbol]:[Industry]],2,FALSE),"-")</f>
        <v>-</v>
      </c>
      <c r="D173" t="s">
        <v>51</v>
      </c>
      <c r="E173">
        <v>54888.331484374998</v>
      </c>
      <c r="F173">
        <v>4981.25</v>
      </c>
      <c r="G173">
        <v>47.077990340229199</v>
      </c>
      <c r="H173">
        <v>18.879264573567799</v>
      </c>
      <c r="I173">
        <v>13.9617112752365</v>
      </c>
      <c r="J173">
        <v>4.1845463369132502E-2</v>
      </c>
      <c r="K173">
        <v>4545.91025080893</v>
      </c>
      <c r="L173">
        <v>4141.1151799470699</v>
      </c>
      <c r="M173">
        <v>64.690415589876594</v>
      </c>
      <c r="N173">
        <v>0.91258226603828796</v>
      </c>
      <c r="O173">
        <v>3.70890840652446</v>
      </c>
      <c r="P173">
        <v>85.521415270018593</v>
      </c>
      <c r="Q173">
        <v>8.5379315384837007E-2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Row],[Ticker]],[1]!Table1[[Symbol]:[Industry]],2,FALSE),"-")</f>
        <v>-</v>
      </c>
      <c r="D174" t="s">
        <v>24</v>
      </c>
      <c r="E174">
        <v>54815.873167136</v>
      </c>
      <c r="F174">
        <v>73.28</v>
      </c>
      <c r="G174">
        <v>-47.213265362937697</v>
      </c>
      <c r="H174">
        <v>-1.2154194691251099</v>
      </c>
      <c r="I174">
        <v>-21.407384788154999</v>
      </c>
      <c r="J174">
        <v>-0.49362333255635499</v>
      </c>
      <c r="K174">
        <v>74.719240739885393</v>
      </c>
      <c r="L174">
        <v>77.981323626175595</v>
      </c>
      <c r="M174">
        <v>48.5003306952758</v>
      </c>
      <c r="N174">
        <v>0.76036025937589702</v>
      </c>
      <c r="O174">
        <v>34.279475982532702</v>
      </c>
      <c r="P174">
        <v>4.04657106346726</v>
      </c>
      <c r="Q174">
        <v>4.1228016018392002E-2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Row],[Ticker]],[1]!Table1[[Symbol]:[Industry]],2,FALSE),"-")</f>
        <v>-</v>
      </c>
      <c r="D175" t="s">
        <v>127</v>
      </c>
      <c r="E175">
        <v>54494.020137776999</v>
      </c>
      <c r="F175">
        <v>131.93</v>
      </c>
      <c r="G175">
        <v>10.2685916904184</v>
      </c>
      <c r="H175">
        <v>-1.03957410811286</v>
      </c>
      <c r="I175">
        <v>-10.6684490639947</v>
      </c>
      <c r="J175">
        <v>2.1952269499265098</v>
      </c>
      <c r="K175">
        <v>137.13954880185599</v>
      </c>
      <c r="L175">
        <v>133.24607947013101</v>
      </c>
      <c r="M175">
        <v>51.9504711438668</v>
      </c>
      <c r="N175">
        <v>0.56641174937197303</v>
      </c>
      <c r="O175">
        <v>32.911392405063197</v>
      </c>
      <c r="P175">
        <v>61.283618581907</v>
      </c>
      <c r="Q175">
        <v>5.3957031247289997E-3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Row],[Ticker]],[1]!Table1[[Symbol]:[Industry]],2,FALSE),"-")</f>
        <v>-</v>
      </c>
      <c r="D176" t="s">
        <v>180</v>
      </c>
      <c r="E176">
        <v>53987.884596800002</v>
      </c>
      <c r="F176">
        <v>16631.75</v>
      </c>
      <c r="G176">
        <v>-30.7383058463558</v>
      </c>
      <c r="H176">
        <v>-5.1581781712820796</v>
      </c>
      <c r="I176">
        <v>-14.128012751995501</v>
      </c>
      <c r="J176">
        <v>-0.88815600318308197</v>
      </c>
      <c r="K176">
        <v>16668.205253186101</v>
      </c>
      <c r="L176">
        <v>16477.7803947311</v>
      </c>
      <c r="M176">
        <v>56.765587702084702</v>
      </c>
      <c r="N176">
        <v>1.0067771131371801</v>
      </c>
      <c r="O176">
        <v>15.7424804966404</v>
      </c>
      <c r="P176">
        <v>8.3826423553638296</v>
      </c>
      <c r="Q176">
        <v>-3.4637668953127997E-2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Row],[Ticker]],[1]!Table1[[Symbol]:[Industry]],2,FALSE),"-")</f>
        <v>-</v>
      </c>
      <c r="D177" t="s">
        <v>51</v>
      </c>
      <c r="E177">
        <v>53485.593491309999</v>
      </c>
      <c r="F177">
        <v>719.45</v>
      </c>
      <c r="G177">
        <v>-27.198861217924801</v>
      </c>
      <c r="H177">
        <v>13.460430753538599</v>
      </c>
      <c r="I177">
        <v>10.8361576900513</v>
      </c>
      <c r="J177">
        <v>-1.52122920141107</v>
      </c>
      <c r="K177">
        <v>665.35143034814803</v>
      </c>
      <c r="L177">
        <v>658.09212523984797</v>
      </c>
      <c r="M177">
        <v>76.321473357780306</v>
      </c>
      <c r="N177">
        <v>0.92317226671643804</v>
      </c>
      <c r="O177">
        <v>13.058586420181999</v>
      </c>
      <c r="P177">
        <v>29.934982842694598</v>
      </c>
      <c r="Q177">
        <v>1.3307409879137E-2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Row],[Ticker]],[1]!Table1[[Symbol]:[Industry]],2,FALSE),"-")</f>
        <v>-</v>
      </c>
      <c r="D178" t="s">
        <v>34</v>
      </c>
      <c r="E178">
        <v>52120.360349727998</v>
      </c>
      <c r="F178">
        <v>60.04</v>
      </c>
      <c r="G178">
        <v>-9.8627554327176306</v>
      </c>
      <c r="H178">
        <v>-0.23617848428409699</v>
      </c>
      <c r="I178">
        <v>-12.783886271135</v>
      </c>
      <c r="J178">
        <v>0.83285100661309597</v>
      </c>
      <c r="K178">
        <v>60.868185689335903</v>
      </c>
      <c r="L178">
        <v>57.855978074874301</v>
      </c>
      <c r="M178">
        <v>53.885932462415397</v>
      </c>
      <c r="N178">
        <v>0.42158911947818201</v>
      </c>
      <c r="O178">
        <v>28.081279147235101</v>
      </c>
      <c r="P178">
        <v>46.976744186046503</v>
      </c>
      <c r="Q178">
        <v>0.11306267003159801</v>
      </c>
    </row>
    <row r="179" spans="1:17" hidden="1" x14ac:dyDescent="0.3">
      <c r="A179" t="s">
        <v>440</v>
      </c>
      <c r="B179" t="s">
        <v>441</v>
      </c>
      <c r="C179" t="str">
        <f>IFERROR(VLOOKUP(Table1[[#This Row],[Ticker]],[1]!Table1[[Symbol]:[Industry]],2,FALSE),"-")</f>
        <v>-</v>
      </c>
      <c r="D179" t="s">
        <v>86</v>
      </c>
      <c r="E179">
        <v>52030.149323459998</v>
      </c>
      <c r="F179">
        <v>117.96</v>
      </c>
      <c r="G179">
        <v>3.46002615894266</v>
      </c>
      <c r="H179">
        <v>-26.1205694218099</v>
      </c>
      <c r="I179">
        <v>13.9257403595442</v>
      </c>
      <c r="J179">
        <v>-7.8606727024670597</v>
      </c>
      <c r="M179">
        <v>56.882115500141303</v>
      </c>
      <c r="O179">
        <v>33.435062733129797</v>
      </c>
      <c r="P179">
        <v>55.210526315789402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444</v>
      </c>
      <c r="E180">
        <v>51283.582288190002</v>
      </c>
      <c r="F180">
        <v>1909.1</v>
      </c>
      <c r="G180">
        <v>-25.545714990061601</v>
      </c>
      <c r="H180">
        <v>-3.3752564154943099</v>
      </c>
      <c r="I180">
        <v>-18.537241793900801</v>
      </c>
      <c r="J180">
        <v>-2.5313103193739401</v>
      </c>
      <c r="K180">
        <v>2021.53731577183</v>
      </c>
      <c r="L180">
        <v>2028.4856763448199</v>
      </c>
      <c r="M180">
        <v>41.030062732871798</v>
      </c>
      <c r="N180">
        <v>0.66573499902422795</v>
      </c>
      <c r="O180">
        <v>28.5422450369283</v>
      </c>
      <c r="P180">
        <v>9.7183908045976803</v>
      </c>
      <c r="Q180">
        <v>-2.7800981681109999E-3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34</v>
      </c>
      <c r="E181">
        <v>51117.354799447901</v>
      </c>
      <c r="F181">
        <v>112.28</v>
      </c>
      <c r="G181">
        <v>-23.530210371307199</v>
      </c>
      <c r="H181">
        <v>-7.0514751319339801</v>
      </c>
      <c r="I181">
        <v>-31.0587390583845</v>
      </c>
      <c r="J181">
        <v>-2.60131811182689</v>
      </c>
      <c r="K181">
        <v>118.508006722728</v>
      </c>
      <c r="L181">
        <v>120.072543081899</v>
      </c>
      <c r="M181">
        <v>35.019737064104099</v>
      </c>
      <c r="N181">
        <v>0.63511961219910495</v>
      </c>
      <c r="O181">
        <v>40.675097969362298</v>
      </c>
      <c r="P181">
        <v>29.953703703703599</v>
      </c>
      <c r="Q181">
        <v>7.9153179658392997E-2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95</v>
      </c>
      <c r="E182">
        <v>50981.232805275002</v>
      </c>
      <c r="F182">
        <v>129.72999999999999</v>
      </c>
      <c r="G182">
        <v>43.3677578168545</v>
      </c>
      <c r="H182">
        <v>-12.290138339406401</v>
      </c>
      <c r="I182">
        <v>-10.499260172517801</v>
      </c>
      <c r="J182">
        <v>-0.43255560755315098</v>
      </c>
      <c r="K182">
        <v>135.75982163508201</v>
      </c>
      <c r="L182">
        <v>121.276697961243</v>
      </c>
      <c r="M182">
        <v>39.5748007117923</v>
      </c>
      <c r="N182">
        <v>0.425054675325444</v>
      </c>
      <c r="O182">
        <v>31.426809527480099</v>
      </c>
      <c r="P182">
        <v>104.6214511041</v>
      </c>
      <c r="Q182">
        <v>0.18147121804274899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382</v>
      </c>
      <c r="E183">
        <v>50516.573481284999</v>
      </c>
      <c r="F183">
        <v>1715.15</v>
      </c>
      <c r="G183">
        <v>28.7404135710158</v>
      </c>
      <c r="H183">
        <v>-6.7110487002108696</v>
      </c>
      <c r="I183">
        <v>45.065506441415501</v>
      </c>
      <c r="J183">
        <v>-1.8375864665659101</v>
      </c>
      <c r="K183">
        <v>1658.7945379334401</v>
      </c>
      <c r="L183">
        <v>1395.46843120934</v>
      </c>
      <c r="M183">
        <v>52.917598476523899</v>
      </c>
      <c r="N183">
        <v>0.55875933258583999</v>
      </c>
      <c r="O183">
        <v>4.30574585313237</v>
      </c>
      <c r="P183">
        <v>68.308718904862303</v>
      </c>
      <c r="Q183">
        <v>0.110619395914991</v>
      </c>
    </row>
    <row r="184" spans="1:17" hidden="1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95</v>
      </c>
      <c r="E184">
        <v>50184.710389439999</v>
      </c>
      <c r="F184">
        <v>1113.3</v>
      </c>
      <c r="G184">
        <v>6.6694151212878197</v>
      </c>
      <c r="H184">
        <v>8.5308410258860796</v>
      </c>
      <c r="I184">
        <v>17.135129321889298</v>
      </c>
      <c r="J184">
        <v>-13.083627583535399</v>
      </c>
      <c r="O184">
        <v>13.891134465103701</v>
      </c>
      <c r="P184">
        <v>38.798154843535698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455</v>
      </c>
      <c r="E185">
        <v>50122.502940519997</v>
      </c>
      <c r="F185">
        <v>334.15</v>
      </c>
      <c r="G185">
        <v>14.340329624278199</v>
      </c>
      <c r="H185">
        <v>-13.576558447492699</v>
      </c>
      <c r="I185">
        <v>10.868593524201801</v>
      </c>
      <c r="J185">
        <v>-3.60461296181946</v>
      </c>
      <c r="K185">
        <v>350.32668465358302</v>
      </c>
      <c r="L185">
        <v>306.08538638578</v>
      </c>
      <c r="M185">
        <v>28.044182650537198</v>
      </c>
      <c r="N185">
        <v>0.65696087127021396</v>
      </c>
      <c r="O185">
        <v>14.978303157264699</v>
      </c>
      <c r="P185">
        <v>74.308815858111601</v>
      </c>
      <c r="Q185">
        <v>2.9191232782339999E-2</v>
      </c>
    </row>
    <row r="186" spans="1:17" x14ac:dyDescent="0.3">
      <c r="A186" t="s">
        <v>456</v>
      </c>
      <c r="B186" t="s">
        <v>457</v>
      </c>
      <c r="C186" t="str">
        <f>IFERROR(VLOOKUP(Table1[[#This Row],[Ticker]],[1]!Table1[[Symbol]:[Industry]],2,FALSE),"-")</f>
        <v>-</v>
      </c>
      <c r="D186" t="s">
        <v>138</v>
      </c>
      <c r="E186">
        <v>49066.569000000003</v>
      </c>
      <c r="F186">
        <v>245.1</v>
      </c>
      <c r="G186">
        <v>211.48887753721601</v>
      </c>
      <c r="H186">
        <v>-19.0741942896755</v>
      </c>
      <c r="I186">
        <v>20.373108780596802</v>
      </c>
      <c r="J186">
        <v>-4.7552186560997098</v>
      </c>
      <c r="K186">
        <v>276.55347416772997</v>
      </c>
      <c r="L186">
        <v>225.25790791447699</v>
      </c>
      <c r="M186">
        <v>26.287209117671001</v>
      </c>
      <c r="N186">
        <v>0.40616957760089001</v>
      </c>
      <c r="O186">
        <v>44.308445532435698</v>
      </c>
      <c r="P186">
        <v>247.659574468085</v>
      </c>
      <c r="Q186">
        <v>0.16660703963719301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460</v>
      </c>
      <c r="E187">
        <v>48386.6207994</v>
      </c>
      <c r="F187">
        <v>43381</v>
      </c>
      <c r="G187">
        <v>-18.305387841954101</v>
      </c>
      <c r="H187">
        <v>1.4896901318801401</v>
      </c>
      <c r="I187">
        <v>9.1786674937945403</v>
      </c>
      <c r="J187">
        <v>4.8885749764440103</v>
      </c>
      <c r="K187">
        <v>41037.245666917101</v>
      </c>
      <c r="L187">
        <v>38911.056940776201</v>
      </c>
      <c r="M187">
        <v>69.441761738438501</v>
      </c>
      <c r="N187">
        <v>1.0653966652250799</v>
      </c>
      <c r="O187">
        <v>1.29665060740877</v>
      </c>
      <c r="P187">
        <v>31.1791182656209</v>
      </c>
      <c r="Q187">
        <v>-1.2764406475269999E-3</v>
      </c>
    </row>
    <row r="188" spans="1:17" x14ac:dyDescent="0.3">
      <c r="A188" t="s">
        <v>461</v>
      </c>
      <c r="B188" t="s">
        <v>462</v>
      </c>
      <c r="C188" t="str">
        <f>IFERROR(VLOOKUP(Table1[[#This Row],[Ticker]],[1]!Table1[[Symbol]:[Industry]],2,FALSE),"-")</f>
        <v>-</v>
      </c>
      <c r="D188" t="s">
        <v>463</v>
      </c>
      <c r="E188">
        <v>48383.432500000003</v>
      </c>
      <c r="F188">
        <v>4404.5</v>
      </c>
      <c r="G188">
        <v>17.430592735959099</v>
      </c>
      <c r="H188">
        <v>26.6848620311407</v>
      </c>
      <c r="I188">
        <v>19.387069071932199</v>
      </c>
      <c r="J188">
        <v>12.566742691273101</v>
      </c>
      <c r="K188">
        <v>3522.1886799123699</v>
      </c>
      <c r="L188">
        <v>3331.8971061252601</v>
      </c>
      <c r="M188">
        <v>82.864987404014002</v>
      </c>
      <c r="N188">
        <v>3.2578929386512399</v>
      </c>
      <c r="O188">
        <v>2.4066295833806199</v>
      </c>
      <c r="P188">
        <v>77.887722132471694</v>
      </c>
      <c r="Q188">
        <v>9.5815840925042001E-2</v>
      </c>
    </row>
    <row r="189" spans="1:17" x14ac:dyDescent="0.3">
      <c r="A189" t="s">
        <v>464</v>
      </c>
      <c r="B189" t="s">
        <v>465</v>
      </c>
      <c r="C189" t="str">
        <f>IFERROR(VLOOKUP(Table1[[#This Row],[Ticker]],[1]!Table1[[Symbol]:[Industry]],2,FALSE),"-")</f>
        <v>-</v>
      </c>
      <c r="D189" t="s">
        <v>54</v>
      </c>
      <c r="E189">
        <v>48338.831122800002</v>
      </c>
      <c r="F189">
        <v>1713</v>
      </c>
      <c r="G189">
        <v>75.280506768604894</v>
      </c>
      <c r="H189">
        <v>6.7129374812567697</v>
      </c>
      <c r="I189">
        <v>66.885556024391406</v>
      </c>
      <c r="J189">
        <v>-0.40130709971145201</v>
      </c>
      <c r="K189">
        <v>1560.05793839528</v>
      </c>
      <c r="L189">
        <v>1198.3434854991599</v>
      </c>
      <c r="M189">
        <v>52.089098628801402</v>
      </c>
      <c r="N189">
        <v>0.99007191809161399</v>
      </c>
      <c r="O189">
        <v>3.3041447752480901</v>
      </c>
      <c r="P189">
        <v>137.22476111341899</v>
      </c>
      <c r="Q189">
        <v>0.166431037562423</v>
      </c>
    </row>
    <row r="190" spans="1:17" x14ac:dyDescent="0.3">
      <c r="A190" t="s">
        <v>466</v>
      </c>
      <c r="B190" t="s">
        <v>467</v>
      </c>
      <c r="C190" t="str">
        <f>IFERROR(VLOOKUP(Table1[[#This Row],[Ticker]],[1]!Table1[[Symbol]:[Industry]],2,FALSE),"-")</f>
        <v>-</v>
      </c>
      <c r="D190" t="s">
        <v>265</v>
      </c>
      <c r="E190">
        <v>48002.636057399999</v>
      </c>
      <c r="F190">
        <v>7707.6</v>
      </c>
      <c r="G190">
        <v>-20.126846294791601</v>
      </c>
      <c r="H190">
        <v>8.3751298665348592</v>
      </c>
      <c r="I190">
        <v>-15.3527508462052</v>
      </c>
      <c r="J190">
        <v>-3.9095814194082301</v>
      </c>
      <c r="K190">
        <v>7412.4847262681697</v>
      </c>
      <c r="L190">
        <v>7416.38297739277</v>
      </c>
      <c r="M190">
        <v>50.135925366417602</v>
      </c>
      <c r="N190">
        <v>0.75346530733100403</v>
      </c>
      <c r="O190">
        <v>19.362706938605999</v>
      </c>
      <c r="P190">
        <v>20.220863488894398</v>
      </c>
      <c r="Q190">
        <v>1.0301149237704E-2</v>
      </c>
    </row>
    <row r="191" spans="1:17" x14ac:dyDescent="0.3">
      <c r="A191" t="s">
        <v>468</v>
      </c>
      <c r="B191" t="s">
        <v>469</v>
      </c>
      <c r="C191" t="str">
        <f>IFERROR(VLOOKUP(Table1[[#This Row],[Ticker]],[1]!Table1[[Symbol]:[Industry]],2,FALSE),"-")</f>
        <v>-</v>
      </c>
      <c r="D191" t="s">
        <v>54</v>
      </c>
      <c r="E191">
        <v>47415.0548562599</v>
      </c>
      <c r="F191">
        <v>2798.9</v>
      </c>
      <c r="G191">
        <v>49.823373044314202</v>
      </c>
      <c r="H191">
        <v>-7.5924556945843102</v>
      </c>
      <c r="I191">
        <v>26.497692644871499</v>
      </c>
      <c r="J191">
        <v>-3.31572182385265</v>
      </c>
      <c r="K191">
        <v>2763.47036229169</v>
      </c>
      <c r="L191">
        <v>2341.8800726632799</v>
      </c>
      <c r="M191">
        <v>41.783180500963802</v>
      </c>
      <c r="N191">
        <v>0.54199684533385795</v>
      </c>
      <c r="O191">
        <v>10.329057844153001</v>
      </c>
      <c r="P191">
        <v>102.079347315981</v>
      </c>
      <c r="Q191">
        <v>7.0928555911463007E-2</v>
      </c>
    </row>
    <row r="192" spans="1:17" x14ac:dyDescent="0.3">
      <c r="A192" t="s">
        <v>470</v>
      </c>
      <c r="B192" t="s">
        <v>471</v>
      </c>
      <c r="C192" t="str">
        <f>IFERROR(VLOOKUP(Table1[[#This Row],[Ticker]],[1]!Table1[[Symbol]:[Industry]],2,FALSE),"-")</f>
        <v>-</v>
      </c>
      <c r="D192" t="s">
        <v>21</v>
      </c>
      <c r="E192">
        <v>47246.775418634999</v>
      </c>
      <c r="F192">
        <v>1741.15</v>
      </c>
      <c r="G192">
        <v>26.7767258583028</v>
      </c>
      <c r="H192">
        <v>-7.1542881995590699</v>
      </c>
      <c r="I192">
        <v>10.452933151761099</v>
      </c>
      <c r="J192">
        <v>-2.17973332022971</v>
      </c>
      <c r="K192">
        <v>1756.7128881677399</v>
      </c>
      <c r="L192">
        <v>1564.93116354733</v>
      </c>
      <c r="M192">
        <v>38.780412300674399</v>
      </c>
      <c r="N192">
        <v>0.57263432659101299</v>
      </c>
      <c r="O192">
        <v>10.7716164603853</v>
      </c>
      <c r="P192">
        <v>67.740847784200398</v>
      </c>
      <c r="Q192">
        <v>0.17552831598728599</v>
      </c>
    </row>
    <row r="193" spans="1:17" x14ac:dyDescent="0.3">
      <c r="A193" t="s">
        <v>472</v>
      </c>
      <c r="B193" t="s">
        <v>473</v>
      </c>
      <c r="C193" t="str">
        <f>IFERROR(VLOOKUP(Table1[[#This Row],[Ticker]],[1]!Table1[[Symbol]:[Industry]],2,FALSE),"-")</f>
        <v>-</v>
      </c>
      <c r="D193" t="s">
        <v>78</v>
      </c>
      <c r="E193">
        <v>47072.633216210001</v>
      </c>
      <c r="F193">
        <v>2506.6999999999998</v>
      </c>
      <c r="G193">
        <v>-0.96554947846149997</v>
      </c>
      <c r="H193">
        <v>3.3798397092044801</v>
      </c>
      <c r="I193">
        <v>-12.7479780182334</v>
      </c>
      <c r="J193">
        <v>0.37250688568335599</v>
      </c>
      <c r="K193">
        <v>2452.1656513900698</v>
      </c>
      <c r="L193">
        <v>2412.56943960425</v>
      </c>
      <c r="M193">
        <v>75.860669317959704</v>
      </c>
      <c r="N193">
        <v>1.0490652176844899</v>
      </c>
      <c r="O193">
        <v>13.4559380859297</v>
      </c>
      <c r="P193">
        <v>39.029395452024303</v>
      </c>
      <c r="Q193">
        <v>-2.2741313623097999E-2</v>
      </c>
    </row>
    <row r="194" spans="1:17" x14ac:dyDescent="0.3">
      <c r="A194" t="s">
        <v>474</v>
      </c>
      <c r="B194" t="s">
        <v>475</v>
      </c>
      <c r="C194" t="str">
        <f>IFERROR(VLOOKUP(Table1[[#This Row],[Ticker]],[1]!Table1[[Symbol]:[Industry]],2,FALSE),"-")</f>
        <v>-</v>
      </c>
      <c r="D194" t="s">
        <v>21</v>
      </c>
      <c r="E194">
        <v>46675.97400219</v>
      </c>
      <c r="F194">
        <v>6998.55</v>
      </c>
      <c r="G194">
        <v>0.33390314974789698</v>
      </c>
      <c r="H194">
        <v>10.6290287858385</v>
      </c>
      <c r="I194">
        <v>7.4266355439785503</v>
      </c>
      <c r="J194">
        <v>3.9557283221155899</v>
      </c>
      <c r="K194">
        <v>6219.4501285464203</v>
      </c>
      <c r="L194">
        <v>5730.7364002535996</v>
      </c>
      <c r="M194">
        <v>80.367396671700405</v>
      </c>
      <c r="N194">
        <v>1.07077473785147</v>
      </c>
      <c r="O194">
        <v>1.27955076408685</v>
      </c>
      <c r="P194">
        <v>63.241005306431802</v>
      </c>
      <c r="Q194">
        <v>6.6757604300880001E-3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116</v>
      </c>
      <c r="E195">
        <v>46515.49727295</v>
      </c>
      <c r="F195">
        <v>357.9</v>
      </c>
      <c r="G195">
        <v>-24.090270230495001</v>
      </c>
      <c r="H195">
        <v>-3.4108360185306701</v>
      </c>
      <c r="I195">
        <v>-9.3247686386070097</v>
      </c>
      <c r="J195">
        <v>-0.67996399247822203</v>
      </c>
      <c r="K195">
        <v>359.12613689805897</v>
      </c>
      <c r="L195">
        <v>358.24607400713802</v>
      </c>
      <c r="M195">
        <v>41.528696356156303</v>
      </c>
      <c r="N195">
        <v>0.486911746613989</v>
      </c>
      <c r="O195">
        <v>14.696842693489801</v>
      </c>
      <c r="P195">
        <v>25.227431770468801</v>
      </c>
      <c r="Q195">
        <v>-8.0542485712229994E-3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324</v>
      </c>
      <c r="E196">
        <v>46367.987475000002</v>
      </c>
      <c r="F196">
        <v>1762.5</v>
      </c>
      <c r="G196">
        <v>197.66083048734001</v>
      </c>
      <c r="H196">
        <v>-22.151218491072299</v>
      </c>
      <c r="I196">
        <v>85.897170219173304</v>
      </c>
      <c r="J196">
        <v>-3.6319639918764799</v>
      </c>
      <c r="K196">
        <v>2064.4518982223599</v>
      </c>
      <c r="L196">
        <v>1578.2764229868101</v>
      </c>
      <c r="M196">
        <v>21.792141893475701</v>
      </c>
      <c r="N196">
        <v>0.574448622560776</v>
      </c>
      <c r="O196">
        <v>69.046808510638201</v>
      </c>
      <c r="P196">
        <v>304.61432506887002</v>
      </c>
      <c r="Q196">
        <v>0.207976990117063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206</v>
      </c>
      <c r="E197">
        <v>46308.354408599997</v>
      </c>
      <c r="F197">
        <v>745.4</v>
      </c>
      <c r="G197">
        <v>-1.42056633079728</v>
      </c>
      <c r="H197">
        <v>2.2982200619352899</v>
      </c>
      <c r="I197">
        <v>-2.9964870663464902</v>
      </c>
      <c r="J197">
        <v>2.2474510538531098</v>
      </c>
      <c r="K197">
        <v>695.02545366896504</v>
      </c>
      <c r="L197">
        <v>647.76753500837299</v>
      </c>
      <c r="M197">
        <v>69.497816719608196</v>
      </c>
      <c r="N197">
        <v>1.31893518627124</v>
      </c>
      <c r="O197">
        <v>2.5623826133619398</v>
      </c>
      <c r="P197">
        <v>52.714607662364202</v>
      </c>
      <c r="Q197">
        <v>1.7224272243928002E-2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411</v>
      </c>
      <c r="E198">
        <v>46127.5966277099</v>
      </c>
      <c r="F198">
        <v>770.85</v>
      </c>
      <c r="G198">
        <v>224.72341296469099</v>
      </c>
      <c r="H198">
        <v>17.6152566103016</v>
      </c>
      <c r="I198">
        <v>95.811585087823204</v>
      </c>
      <c r="J198">
        <v>1.92693936630483</v>
      </c>
      <c r="K198">
        <v>677.96658222266296</v>
      </c>
      <c r="L198">
        <v>528.94611737199602</v>
      </c>
      <c r="M198">
        <v>65.194148433124397</v>
      </c>
      <c r="N198">
        <v>1.0945817540623699</v>
      </c>
      <c r="O198">
        <v>4.6182785237075903</v>
      </c>
      <c r="P198">
        <v>266.50421966004899</v>
      </c>
      <c r="Q198">
        <v>0.13777663240583901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382</v>
      </c>
      <c r="E199">
        <v>45835.855597665002</v>
      </c>
      <c r="F199">
        <v>610.65</v>
      </c>
      <c r="G199">
        <v>-28.849861995819701</v>
      </c>
      <c r="H199">
        <v>7.2190042465402797</v>
      </c>
      <c r="I199">
        <v>15.610348968288401</v>
      </c>
      <c r="J199">
        <v>-0.735691688518334</v>
      </c>
      <c r="K199">
        <v>576.93440554045503</v>
      </c>
      <c r="L199">
        <v>557.98858464813998</v>
      </c>
      <c r="M199">
        <v>58.060534614847299</v>
      </c>
      <c r="N199">
        <v>0.78303585817273702</v>
      </c>
      <c r="O199">
        <v>4.6507819536559296</v>
      </c>
      <c r="P199">
        <v>36.366681554265199</v>
      </c>
      <c r="Q199">
        <v>-8.3879173974537993E-2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278</v>
      </c>
      <c r="E200">
        <v>45588.147766980001</v>
      </c>
      <c r="F200">
        <v>603.85</v>
      </c>
      <c r="G200">
        <v>59.689525075256199</v>
      </c>
      <c r="H200">
        <v>7.1781669479383101</v>
      </c>
      <c r="I200">
        <v>35.075846934392501</v>
      </c>
      <c r="J200">
        <v>6.4319130495139101</v>
      </c>
      <c r="K200">
        <v>528.62274793641404</v>
      </c>
      <c r="L200">
        <v>457.64284048009699</v>
      </c>
      <c r="M200">
        <v>79.464671121411001</v>
      </c>
      <c r="N200">
        <v>0.64979840844252901</v>
      </c>
      <c r="O200">
        <v>1.01018464850541</v>
      </c>
      <c r="P200">
        <v>92.4314850223072</v>
      </c>
      <c r="Q200">
        <v>9.9864345535540994E-2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24</v>
      </c>
      <c r="E201">
        <v>45177.157269573901</v>
      </c>
      <c r="F201">
        <v>184.33</v>
      </c>
      <c r="G201">
        <v>0.284929793799857</v>
      </c>
      <c r="H201">
        <v>-13.005388273779801</v>
      </c>
      <c r="I201">
        <v>9.6803436135224104</v>
      </c>
      <c r="J201">
        <v>-1.9922618840252999</v>
      </c>
      <c r="K201">
        <v>189.723777665933</v>
      </c>
      <c r="L201">
        <v>170.45097239872001</v>
      </c>
      <c r="M201">
        <v>33.926872952794596</v>
      </c>
      <c r="N201">
        <v>0.596254350610535</v>
      </c>
      <c r="O201">
        <v>12.0761677426354</v>
      </c>
      <c r="P201">
        <v>34.302367941712198</v>
      </c>
      <c r="Q201">
        <v>0.112707654974772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Row],[Ticker]],[1]!Table1[[Symbol]:[Industry]],2,FALSE),"-")</f>
        <v>-</v>
      </c>
      <c r="D202" t="s">
        <v>492</v>
      </c>
      <c r="E202">
        <v>45130.416799829902</v>
      </c>
      <c r="F202">
        <v>3333.7</v>
      </c>
      <c r="G202">
        <v>141.59495383195801</v>
      </c>
      <c r="H202">
        <v>25.1253242038119</v>
      </c>
      <c r="I202">
        <v>48.361576634092003</v>
      </c>
      <c r="J202">
        <v>19.9443794157505</v>
      </c>
      <c r="K202">
        <v>2725.4611046587602</v>
      </c>
      <c r="L202">
        <v>2396.09590394409</v>
      </c>
      <c r="M202">
        <v>78.320735733506396</v>
      </c>
      <c r="N202">
        <v>1.66510953356066</v>
      </c>
      <c r="O202">
        <v>6.69826319104898</v>
      </c>
      <c r="P202">
        <v>188.68202286110099</v>
      </c>
      <c r="Q202">
        <v>0.20344565416862301</v>
      </c>
    </row>
    <row r="203" spans="1:17" x14ac:dyDescent="0.3">
      <c r="A203" t="s">
        <v>493</v>
      </c>
      <c r="B203" t="s">
        <v>494</v>
      </c>
      <c r="C203" t="str">
        <f>IFERROR(VLOOKUP(Table1[[#This Row],[Ticker]],[1]!Table1[[Symbol]:[Industry]],2,FALSE),"-")</f>
        <v>-</v>
      </c>
      <c r="D203" t="s">
        <v>495</v>
      </c>
      <c r="E203">
        <v>44998.777683549997</v>
      </c>
      <c r="F203">
        <v>375.85</v>
      </c>
      <c r="G203">
        <v>11.6911273379517</v>
      </c>
      <c r="H203">
        <v>10.360997108335701</v>
      </c>
      <c r="I203">
        <v>34.533764759262802</v>
      </c>
      <c r="J203">
        <v>0.50050072309544902</v>
      </c>
      <c r="K203">
        <v>357.3335526761</v>
      </c>
      <c r="L203">
        <v>314.86994199410299</v>
      </c>
      <c r="M203">
        <v>51.209784524585103</v>
      </c>
      <c r="N203">
        <v>1.68933607102091</v>
      </c>
      <c r="O203">
        <v>5.3079686044964696</v>
      </c>
      <c r="P203">
        <v>72.804597701149405</v>
      </c>
      <c r="Q203">
        <v>-2.3014374326762E-2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498</v>
      </c>
      <c r="E204">
        <v>44410.878297179901</v>
      </c>
      <c r="F204">
        <v>675.45</v>
      </c>
      <c r="G204">
        <v>-0.55505433382835501</v>
      </c>
      <c r="H204">
        <v>-1.05168199721417</v>
      </c>
      <c r="I204">
        <v>37.8685551009251</v>
      </c>
      <c r="J204">
        <v>0.30124574364430801</v>
      </c>
      <c r="K204">
        <v>622.06923451068599</v>
      </c>
      <c r="L204">
        <v>550.54841780418701</v>
      </c>
      <c r="M204">
        <v>63.739894874328897</v>
      </c>
      <c r="N204">
        <v>0.67483699627496896</v>
      </c>
      <c r="O204">
        <v>1.4138722333259099</v>
      </c>
      <c r="P204">
        <v>60.420377627360097</v>
      </c>
      <c r="Q204">
        <v>-6.8629193119675996E-2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141</v>
      </c>
      <c r="E205">
        <v>44174.282458289999</v>
      </c>
      <c r="F205">
        <v>49962.3</v>
      </c>
      <c r="G205">
        <v>-0.97055194608414996</v>
      </c>
      <c r="H205">
        <v>-8.2329276981581092</v>
      </c>
      <c r="I205">
        <v>15.423975852219</v>
      </c>
      <c r="J205">
        <v>-2.1262386630203798</v>
      </c>
      <c r="K205">
        <v>51672.417842024297</v>
      </c>
      <c r="L205">
        <v>47418.193388202002</v>
      </c>
      <c r="M205">
        <v>42.9449683767034</v>
      </c>
      <c r="N205">
        <v>0.81397110637527303</v>
      </c>
      <c r="O205">
        <v>20.0785392185707</v>
      </c>
      <c r="P205">
        <v>42.840438336425699</v>
      </c>
      <c r="Q205">
        <v>-2.5355399461819E-2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51</v>
      </c>
      <c r="E206">
        <v>43834.005560919999</v>
      </c>
      <c r="F206">
        <v>175.85</v>
      </c>
      <c r="G206">
        <v>12.1477482113263</v>
      </c>
      <c r="H206">
        <v>2.7605007742374199</v>
      </c>
      <c r="I206">
        <v>3.4012026639538901</v>
      </c>
      <c r="J206">
        <v>2.9581880832137801</v>
      </c>
      <c r="K206">
        <v>171.50303614911999</v>
      </c>
      <c r="L206">
        <v>162.364522584529</v>
      </c>
      <c r="M206">
        <v>59.942019965502098</v>
      </c>
      <c r="N206">
        <v>0.80687977654170195</v>
      </c>
      <c r="O206">
        <v>10.463463178845601</v>
      </c>
      <c r="P206">
        <v>43.844580777096098</v>
      </c>
      <c r="Q206">
        <v>9.0663781953904996E-2</v>
      </c>
    </row>
    <row r="207" spans="1:17" hidden="1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21</v>
      </c>
      <c r="E207">
        <v>43824.371295899997</v>
      </c>
      <c r="F207">
        <v>1080.3</v>
      </c>
      <c r="G207">
        <v>-43.604851381442899</v>
      </c>
      <c r="H207">
        <v>5.7804247754698501</v>
      </c>
      <c r="I207">
        <v>-12.2801770187504</v>
      </c>
      <c r="J207">
        <v>-0.993112330445032</v>
      </c>
      <c r="K207">
        <v>1045.0079597359299</v>
      </c>
      <c r="M207">
        <v>52.610256216005503</v>
      </c>
      <c r="N207">
        <v>1.51932700640853</v>
      </c>
      <c r="O207">
        <v>29.593631398685499</v>
      </c>
      <c r="P207">
        <v>11.3596536439542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104</v>
      </c>
      <c r="E208">
        <v>43760.231249999997</v>
      </c>
      <c r="F208">
        <v>1193.8</v>
      </c>
      <c r="G208">
        <v>100.43071710431499</v>
      </c>
      <c r="H208">
        <v>-11.3531226665246</v>
      </c>
      <c r="I208">
        <v>26.960316710735999</v>
      </c>
      <c r="J208">
        <v>-3.0564029483262201</v>
      </c>
      <c r="K208">
        <v>1338.5369291225099</v>
      </c>
      <c r="L208">
        <v>1138.0310812605801</v>
      </c>
      <c r="M208">
        <v>18.477979420346198</v>
      </c>
      <c r="N208">
        <v>0.34206376011518103</v>
      </c>
      <c r="O208">
        <v>50.3350644999162</v>
      </c>
      <c r="P208">
        <v>165.28888888888801</v>
      </c>
      <c r="Q208">
        <v>0.182488898522528</v>
      </c>
    </row>
    <row r="209" spans="1:17" hidden="1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161</v>
      </c>
      <c r="E209">
        <v>43355.079538874998</v>
      </c>
      <c r="F209">
        <v>1693.25</v>
      </c>
      <c r="G209">
        <v>300.46816639496598</v>
      </c>
      <c r="H209">
        <v>-7.4574379906948103</v>
      </c>
      <c r="I209">
        <v>84.613168469097403</v>
      </c>
      <c r="J209">
        <v>1.6276473624600301</v>
      </c>
      <c r="K209">
        <v>1632.82330495417</v>
      </c>
      <c r="L209">
        <v>1202.1103054180501</v>
      </c>
      <c r="M209">
        <v>52.149512951421599</v>
      </c>
      <c r="N209">
        <v>1.0388162310420599</v>
      </c>
      <c r="O209">
        <v>11.613760519710601</v>
      </c>
      <c r="P209">
        <v>385.171919770773</v>
      </c>
      <c r="Q209">
        <v>0.23729422148408799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190</v>
      </c>
      <c r="E210">
        <v>42952.101849375002</v>
      </c>
      <c r="F210">
        <v>623.95000000000005</v>
      </c>
      <c r="G210">
        <v>11.794443402404299</v>
      </c>
      <c r="H210">
        <v>0.69277049426716497</v>
      </c>
      <c r="I210">
        <v>-0.45551736791582598</v>
      </c>
      <c r="J210">
        <v>-6.0217894676168404</v>
      </c>
      <c r="K210">
        <v>627.65482586904102</v>
      </c>
      <c r="L210">
        <v>575.23627180372898</v>
      </c>
      <c r="M210">
        <v>37.663048829508703</v>
      </c>
      <c r="N210">
        <v>1.0470530489505601</v>
      </c>
      <c r="O210">
        <v>10.577770654699799</v>
      </c>
      <c r="P210">
        <v>57.146455106409697</v>
      </c>
      <c r="Q210">
        <v>-3.3116885351448001E-2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387</v>
      </c>
      <c r="E211">
        <v>42899.882688004996</v>
      </c>
      <c r="F211">
        <v>820.85</v>
      </c>
      <c r="G211">
        <v>20.2546486864203</v>
      </c>
      <c r="H211">
        <v>1.4570213292185601</v>
      </c>
      <c r="I211">
        <v>24.207720825251702</v>
      </c>
      <c r="J211">
        <v>1.23017722450998</v>
      </c>
      <c r="K211">
        <v>753.74417881041097</v>
      </c>
      <c r="L211">
        <v>668.75795032442704</v>
      </c>
      <c r="M211">
        <v>76.027211725536006</v>
      </c>
      <c r="N211">
        <v>0.56664234459040497</v>
      </c>
      <c r="O211">
        <v>0.493390997137099</v>
      </c>
      <c r="P211">
        <v>66.839430894308904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34</v>
      </c>
      <c r="E212">
        <v>42353.695734859</v>
      </c>
      <c r="F212">
        <v>59.81</v>
      </c>
      <c r="G212">
        <v>-1.66608741158799</v>
      </c>
      <c r="H212">
        <v>-4.7808240115854002</v>
      </c>
      <c r="I212">
        <v>-13.698677828783699</v>
      </c>
      <c r="J212">
        <v>5.0206089559218202E-2</v>
      </c>
      <c r="K212">
        <v>62.482333992502603</v>
      </c>
      <c r="L212">
        <v>58.749776404263201</v>
      </c>
      <c r="M212">
        <v>42.594846137985499</v>
      </c>
      <c r="N212">
        <v>0.40758177793216299</v>
      </c>
      <c r="O212">
        <v>22.889148971743801</v>
      </c>
      <c r="P212">
        <v>54.747736093143601</v>
      </c>
      <c r="Q212">
        <v>0.145028010184586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517</v>
      </c>
      <c r="E213">
        <v>42298.318746199999</v>
      </c>
      <c r="F213">
        <v>664.4</v>
      </c>
      <c r="G213">
        <v>-49.794126745076397</v>
      </c>
      <c r="H213">
        <v>16.6380150660498</v>
      </c>
      <c r="I213">
        <v>55.292782064526101</v>
      </c>
      <c r="J213">
        <v>5.63104775616954</v>
      </c>
      <c r="K213">
        <v>551.60519117240096</v>
      </c>
      <c r="L213">
        <v>532.85287715267202</v>
      </c>
      <c r="M213">
        <v>64.146479864976598</v>
      </c>
      <c r="N213">
        <v>1.6660047507589799</v>
      </c>
      <c r="O213">
        <v>50.255869957856703</v>
      </c>
      <c r="P213">
        <v>114.322580645161</v>
      </c>
      <c r="Q213">
        <v>-5.8734305763668997E-2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520</v>
      </c>
      <c r="E214">
        <v>42206.703705075</v>
      </c>
      <c r="F214">
        <v>3886.75</v>
      </c>
      <c r="G214">
        <v>-3.2774704894808999</v>
      </c>
      <c r="H214">
        <v>-1.52796295708719</v>
      </c>
      <c r="I214">
        <v>28.462734822454198</v>
      </c>
      <c r="J214">
        <v>2.4953807400093599</v>
      </c>
      <c r="K214">
        <v>3836.9817603321399</v>
      </c>
      <c r="L214">
        <v>3499.6930514533001</v>
      </c>
      <c r="M214">
        <v>70.615545225577904</v>
      </c>
      <c r="N214">
        <v>0.60197868235180396</v>
      </c>
      <c r="O214">
        <v>13.450826526017799</v>
      </c>
      <c r="P214">
        <v>46.758420178220803</v>
      </c>
      <c r="Q214">
        <v>0.11859223017145799</v>
      </c>
    </row>
    <row r="215" spans="1:17" x14ac:dyDescent="0.3">
      <c r="A215" t="s">
        <v>521</v>
      </c>
      <c r="B215" t="s">
        <v>522</v>
      </c>
      <c r="C215" t="str">
        <f>IFERROR(VLOOKUP(Table1[[#This Row],[Ticker]],[1]!Table1[[Symbol]:[Industry]],2,FALSE),"-")</f>
        <v>-</v>
      </c>
      <c r="D215" t="s">
        <v>234</v>
      </c>
      <c r="E215">
        <v>41688.037778309998</v>
      </c>
      <c r="F215">
        <v>658.35</v>
      </c>
      <c r="G215">
        <v>73.799449558205097</v>
      </c>
      <c r="H215">
        <v>-7.6769364108619502</v>
      </c>
      <c r="I215">
        <v>32.261966186561203</v>
      </c>
      <c r="J215">
        <v>-2.8449910189345502</v>
      </c>
      <c r="K215">
        <v>664.65840366774705</v>
      </c>
      <c r="L215">
        <v>567.49495380360497</v>
      </c>
      <c r="M215">
        <v>33.000696512448997</v>
      </c>
      <c r="N215">
        <v>0.57351682776227597</v>
      </c>
      <c r="O215">
        <v>12.318675476570199</v>
      </c>
      <c r="P215">
        <v>107.02830188679199</v>
      </c>
      <c r="Q215">
        <v>3.3040453871307003E-2</v>
      </c>
    </row>
    <row r="216" spans="1:17" x14ac:dyDescent="0.3">
      <c r="A216" t="s">
        <v>523</v>
      </c>
      <c r="B216" t="s">
        <v>524</v>
      </c>
      <c r="C216" t="str">
        <f>IFERROR(VLOOKUP(Table1[[#This Row],[Ticker]],[1]!Table1[[Symbol]:[Industry]],2,FALSE),"-")</f>
        <v>-</v>
      </c>
      <c r="D216" t="s">
        <v>164</v>
      </c>
      <c r="E216">
        <v>41329.583882970001</v>
      </c>
      <c r="F216">
        <v>1227.3</v>
      </c>
      <c r="G216">
        <v>87.394487061394202</v>
      </c>
      <c r="H216">
        <v>30.340826013863101</v>
      </c>
      <c r="I216">
        <v>49.932237319357</v>
      </c>
      <c r="J216">
        <v>-1.74003201413451</v>
      </c>
      <c r="K216">
        <v>1019.0714408438</v>
      </c>
      <c r="L216">
        <v>851.37409100117998</v>
      </c>
      <c r="M216">
        <v>87.531381037321196</v>
      </c>
      <c r="N216">
        <v>2.2538364175810099</v>
      </c>
      <c r="O216">
        <v>7.0642874602786696</v>
      </c>
      <c r="P216">
        <v>123.95985401459799</v>
      </c>
      <c r="Q216">
        <v>8.2728707446592997E-2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527</v>
      </c>
      <c r="E217">
        <v>40995.5</v>
      </c>
      <c r="F217">
        <v>482.3</v>
      </c>
      <c r="G217">
        <v>55.467798692363097</v>
      </c>
      <c r="H217">
        <v>-5.2410499865969902</v>
      </c>
      <c r="I217">
        <v>41.659029983212498</v>
      </c>
      <c r="J217">
        <v>0.853484472071109</v>
      </c>
      <c r="K217">
        <v>500.01758488405397</v>
      </c>
      <c r="L217">
        <v>432.75003340261401</v>
      </c>
      <c r="M217">
        <v>45.605066438767999</v>
      </c>
      <c r="N217">
        <v>0.57233827037437901</v>
      </c>
      <c r="O217">
        <v>28.6232635289239</v>
      </c>
      <c r="P217">
        <v>99.544890359950301</v>
      </c>
      <c r="Q217">
        <v>0.13811585792270401</v>
      </c>
    </row>
    <row r="218" spans="1:17" x14ac:dyDescent="0.3">
      <c r="A218" t="s">
        <v>528</v>
      </c>
      <c r="B218" t="s">
        <v>529</v>
      </c>
      <c r="C218" t="str">
        <f>IFERROR(VLOOKUP(Table1[[#This Row],[Ticker]],[1]!Table1[[Symbol]:[Industry]],2,FALSE),"-")</f>
        <v>-</v>
      </c>
      <c r="D218" t="s">
        <v>260</v>
      </c>
      <c r="E218">
        <v>40802.520460150001</v>
      </c>
      <c r="F218">
        <v>4325.95</v>
      </c>
      <c r="G218">
        <v>-6.6787063207043804</v>
      </c>
      <c r="H218">
        <v>-9.7386182729849597</v>
      </c>
      <c r="I218">
        <v>3.5313508394056998</v>
      </c>
      <c r="J218">
        <v>-0.20193105103654699</v>
      </c>
      <c r="K218">
        <v>4337.9978642677997</v>
      </c>
      <c r="L218">
        <v>3991.7281524074001</v>
      </c>
      <c r="M218">
        <v>46.387968092566503</v>
      </c>
      <c r="N218">
        <v>0.75803822827560996</v>
      </c>
      <c r="O218">
        <v>14.4245772604861</v>
      </c>
      <c r="P218">
        <v>29.517522192781499</v>
      </c>
      <c r="Q218">
        <v>9.4461669405158002E-2</v>
      </c>
    </row>
    <row r="219" spans="1:17" x14ac:dyDescent="0.3">
      <c r="A219" t="s">
        <v>530</v>
      </c>
      <c r="B219" t="s">
        <v>531</v>
      </c>
      <c r="C219" t="str">
        <f>IFERROR(VLOOKUP(Table1[[#This Row],[Ticker]],[1]!Table1[[Symbol]:[Industry]],2,FALSE),"-")</f>
        <v>-</v>
      </c>
      <c r="D219" t="s">
        <v>215</v>
      </c>
      <c r="E219">
        <v>40695.524134375002</v>
      </c>
      <c r="F219">
        <v>10131.25</v>
      </c>
      <c r="G219">
        <v>67.576837430375804</v>
      </c>
      <c r="H219">
        <v>21.729030449421799</v>
      </c>
      <c r="I219">
        <v>50.47253763026</v>
      </c>
      <c r="J219">
        <v>13.854530898342</v>
      </c>
      <c r="K219">
        <v>8901.6831109911309</v>
      </c>
      <c r="L219">
        <v>7410.7820661855503</v>
      </c>
      <c r="M219">
        <v>66.8267514578733</v>
      </c>
      <c r="N219">
        <v>1.35139404647642</v>
      </c>
      <c r="O219">
        <v>4.8715607649598898</v>
      </c>
      <c r="P219">
        <v>122.877916249601</v>
      </c>
      <c r="Q219">
        <v>0.29243173054254101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51</v>
      </c>
      <c r="E220">
        <v>40439.594351519998</v>
      </c>
      <c r="F220">
        <v>327.60000000000002</v>
      </c>
      <c r="G220">
        <v>-17.207340341567999</v>
      </c>
      <c r="H220">
        <v>7.6665885193045602</v>
      </c>
      <c r="I220">
        <v>10.221218989003701</v>
      </c>
      <c r="J220">
        <v>0.29184765133096802</v>
      </c>
      <c r="K220">
        <v>310.23684272180799</v>
      </c>
      <c r="L220">
        <v>291.15841613753099</v>
      </c>
      <c r="M220">
        <v>56.809908081150397</v>
      </c>
      <c r="N220">
        <v>1.0382789389001199</v>
      </c>
      <c r="O220">
        <v>2.82356532356531</v>
      </c>
      <c r="P220">
        <v>38.024015167474197</v>
      </c>
      <c r="Q220">
        <v>6.4548984542416005E-2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536</v>
      </c>
      <c r="E221">
        <v>40246.264986200003</v>
      </c>
      <c r="F221">
        <v>35726.6</v>
      </c>
      <c r="G221">
        <v>-7.4599317568685297</v>
      </c>
      <c r="H221">
        <v>-3.83329793404407</v>
      </c>
      <c r="I221">
        <v>5.6246940438759996</v>
      </c>
      <c r="J221">
        <v>0.79924946587810097</v>
      </c>
      <c r="K221">
        <v>36019.533926030497</v>
      </c>
      <c r="L221">
        <v>33675.023829003403</v>
      </c>
      <c r="M221">
        <v>57.165631163060198</v>
      </c>
      <c r="N221">
        <v>0.85067751095257804</v>
      </c>
      <c r="O221">
        <v>14.3587690964155</v>
      </c>
      <c r="P221">
        <v>25.361109795273101</v>
      </c>
      <c r="Q221">
        <v>3.0518835989878E-2</v>
      </c>
    </row>
    <row r="222" spans="1:17" x14ac:dyDescent="0.3">
      <c r="A222" t="s">
        <v>537</v>
      </c>
      <c r="B222" t="s">
        <v>538</v>
      </c>
      <c r="C222" t="str">
        <f>IFERROR(VLOOKUP(Table1[[#This Row],[Ticker]],[1]!Table1[[Symbol]:[Industry]],2,FALSE),"-")</f>
        <v>-</v>
      </c>
      <c r="D222" t="s">
        <v>444</v>
      </c>
      <c r="E222">
        <v>40224.410306159902</v>
      </c>
      <c r="F222">
        <v>1449.4</v>
      </c>
      <c r="G222">
        <v>-35.921491945974203</v>
      </c>
      <c r="H222">
        <v>-0.34608991765230801</v>
      </c>
      <c r="I222">
        <v>-21.746542303684699</v>
      </c>
      <c r="J222">
        <v>0.8635650943066</v>
      </c>
      <c r="K222">
        <v>1461.1873706179699</v>
      </c>
      <c r="L222">
        <v>1501.0017160249499</v>
      </c>
      <c r="M222">
        <v>55.958442794030603</v>
      </c>
      <c r="N222">
        <v>0.65527976796137799</v>
      </c>
      <c r="O222">
        <v>23.3855388436594</v>
      </c>
      <c r="P222">
        <v>11.065134099616801</v>
      </c>
      <c r="Q222">
        <v>4.5714283228289999E-2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Row],[Ticker]],[1]!Table1[[Symbol]:[Industry]],2,FALSE),"-")</f>
        <v>-</v>
      </c>
      <c r="D223" t="s">
        <v>43</v>
      </c>
      <c r="E223">
        <v>40068.4598597</v>
      </c>
      <c r="F223">
        <v>7737.85</v>
      </c>
      <c r="G223">
        <v>250.40843564278799</v>
      </c>
      <c r="H223">
        <v>77.240878430627703</v>
      </c>
      <c r="I223">
        <v>131.779545966125</v>
      </c>
      <c r="J223">
        <v>18.506230739832102</v>
      </c>
      <c r="K223">
        <v>5569.9803630915503</v>
      </c>
      <c r="L223">
        <v>3925.3822660672599</v>
      </c>
      <c r="M223">
        <v>67.954180535824506</v>
      </c>
      <c r="N223">
        <v>1.2504153713791599</v>
      </c>
      <c r="O223">
        <v>9.5911655046298296</v>
      </c>
      <c r="P223">
        <v>288.42678580392499</v>
      </c>
      <c r="Q223">
        <v>0.20204825107997701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Row],[Ticker]],[1]!Table1[[Symbol]:[Industry]],2,FALSE),"-")</f>
        <v>-</v>
      </c>
      <c r="D224" t="s">
        <v>543</v>
      </c>
      <c r="E224">
        <v>39932.738729379998</v>
      </c>
      <c r="F224">
        <v>4425.1000000000004</v>
      </c>
      <c r="G224">
        <v>42.561612489016703</v>
      </c>
      <c r="H224">
        <v>-1.0607486378267299</v>
      </c>
      <c r="I224">
        <v>23.556359371310499</v>
      </c>
      <c r="J224">
        <v>0.22279774412834899</v>
      </c>
      <c r="K224">
        <v>4396.5707633253096</v>
      </c>
      <c r="L224">
        <v>3835.1096257935801</v>
      </c>
      <c r="M224">
        <v>46.991017853840901</v>
      </c>
      <c r="N224">
        <v>0.66607753262841396</v>
      </c>
      <c r="O224">
        <v>13.888951662109299</v>
      </c>
      <c r="P224">
        <v>90.646676144931305</v>
      </c>
      <c r="Q224">
        <v>0.202370909820237</v>
      </c>
    </row>
    <row r="225" spans="1:17" x14ac:dyDescent="0.3">
      <c r="A225" t="s">
        <v>544</v>
      </c>
      <c r="B225" t="s">
        <v>545</v>
      </c>
      <c r="C225" t="str">
        <f>IFERROR(VLOOKUP(Table1[[#This Row],[Ticker]],[1]!Table1[[Symbol]:[Industry]],2,FALSE),"-")</f>
        <v>-</v>
      </c>
      <c r="D225" t="s">
        <v>40</v>
      </c>
      <c r="E225">
        <v>39693.375386565</v>
      </c>
      <c r="F225">
        <v>1150.1500000000001</v>
      </c>
      <c r="G225">
        <v>-3.4801209282986298</v>
      </c>
      <c r="H225">
        <v>6.4781784780778997</v>
      </c>
      <c r="I225">
        <v>4.9866709508746903</v>
      </c>
      <c r="J225">
        <v>-0.54539811499794799</v>
      </c>
      <c r="K225">
        <v>1077.16339582872</v>
      </c>
      <c r="L225">
        <v>997.007452532309</v>
      </c>
      <c r="M225">
        <v>67.121246812255094</v>
      </c>
      <c r="N225">
        <v>2.35668267784679</v>
      </c>
      <c r="O225">
        <v>0.85641003347389699</v>
      </c>
      <c r="P225">
        <v>34.6385718466491</v>
      </c>
      <c r="Q225">
        <v>-2.3217779926091E-2</v>
      </c>
    </row>
    <row r="226" spans="1:17" x14ac:dyDescent="0.3">
      <c r="A226" t="s">
        <v>546</v>
      </c>
      <c r="B226" t="s">
        <v>547</v>
      </c>
      <c r="C226" t="str">
        <f>IFERROR(VLOOKUP(Table1[[#This Row],[Ticker]],[1]!Table1[[Symbol]:[Industry]],2,FALSE),"-")</f>
        <v>-</v>
      </c>
      <c r="D226" t="s">
        <v>295</v>
      </c>
      <c r="E226">
        <v>39597.627663120002</v>
      </c>
      <c r="F226">
        <v>2903.2</v>
      </c>
      <c r="G226">
        <v>3.2408527584426601</v>
      </c>
      <c r="H226">
        <v>-3.2440937523599498</v>
      </c>
      <c r="I226">
        <v>22.224976805524602</v>
      </c>
      <c r="J226">
        <v>-3.1240783556946798</v>
      </c>
      <c r="K226">
        <v>2858.9388530404299</v>
      </c>
      <c r="L226">
        <v>2535.6655927162901</v>
      </c>
      <c r="M226">
        <v>42.389533425322597</v>
      </c>
      <c r="N226">
        <v>0.49102204136830901</v>
      </c>
      <c r="O226">
        <v>9.1554147147974607</v>
      </c>
      <c r="P226">
        <v>51.062778052397398</v>
      </c>
      <c r="Q226">
        <v>-3.6934027456839999E-3</v>
      </c>
    </row>
    <row r="227" spans="1:17" x14ac:dyDescent="0.3">
      <c r="A227" t="s">
        <v>548</v>
      </c>
      <c r="B227" t="s">
        <v>549</v>
      </c>
      <c r="C227" t="str">
        <f>IFERROR(VLOOKUP(Table1[[#This Row],[Ticker]],[1]!Table1[[Symbol]:[Industry]],2,FALSE),"-")</f>
        <v>-</v>
      </c>
      <c r="D227" t="s">
        <v>40</v>
      </c>
      <c r="E227">
        <v>39576.720000000001</v>
      </c>
      <c r="F227">
        <v>240.15</v>
      </c>
      <c r="G227">
        <v>41.820434862265202</v>
      </c>
      <c r="H227">
        <v>-3.5752195801745099</v>
      </c>
      <c r="I227">
        <v>-11.455325942574699</v>
      </c>
      <c r="J227">
        <v>-7.1292612379136999</v>
      </c>
      <c r="K227">
        <v>255.87386083372101</v>
      </c>
      <c r="L227">
        <v>233.06729986463401</v>
      </c>
      <c r="M227">
        <v>34.463221511288999</v>
      </c>
      <c r="N227">
        <v>0.33828702934934701</v>
      </c>
      <c r="O227">
        <v>35.207162190297701</v>
      </c>
      <c r="P227">
        <v>84.588777863182102</v>
      </c>
      <c r="Q227">
        <v>3.6113292557084002E-2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552</v>
      </c>
      <c r="E228">
        <v>39520.514604349999</v>
      </c>
      <c r="F228">
        <v>1085.5</v>
      </c>
      <c r="G228">
        <v>84.812796672182202</v>
      </c>
      <c r="H228">
        <v>-1.18289726574176</v>
      </c>
      <c r="I228">
        <v>41.982315586490003</v>
      </c>
      <c r="J228">
        <v>-1.0570354167095199</v>
      </c>
      <c r="K228">
        <v>1037.76327771043</v>
      </c>
      <c r="L228">
        <v>838.62807444715202</v>
      </c>
      <c r="M228">
        <v>47.7114275543125</v>
      </c>
      <c r="N228">
        <v>0.50271897822422495</v>
      </c>
      <c r="O228">
        <v>11.9299861814831</v>
      </c>
      <c r="P228">
        <v>122.64383140190699</v>
      </c>
      <c r="Q228">
        <v>0.131429280336882</v>
      </c>
    </row>
    <row r="229" spans="1:17" x14ac:dyDescent="0.3">
      <c r="A229" t="s">
        <v>553</v>
      </c>
      <c r="B229" t="s">
        <v>554</v>
      </c>
      <c r="C229" t="str">
        <f>IFERROR(VLOOKUP(Table1[[#This Row],[Ticker]],[1]!Table1[[Symbol]:[Industry]],2,FALSE),"-")</f>
        <v>-</v>
      </c>
      <c r="D229" t="s">
        <v>54</v>
      </c>
      <c r="E229">
        <v>39334.819975099999</v>
      </c>
      <c r="F229">
        <v>3149</v>
      </c>
      <c r="G229">
        <v>63.014474688412399</v>
      </c>
      <c r="H229">
        <v>2.3823411668634402</v>
      </c>
      <c r="I229">
        <v>32.8102349222236</v>
      </c>
      <c r="J229">
        <v>-6.0109568455022897</v>
      </c>
      <c r="K229">
        <v>2939.24391526206</v>
      </c>
      <c r="L229">
        <v>2407.5751087650801</v>
      </c>
      <c r="M229">
        <v>39.390400570226603</v>
      </c>
      <c r="N229">
        <v>0.98227713973670405</v>
      </c>
      <c r="O229">
        <v>10.6700539853921</v>
      </c>
      <c r="P229">
        <v>90.842701736311</v>
      </c>
      <c r="Q229">
        <v>8.7822805444204996E-2</v>
      </c>
    </row>
    <row r="230" spans="1:17" x14ac:dyDescent="0.3">
      <c r="A230" t="s">
        <v>555</v>
      </c>
      <c r="B230" t="s">
        <v>556</v>
      </c>
      <c r="C230" t="str">
        <f>IFERROR(VLOOKUP(Table1[[#This Row],[Ticker]],[1]!Table1[[Symbol]:[Industry]],2,FALSE),"-")</f>
        <v>-</v>
      </c>
      <c r="D230" t="s">
        <v>327</v>
      </c>
      <c r="E230">
        <v>38885.868706559901</v>
      </c>
      <c r="F230">
        <v>1891.2</v>
      </c>
      <c r="G230">
        <v>110.503146819164</v>
      </c>
      <c r="H230">
        <v>8.7230973089723207</v>
      </c>
      <c r="I230">
        <v>31.6957660909023</v>
      </c>
      <c r="J230">
        <v>6.0498641736639804</v>
      </c>
      <c r="K230">
        <v>1715.5859975477399</v>
      </c>
      <c r="L230">
        <v>1441.1856648570599</v>
      </c>
      <c r="M230">
        <v>69.875038882276002</v>
      </c>
      <c r="N230">
        <v>1.09709921950248</v>
      </c>
      <c r="O230">
        <v>5.13959390862943</v>
      </c>
      <c r="P230">
        <v>139.31667193925901</v>
      </c>
      <c r="Q230">
        <v>0.1828552582162</v>
      </c>
    </row>
    <row r="231" spans="1:17" x14ac:dyDescent="0.3">
      <c r="A231" t="s">
        <v>557</v>
      </c>
      <c r="B231" t="s">
        <v>558</v>
      </c>
      <c r="C231" t="str">
        <f>IFERROR(VLOOKUP(Table1[[#This Row],[Ticker]],[1]!Table1[[Symbol]:[Industry]],2,FALSE),"-")</f>
        <v>-</v>
      </c>
      <c r="D231" t="s">
        <v>190</v>
      </c>
      <c r="E231">
        <v>38367.043848000001</v>
      </c>
      <c r="F231">
        <v>548.1</v>
      </c>
      <c r="G231">
        <v>-8.7291454716406705</v>
      </c>
      <c r="H231">
        <v>-6.3104192130336196</v>
      </c>
      <c r="I231">
        <v>18.282866709997698</v>
      </c>
      <c r="J231">
        <v>-2.6823662599981799</v>
      </c>
      <c r="K231">
        <v>529.91897694277702</v>
      </c>
      <c r="L231">
        <v>483.73217602318903</v>
      </c>
      <c r="M231">
        <v>58.989621311722999</v>
      </c>
      <c r="N231">
        <v>1.3050337628719599</v>
      </c>
      <c r="O231">
        <v>4.0594781974092298</v>
      </c>
      <c r="P231">
        <v>45.887676337503301</v>
      </c>
      <c r="Q231">
        <v>-2.8928115671316999E-2</v>
      </c>
    </row>
    <row r="232" spans="1:17" hidden="1" x14ac:dyDescent="0.3">
      <c r="A232" t="s">
        <v>559</v>
      </c>
      <c r="B232" t="s">
        <v>560</v>
      </c>
      <c r="C232" t="str">
        <f>IFERROR(VLOOKUP(Table1[[#This Row],[Ticker]],[1]!Table1[[Symbol]:[Industry]],2,FALSE),"-")</f>
        <v>-</v>
      </c>
      <c r="D232" t="s">
        <v>34</v>
      </c>
      <c r="E232">
        <v>37826.826160707002</v>
      </c>
      <c r="F232">
        <v>55.81</v>
      </c>
      <c r="G232">
        <v>-14.595937528941</v>
      </c>
      <c r="H232">
        <v>-7.4382425221448196</v>
      </c>
      <c r="I232">
        <v>-18.608038797802699</v>
      </c>
      <c r="J232">
        <v>0.15161489067805201</v>
      </c>
      <c r="K232">
        <v>59.373752894408</v>
      </c>
      <c r="L232">
        <v>56.037880752207499</v>
      </c>
      <c r="M232">
        <v>37.087327554581996</v>
      </c>
      <c r="N232">
        <v>0.41766651185746601</v>
      </c>
      <c r="O232">
        <v>38.864002866869697</v>
      </c>
      <c r="P232">
        <v>52.6949384404924</v>
      </c>
      <c r="Q232">
        <v>0.11481439065652201</v>
      </c>
    </row>
    <row r="233" spans="1:17" x14ac:dyDescent="0.3">
      <c r="A233" t="s">
        <v>561</v>
      </c>
      <c r="B233" t="s">
        <v>562</v>
      </c>
      <c r="C233" t="str">
        <f>IFERROR(VLOOKUP(Table1[[#This Row],[Ticker]],[1]!Table1[[Symbol]:[Industry]],2,FALSE),"-")</f>
        <v>-</v>
      </c>
      <c r="D233" t="s">
        <v>158</v>
      </c>
      <c r="E233">
        <v>37695.716215665001</v>
      </c>
      <c r="F233">
        <v>271.85000000000002</v>
      </c>
      <c r="G233">
        <v>79.753321803500398</v>
      </c>
      <c r="H233">
        <v>-1.3508849794140401</v>
      </c>
      <c r="I233">
        <v>12.8450174978961</v>
      </c>
      <c r="J233">
        <v>0.717012638067129</v>
      </c>
      <c r="K233">
        <v>266.94486913749898</v>
      </c>
      <c r="L233">
        <v>232.51723146337201</v>
      </c>
      <c r="M233">
        <v>53.282822966234797</v>
      </c>
      <c r="N233">
        <v>0.47258821266114198</v>
      </c>
      <c r="O233">
        <v>14.695604193489</v>
      </c>
      <c r="P233">
        <v>132.74828767123199</v>
      </c>
      <c r="Q233">
        <v>0.169772805164593</v>
      </c>
    </row>
    <row r="234" spans="1:17" x14ac:dyDescent="0.3">
      <c r="A234" t="s">
        <v>563</v>
      </c>
      <c r="B234" t="s">
        <v>564</v>
      </c>
      <c r="C234" t="str">
        <f>IFERROR(VLOOKUP(Table1[[#This Row],[Ticker]],[1]!Table1[[Symbol]:[Industry]],2,FALSE),"-")</f>
        <v>-</v>
      </c>
      <c r="D234" t="s">
        <v>565</v>
      </c>
      <c r="E234">
        <v>37123.75187</v>
      </c>
      <c r="F234">
        <v>674.9</v>
      </c>
      <c r="G234">
        <v>22.1547710822291</v>
      </c>
      <c r="H234">
        <v>-0.75065950163059003</v>
      </c>
      <c r="I234">
        <v>1.9371388348665799</v>
      </c>
      <c r="J234">
        <v>-4.8442051717810104</v>
      </c>
      <c r="K234">
        <v>698.30866493002998</v>
      </c>
      <c r="L234">
        <v>642.58073845973502</v>
      </c>
      <c r="M234">
        <v>42.892023541383203</v>
      </c>
      <c r="N234">
        <v>1.38074249739968</v>
      </c>
      <c r="O234">
        <v>22.4996295747518</v>
      </c>
      <c r="P234">
        <v>56.226851851851798</v>
      </c>
      <c r="Q234">
        <v>4.4370240484951001E-2</v>
      </c>
    </row>
    <row r="235" spans="1:17" x14ac:dyDescent="0.3">
      <c r="A235" t="s">
        <v>566</v>
      </c>
      <c r="B235" t="s">
        <v>567</v>
      </c>
      <c r="C235" t="str">
        <f>IFERROR(VLOOKUP(Table1[[#This Row],[Ticker]],[1]!Table1[[Symbol]:[Industry]],2,FALSE),"-")</f>
        <v>-</v>
      </c>
      <c r="D235" t="s">
        <v>411</v>
      </c>
      <c r="E235">
        <v>37072.904322659997</v>
      </c>
      <c r="F235">
        <v>1974.3</v>
      </c>
      <c r="G235">
        <v>42.659836552264103</v>
      </c>
      <c r="H235">
        <v>16.514094016727601</v>
      </c>
      <c r="I235">
        <v>76.253942363023796</v>
      </c>
      <c r="J235">
        <v>4.2457787165685401</v>
      </c>
      <c r="K235">
        <v>1620.9313947844601</v>
      </c>
      <c r="L235">
        <v>1303.1631484442801</v>
      </c>
      <c r="M235">
        <v>82.340564136551293</v>
      </c>
      <c r="N235">
        <v>0.88910930855192705</v>
      </c>
      <c r="O235">
        <v>0.28617737932432602</v>
      </c>
      <c r="P235">
        <v>105.420871917594</v>
      </c>
      <c r="Q235">
        <v>0.131719025729508</v>
      </c>
    </row>
    <row r="236" spans="1:17" x14ac:dyDescent="0.3">
      <c r="A236" t="s">
        <v>568</v>
      </c>
      <c r="B236" t="s">
        <v>569</v>
      </c>
      <c r="C236" t="str">
        <f>IFERROR(VLOOKUP(Table1[[#This Row],[Ticker]],[1]!Table1[[Symbol]:[Industry]],2,FALSE),"-")</f>
        <v>-</v>
      </c>
      <c r="D236" t="s">
        <v>54</v>
      </c>
      <c r="E236">
        <v>36962.16752042</v>
      </c>
      <c r="F236">
        <v>1456.9</v>
      </c>
      <c r="G236">
        <v>31.187620642429099</v>
      </c>
      <c r="H236">
        <v>5.3522193304764896</v>
      </c>
      <c r="I236">
        <v>9.6340621166859002</v>
      </c>
      <c r="J236">
        <v>1.8850293120942001</v>
      </c>
      <c r="K236">
        <v>1354.67892337172</v>
      </c>
      <c r="L236">
        <v>1219.4076914802599</v>
      </c>
      <c r="M236">
        <v>62.538585605803398</v>
      </c>
      <c r="N236">
        <v>0.78244201142125802</v>
      </c>
      <c r="O236">
        <v>1.5786944882970599</v>
      </c>
      <c r="P236">
        <v>65.933940774487397</v>
      </c>
      <c r="Q236">
        <v>-1.0110530683961999E-2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Row],[Ticker]],[1]!Table1[[Symbol]:[Industry]],2,FALSE),"-")</f>
        <v>-</v>
      </c>
      <c r="D237" t="s">
        <v>78</v>
      </c>
      <c r="E237">
        <v>36922.247399095002</v>
      </c>
      <c r="F237">
        <v>4778.45</v>
      </c>
      <c r="G237">
        <v>18.055808720352498</v>
      </c>
      <c r="H237">
        <v>9.3166561455212804</v>
      </c>
      <c r="I237">
        <v>2.1390184438653201</v>
      </c>
      <c r="J237">
        <v>-1.88509054062751</v>
      </c>
      <c r="K237">
        <v>4461.2383275264801</v>
      </c>
      <c r="L237">
        <v>4123.2653260611596</v>
      </c>
      <c r="M237">
        <v>64.639844961691793</v>
      </c>
      <c r="N237">
        <v>1.24544967546331</v>
      </c>
      <c r="O237">
        <v>2.4495390764787701</v>
      </c>
      <c r="P237">
        <v>56.534486429823197</v>
      </c>
      <c r="Q237">
        <v>3.8451749495211997E-2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Row],[Ticker]],[1]!Table1[[Symbol]:[Industry]],2,FALSE),"-")</f>
        <v>-</v>
      </c>
      <c r="D238" t="s">
        <v>46</v>
      </c>
      <c r="E238">
        <v>36541.989000000001</v>
      </c>
      <c r="F238">
        <v>60.51</v>
      </c>
      <c r="G238">
        <v>67.132274962770396</v>
      </c>
      <c r="H238">
        <v>-8.1538000617968205</v>
      </c>
      <c r="I238">
        <v>-5.5978531068804598</v>
      </c>
      <c r="J238">
        <v>-6.2669677564947301</v>
      </c>
      <c r="K238">
        <v>63.8680501336123</v>
      </c>
      <c r="L238">
        <v>58.878547491193501</v>
      </c>
      <c r="M238">
        <v>37.872491509883403</v>
      </c>
      <c r="N238">
        <v>0.54923759097659297</v>
      </c>
      <c r="O238">
        <v>29.152206246901301</v>
      </c>
      <c r="P238">
        <v>110.46956521739099</v>
      </c>
      <c r="Q238">
        <v>0.121479636336727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Row],[Ticker]],[1]!Table1[[Symbol]:[Industry]],2,FALSE),"-")</f>
        <v>-</v>
      </c>
      <c r="D239" t="s">
        <v>187</v>
      </c>
      <c r="E239">
        <v>36497.614725200001</v>
      </c>
      <c r="F239">
        <v>910.6</v>
      </c>
      <c r="G239">
        <v>-12.156588908136699</v>
      </c>
      <c r="H239">
        <v>9.3316941932173805</v>
      </c>
      <c r="I239">
        <v>18.102696679964001</v>
      </c>
      <c r="J239">
        <v>1.94399571290486</v>
      </c>
      <c r="K239">
        <v>835.24793004780997</v>
      </c>
      <c r="L239">
        <v>756.99678627855997</v>
      </c>
      <c r="M239">
        <v>56.580413070911703</v>
      </c>
      <c r="N239">
        <v>1.24245565245515</v>
      </c>
      <c r="O239">
        <v>3.80518339556337</v>
      </c>
      <c r="P239">
        <v>49.856002633094697</v>
      </c>
      <c r="Q239">
        <v>1.8891920547720001E-2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Row],[Ticker]],[1]!Table1[[Symbol]:[Industry]],2,FALSE),"-")</f>
        <v>-</v>
      </c>
      <c r="D240" t="s">
        <v>40</v>
      </c>
      <c r="E240">
        <v>35628.394551249999</v>
      </c>
      <c r="F240">
        <v>608.5</v>
      </c>
      <c r="G240">
        <v>-29.363719202557601</v>
      </c>
      <c r="H240">
        <v>0.82308550457125595</v>
      </c>
      <c r="I240">
        <v>-5.3602968985494499</v>
      </c>
      <c r="J240">
        <v>-3.3557802528693998</v>
      </c>
      <c r="K240">
        <v>599.140220967951</v>
      </c>
      <c r="L240">
        <v>575.58651241209498</v>
      </c>
      <c r="M240">
        <v>38.841293140100099</v>
      </c>
      <c r="N240">
        <v>1.1246006710123</v>
      </c>
      <c r="O240">
        <v>7.9211175020542397</v>
      </c>
      <c r="P240">
        <v>33.795074758135399</v>
      </c>
      <c r="Q240">
        <v>-8.6823888218604997E-2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Row],[Ticker]],[1]!Table1[[Symbol]:[Industry]],2,FALSE),"-")</f>
        <v>-</v>
      </c>
      <c r="D241" t="s">
        <v>215</v>
      </c>
      <c r="E241">
        <v>35585.187312249996</v>
      </c>
      <c r="F241">
        <v>5559.25</v>
      </c>
      <c r="G241">
        <v>140.52501326429999</v>
      </c>
      <c r="H241">
        <v>-0.97407747394509903</v>
      </c>
      <c r="I241">
        <v>98.166822756067006</v>
      </c>
      <c r="J241">
        <v>12.491132077201</v>
      </c>
      <c r="K241">
        <v>4590.2335235349301</v>
      </c>
      <c r="L241">
        <v>3487.07303521514</v>
      </c>
      <c r="M241">
        <v>80.682633747153702</v>
      </c>
      <c r="N241">
        <v>2.4666645134323</v>
      </c>
      <c r="O241">
        <v>0.98394567612536399</v>
      </c>
      <c r="P241">
        <v>179.907859624389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Row],[Ticker]],[1]!Table1[[Symbol]:[Industry]],2,FALSE),"-")</f>
        <v>-</v>
      </c>
      <c r="D242" t="s">
        <v>111</v>
      </c>
      <c r="E242">
        <v>34984.791885819999</v>
      </c>
      <c r="F242">
        <v>328.1</v>
      </c>
      <c r="G242">
        <v>19.6168122483346</v>
      </c>
      <c r="H242">
        <v>0.39652296299659301</v>
      </c>
      <c r="I242">
        <v>42.210346602511699</v>
      </c>
      <c r="J242">
        <v>3.6697464825980499</v>
      </c>
      <c r="K242">
        <v>317.50443398706</v>
      </c>
      <c r="L242">
        <v>281.60007172662301</v>
      </c>
      <c r="M242">
        <v>63.115882596153199</v>
      </c>
      <c r="N242">
        <v>0.861019527916703</v>
      </c>
      <c r="O242">
        <v>6.3395306309051902</v>
      </c>
      <c r="P242">
        <v>65.081761006289298</v>
      </c>
      <c r="Q242">
        <v>3.0599288229128E-2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Row],[Ticker]],[1]!Table1[[Symbol]:[Industry]],2,FALSE),"-")</f>
        <v>-</v>
      </c>
      <c r="D243" t="s">
        <v>234</v>
      </c>
      <c r="E243">
        <v>34788.819576640002</v>
      </c>
      <c r="F243">
        <v>6875.9</v>
      </c>
      <c r="G243">
        <v>129.80838070650501</v>
      </c>
      <c r="H243">
        <v>9.1312700953417103</v>
      </c>
      <c r="I243">
        <v>-19.548262146459301</v>
      </c>
      <c r="J243">
        <v>-4.3593189962773904</v>
      </c>
      <c r="K243">
        <v>6671.9249891986601</v>
      </c>
      <c r="L243">
        <v>5924.0225851662399</v>
      </c>
      <c r="M243">
        <v>44.567054775447502</v>
      </c>
      <c r="N243">
        <v>0.69827387602232405</v>
      </c>
      <c r="O243">
        <v>41.899242281010402</v>
      </c>
      <c r="P243">
        <v>179.37752676594201</v>
      </c>
      <c r="Q243">
        <v>0.150663844905533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Row],[Ticker]],[1]!Table1[[Symbol]:[Industry]],2,FALSE),"-")</f>
        <v>-</v>
      </c>
      <c r="D244" t="s">
        <v>492</v>
      </c>
      <c r="E244">
        <v>34648.096873499999</v>
      </c>
      <c r="F244">
        <v>4737.8999999999996</v>
      </c>
      <c r="G244">
        <v>-2.84530752428378</v>
      </c>
      <c r="H244">
        <v>1.13011571648303</v>
      </c>
      <c r="I244">
        <v>-24.713681862386899</v>
      </c>
      <c r="J244">
        <v>1.36321559686025</v>
      </c>
      <c r="K244">
        <v>4491.5368412932003</v>
      </c>
      <c r="L244">
        <v>4346.19091105599</v>
      </c>
      <c r="M244">
        <v>72.883316073875505</v>
      </c>
      <c r="N244">
        <v>0.60036281036606998</v>
      </c>
      <c r="O244">
        <v>11.1990544333987</v>
      </c>
      <c r="P244">
        <v>29.426066052940602</v>
      </c>
      <c r="Q244">
        <v>4.8395576958903001E-2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Row],[Ticker]],[1]!Table1[[Symbol]:[Industry]],2,FALSE),"-")</f>
        <v>-</v>
      </c>
      <c r="D245" t="s">
        <v>173</v>
      </c>
      <c r="E245">
        <v>34302.771885798997</v>
      </c>
      <c r="F245">
        <v>186.77</v>
      </c>
      <c r="G245">
        <v>68.771386242319394</v>
      </c>
      <c r="H245">
        <v>9.8939236193461504</v>
      </c>
      <c r="I245">
        <v>18.853944226508499</v>
      </c>
      <c r="J245">
        <v>8.3801098581259694</v>
      </c>
      <c r="K245">
        <v>180.701246299367</v>
      </c>
      <c r="L245">
        <v>163.25237145134699</v>
      </c>
      <c r="M245">
        <v>63.970075487349199</v>
      </c>
      <c r="N245">
        <v>0.65756680956343105</v>
      </c>
      <c r="O245">
        <v>11.9023397761953</v>
      </c>
      <c r="P245">
        <v>110.801354401805</v>
      </c>
      <c r="Q245">
        <v>8.3370311358993004E-2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Row],[Ticker]],[1]!Table1[[Symbol]:[Industry]],2,FALSE),"-")</f>
        <v>-</v>
      </c>
      <c r="D246" t="s">
        <v>590</v>
      </c>
      <c r="E246">
        <v>34198.434672149997</v>
      </c>
      <c r="F246">
        <v>1257.55</v>
      </c>
      <c r="G246">
        <v>-11.496959948312</v>
      </c>
      <c r="H246">
        <v>-9.0738880472237593</v>
      </c>
      <c r="I246">
        <v>4.9118333549261797</v>
      </c>
      <c r="J246">
        <v>7.7227670400777396E-2</v>
      </c>
      <c r="K246">
        <v>1279.20623495687</v>
      </c>
      <c r="L246">
        <v>1198.7845843683001</v>
      </c>
      <c r="M246">
        <v>42.348910831179602</v>
      </c>
      <c r="N246">
        <v>0.95493821270570101</v>
      </c>
      <c r="O246">
        <v>14.6037930897379</v>
      </c>
      <c r="P246">
        <v>27.018837432452901</v>
      </c>
      <c r="Q246">
        <v>0.109772105900627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Row],[Ticker]],[1]!Table1[[Symbol]:[Industry]],2,FALSE),"-")</f>
        <v>-</v>
      </c>
      <c r="D247" t="s">
        <v>78</v>
      </c>
      <c r="E247">
        <v>34171.1780038</v>
      </c>
      <c r="F247">
        <v>1822</v>
      </c>
      <c r="G247">
        <v>-48.980105905945699</v>
      </c>
      <c r="H247">
        <v>2.0365899653058799</v>
      </c>
      <c r="I247">
        <v>-18.755976033882298</v>
      </c>
      <c r="J247">
        <v>-3.1366336778419601</v>
      </c>
      <c r="K247">
        <v>1841.56847912784</v>
      </c>
      <c r="L247">
        <v>1919.80389706756</v>
      </c>
      <c r="M247">
        <v>33.688617552722299</v>
      </c>
      <c r="N247">
        <v>0.40767486956563698</v>
      </c>
      <c r="O247">
        <v>33.408342480790303</v>
      </c>
      <c r="P247">
        <v>10.330628557587399</v>
      </c>
      <c r="Q247">
        <v>-5.2367269375275999E-2</v>
      </c>
    </row>
    <row r="248" spans="1:17" hidden="1" x14ac:dyDescent="0.3">
      <c r="A248" t="s">
        <v>593</v>
      </c>
      <c r="B248" t="s">
        <v>594</v>
      </c>
      <c r="C248" t="str">
        <f>IFERROR(VLOOKUP(Table1[[#This Row],[Ticker]],[1]!Table1[[Symbol]:[Industry]],2,FALSE),"-")</f>
        <v>-</v>
      </c>
      <c r="D248" t="s">
        <v>40</v>
      </c>
      <c r="E248">
        <v>34073.307996750002</v>
      </c>
      <c r="F248">
        <v>371.25</v>
      </c>
      <c r="G248">
        <v>-4.5585496924504998</v>
      </c>
      <c r="H248">
        <v>1.1940763137157</v>
      </c>
      <c r="I248">
        <v>5.9071645081510296</v>
      </c>
      <c r="J248">
        <v>-5.2537570158434397</v>
      </c>
      <c r="K248">
        <v>358.69381378696198</v>
      </c>
      <c r="M248">
        <v>42.228796610536797</v>
      </c>
      <c r="N248">
        <v>0.77584113964632395</v>
      </c>
      <c r="O248">
        <v>9.7373737373737299</v>
      </c>
      <c r="P248">
        <v>33.279483037156702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Row],[Ticker]],[1]!Table1[[Symbol]:[Industry]],2,FALSE),"-")</f>
        <v>-</v>
      </c>
      <c r="D249" t="s">
        <v>206</v>
      </c>
      <c r="E249">
        <v>33868.800541440003</v>
      </c>
      <c r="F249">
        <v>2407.8000000000002</v>
      </c>
      <c r="G249">
        <v>20.0761544604803</v>
      </c>
      <c r="H249">
        <v>-7.1966756702663801</v>
      </c>
      <c r="I249">
        <v>18.387469494830299</v>
      </c>
      <c r="J249">
        <v>-4.9647424538963998</v>
      </c>
      <c r="K249">
        <v>2495.5539624295702</v>
      </c>
      <c r="L249">
        <v>2201.7780308623501</v>
      </c>
      <c r="M249">
        <v>28.811735226109899</v>
      </c>
      <c r="N249">
        <v>0.69419685892831995</v>
      </c>
      <c r="O249">
        <v>27.140958551374698</v>
      </c>
      <c r="P249">
        <v>56.345573195675399</v>
      </c>
      <c r="Q249">
        <v>3.5995936880681E-2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Row],[Ticker]],[1]!Table1[[Symbol]:[Industry]],2,FALSE),"-")</f>
        <v>-</v>
      </c>
      <c r="D250" t="s">
        <v>24</v>
      </c>
      <c r="E250">
        <v>33456.644170400003</v>
      </c>
      <c r="F250">
        <v>207.68</v>
      </c>
      <c r="G250">
        <v>-41.664723062041602</v>
      </c>
      <c r="H250">
        <v>2.9917741383532301</v>
      </c>
      <c r="I250">
        <v>-0.89747877182430302</v>
      </c>
      <c r="J250">
        <v>2.4319185436357702</v>
      </c>
      <c r="K250">
        <v>199.702222727687</v>
      </c>
      <c r="L250">
        <v>204.62599540807301</v>
      </c>
      <c r="M250">
        <v>63.456566900535499</v>
      </c>
      <c r="N250">
        <v>0.89144891981039698</v>
      </c>
      <c r="O250">
        <v>26.6852850539291</v>
      </c>
      <c r="P250">
        <v>22.778598876736599</v>
      </c>
      <c r="Q250">
        <v>-6.5451713521139002E-2</v>
      </c>
    </row>
    <row r="251" spans="1:17" hidden="1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111</v>
      </c>
      <c r="E251">
        <v>33214.807211774998</v>
      </c>
      <c r="F251">
        <v>639.75</v>
      </c>
      <c r="G251">
        <v>-31.676512913668901</v>
      </c>
      <c r="H251">
        <v>-8.5974418023967303</v>
      </c>
      <c r="I251">
        <v>-21.210798713067302</v>
      </c>
      <c r="J251">
        <v>3.9454290859126302</v>
      </c>
      <c r="M251">
        <v>53.312789008292903</v>
      </c>
      <c r="O251">
        <v>10.621336459554501</v>
      </c>
      <c r="P251">
        <v>8.8750850918992406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132</v>
      </c>
      <c r="E252">
        <v>33074.047046125001</v>
      </c>
      <c r="F252">
        <v>1354.45</v>
      </c>
      <c r="G252">
        <v>96.268158717664306</v>
      </c>
      <c r="H252">
        <v>12.9125600654998</v>
      </c>
      <c r="I252">
        <v>43.017370036145302</v>
      </c>
      <c r="J252">
        <v>1.6337795219828199</v>
      </c>
      <c r="K252">
        <v>1245.2630999560199</v>
      </c>
      <c r="L252">
        <v>1084.1682732413201</v>
      </c>
      <c r="M252">
        <v>86.5165613959621</v>
      </c>
      <c r="N252">
        <v>1.08088506899915</v>
      </c>
      <c r="O252">
        <v>7.2833991657130097</v>
      </c>
      <c r="P252">
        <v>139.72566371681401</v>
      </c>
      <c r="Q252">
        <v>0.155457532205904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406</v>
      </c>
      <c r="E253">
        <v>32914.106526449999</v>
      </c>
      <c r="F253">
        <v>518.25</v>
      </c>
      <c r="G253">
        <v>13.040317357385099</v>
      </c>
      <c r="H253">
        <v>4.6381850250886503</v>
      </c>
      <c r="I253">
        <v>-2.2860440129784401</v>
      </c>
      <c r="J253">
        <v>0.114456201222096</v>
      </c>
      <c r="K253">
        <v>511.53906196105601</v>
      </c>
      <c r="L253">
        <v>484.81872679051401</v>
      </c>
      <c r="M253">
        <v>54.879993686562202</v>
      </c>
      <c r="N253">
        <v>0.60258096656397897</v>
      </c>
      <c r="O253">
        <v>9.6092619392185092</v>
      </c>
      <c r="P253">
        <v>41.986301369863</v>
      </c>
      <c r="Q253">
        <v>0.110798953617017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18</v>
      </c>
      <c r="E254">
        <v>32754.318543353002</v>
      </c>
      <c r="F254">
        <v>186.89</v>
      </c>
      <c r="G254">
        <v>71.571697969213105</v>
      </c>
      <c r="H254">
        <v>-11.5227541927564</v>
      </c>
      <c r="I254">
        <v>-27.2191020437741</v>
      </c>
      <c r="J254">
        <v>-2.7580385190537302</v>
      </c>
      <c r="K254">
        <v>205.94737314833301</v>
      </c>
      <c r="L254">
        <v>191.795759806794</v>
      </c>
      <c r="M254">
        <v>28.8882292636006</v>
      </c>
      <c r="N254">
        <v>0.25279737578828199</v>
      </c>
      <c r="O254">
        <v>54.770185670715399</v>
      </c>
      <c r="P254">
        <v>106.508287292817</v>
      </c>
      <c r="Q254">
        <v>0.12468163691215101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180</v>
      </c>
      <c r="E255">
        <v>32595.637500000001</v>
      </c>
      <c r="F255">
        <v>746.75</v>
      </c>
      <c r="G255">
        <v>9.9400380292878801</v>
      </c>
      <c r="H255">
        <v>-12.4076638090784</v>
      </c>
      <c r="I255">
        <v>59.384665058933102</v>
      </c>
      <c r="J255">
        <v>-11.684709527645801</v>
      </c>
      <c r="K255">
        <v>780.29187531885498</v>
      </c>
      <c r="L255">
        <v>637.83135604743995</v>
      </c>
      <c r="M255">
        <v>16.089165801471101</v>
      </c>
      <c r="N255">
        <v>0.56136359693335103</v>
      </c>
      <c r="O255">
        <v>15.165718111817799</v>
      </c>
      <c r="P255">
        <v>79.033804842963306</v>
      </c>
      <c r="Q255">
        <v>4.3759204428400001E-3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611</v>
      </c>
      <c r="E256">
        <v>32446.957187700002</v>
      </c>
      <c r="F256">
        <v>823.35</v>
      </c>
      <c r="G256">
        <v>12.8224357205826</v>
      </c>
      <c r="H256">
        <v>-0.86675944627311396</v>
      </c>
      <c r="I256">
        <v>23.8630058144781</v>
      </c>
      <c r="J256">
        <v>3.6918551459657301</v>
      </c>
      <c r="K256">
        <v>805.68983318840799</v>
      </c>
      <c r="L256">
        <v>716.17867962562605</v>
      </c>
      <c r="M256">
        <v>54.755316852425103</v>
      </c>
      <c r="N256">
        <v>0.53208827342585996</v>
      </c>
      <c r="O256">
        <v>11.8600838039715</v>
      </c>
      <c r="P256">
        <v>45.058139534883701</v>
      </c>
      <c r="Q256">
        <v>4.5138433897532998E-2</v>
      </c>
    </row>
    <row r="257" spans="1:17" hidden="1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132</v>
      </c>
      <c r="E257">
        <v>32216.064643341</v>
      </c>
      <c r="F257">
        <v>385.06</v>
      </c>
      <c r="G257">
        <v>-0.37769528360962901</v>
      </c>
      <c r="H257">
        <v>-2.8586323911037499</v>
      </c>
      <c r="I257">
        <v>-15.3617981893094</v>
      </c>
      <c r="J257">
        <v>-1.5968177180375001</v>
      </c>
      <c r="K257">
        <v>377.09265101698998</v>
      </c>
      <c r="L257">
        <v>358.29359507027698</v>
      </c>
      <c r="M257">
        <v>56.330526885428</v>
      </c>
      <c r="N257">
        <v>1.3487308144477901</v>
      </c>
      <c r="O257">
        <v>3.6202150314236601</v>
      </c>
      <c r="P257">
        <v>35.584507042253499</v>
      </c>
      <c r="Q257">
        <v>-0.123824141917355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46</v>
      </c>
      <c r="E258">
        <v>32070.6</v>
      </c>
      <c r="F258">
        <v>178.17</v>
      </c>
      <c r="G258">
        <v>177.64432634723201</v>
      </c>
      <c r="H258">
        <v>-7.5501719351976604</v>
      </c>
      <c r="I258">
        <v>44.377357069480396</v>
      </c>
      <c r="J258">
        <v>-0.59172825740006196</v>
      </c>
      <c r="K258">
        <v>176.61873795915</v>
      </c>
      <c r="L258">
        <v>141.059911968357</v>
      </c>
      <c r="M258">
        <v>46.282745906762102</v>
      </c>
      <c r="N258">
        <v>0.37131932971595999</v>
      </c>
      <c r="O258">
        <v>17.724645001964401</v>
      </c>
      <c r="P258">
        <v>214.232804232804</v>
      </c>
      <c r="Q258">
        <v>0.136095837436641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161</v>
      </c>
      <c r="E259">
        <v>31896.016024576002</v>
      </c>
      <c r="F259">
        <v>244.64</v>
      </c>
      <c r="G259">
        <v>371.986147810055</v>
      </c>
      <c r="H259">
        <v>7.8056886682036097</v>
      </c>
      <c r="I259">
        <v>94.376963284363299</v>
      </c>
      <c r="J259">
        <v>-0.76968575146113904</v>
      </c>
      <c r="K259">
        <v>204.17055732616399</v>
      </c>
      <c r="L259">
        <v>150.04236473006</v>
      </c>
      <c r="M259">
        <v>65.142745593700994</v>
      </c>
      <c r="N259">
        <v>0.82689419770471395</v>
      </c>
      <c r="O259">
        <v>3.9282210595160199</v>
      </c>
      <c r="P259">
        <v>419.95749202975497</v>
      </c>
      <c r="Q259">
        <v>0.20767302599639001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295</v>
      </c>
      <c r="E260">
        <v>31626.085990559899</v>
      </c>
      <c r="F260">
        <v>640.65</v>
      </c>
      <c r="G260">
        <v>141.16669121675099</v>
      </c>
      <c r="H260">
        <v>23.184741962395702</v>
      </c>
      <c r="I260">
        <v>84.818046723202997</v>
      </c>
      <c r="J260">
        <v>9.2139619787081593</v>
      </c>
      <c r="K260">
        <v>491.78160529600302</v>
      </c>
      <c r="L260">
        <v>382.41920207562902</v>
      </c>
      <c r="M260">
        <v>92.951341394004103</v>
      </c>
      <c r="N260">
        <v>1.4699410711476899</v>
      </c>
      <c r="O260">
        <v>1.73261531257318</v>
      </c>
      <c r="P260">
        <v>186.00446428571399</v>
      </c>
      <c r="Q260">
        <v>0.24204660328000999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206</v>
      </c>
      <c r="E261">
        <v>31482.668818419999</v>
      </c>
      <c r="F261">
        <v>14290.55</v>
      </c>
      <c r="G261">
        <v>124.425319480525</v>
      </c>
      <c r="H261">
        <v>4.1563494179351199</v>
      </c>
      <c r="I261">
        <v>54.9708964859011</v>
      </c>
      <c r="J261">
        <v>0.61760770209892502</v>
      </c>
      <c r="K261">
        <v>13536.3590920931</v>
      </c>
      <c r="L261">
        <v>10666.2376859506</v>
      </c>
      <c r="M261">
        <v>58.338717883392498</v>
      </c>
      <c r="N261">
        <v>0.83879885022322798</v>
      </c>
      <c r="O261">
        <v>4.8944932140470403</v>
      </c>
      <c r="P261">
        <v>176.80648504159601</v>
      </c>
      <c r="Q261">
        <v>0.219529832339901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418</v>
      </c>
      <c r="E262">
        <v>31457.730568859999</v>
      </c>
      <c r="F262">
        <v>425.4</v>
      </c>
      <c r="G262">
        <v>-26.3733071743906</v>
      </c>
      <c r="H262">
        <v>-3.1222454473815602</v>
      </c>
      <c r="I262">
        <v>-19.917431241025199</v>
      </c>
      <c r="J262">
        <v>0.96106325131445502</v>
      </c>
      <c r="K262">
        <v>413.04473905707499</v>
      </c>
      <c r="L262">
        <v>416.00194828578998</v>
      </c>
      <c r="M262">
        <v>60.845968696751299</v>
      </c>
      <c r="N262">
        <v>0.57405922605455795</v>
      </c>
      <c r="O262">
        <v>14.7155618241654</v>
      </c>
      <c r="P262">
        <v>20.101637492941801</v>
      </c>
      <c r="Q262">
        <v>-6.8276420383952999E-2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626</v>
      </c>
      <c r="E263">
        <v>31239.2304094299</v>
      </c>
      <c r="F263">
        <v>1286.05</v>
      </c>
      <c r="G263">
        <v>-28.343209176266701</v>
      </c>
      <c r="H263">
        <v>11.0033074828245</v>
      </c>
      <c r="I263">
        <v>26.2893262428796</v>
      </c>
      <c r="J263">
        <v>1.6976013109639401</v>
      </c>
      <c r="K263">
        <v>1178.10640143873</v>
      </c>
      <c r="L263">
        <v>1124.65467742075</v>
      </c>
      <c r="M263">
        <v>65.045123221634398</v>
      </c>
      <c r="N263">
        <v>1.2811064522521001</v>
      </c>
      <c r="O263">
        <v>15.695346215154901</v>
      </c>
      <c r="P263">
        <v>45.1441792223915</v>
      </c>
      <c r="Q263">
        <v>1.6580891023890001E-2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51</v>
      </c>
      <c r="E264">
        <v>31105.34638074</v>
      </c>
      <c r="F264">
        <v>400.2</v>
      </c>
      <c r="G264">
        <v>-20.051059667483699</v>
      </c>
      <c r="H264">
        <v>4.6516723302773402</v>
      </c>
      <c r="I264">
        <v>-30.547316022264901</v>
      </c>
      <c r="J264">
        <v>1.1904494435363</v>
      </c>
      <c r="K264">
        <v>394.609239300593</v>
      </c>
      <c r="L264">
        <v>415.25479365279</v>
      </c>
      <c r="M264">
        <v>61.510814571942603</v>
      </c>
      <c r="N264">
        <v>0.55220843162703404</v>
      </c>
      <c r="O264">
        <v>29.860069965017502</v>
      </c>
      <c r="P264">
        <v>19.0008920606601</v>
      </c>
      <c r="Q264">
        <v>9.3642140682653002E-2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206</v>
      </c>
      <c r="E265">
        <v>31065.01423728</v>
      </c>
      <c r="F265">
        <v>16377.95</v>
      </c>
      <c r="G265">
        <v>-19.099423351867198</v>
      </c>
      <c r="H265">
        <v>2.6739150194755399</v>
      </c>
      <c r="I265">
        <v>-11.6737522641802</v>
      </c>
      <c r="J265">
        <v>1.1036147347802101</v>
      </c>
      <c r="K265">
        <v>15900.0053305933</v>
      </c>
      <c r="L265">
        <v>15177.329355043101</v>
      </c>
      <c r="M265">
        <v>50.921317323982898</v>
      </c>
      <c r="N265">
        <v>0.26340113613162902</v>
      </c>
      <c r="O265">
        <v>11.430307211830501</v>
      </c>
      <c r="P265">
        <v>26.2269749518304</v>
      </c>
      <c r="Q265">
        <v>8.905975739949E-2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164</v>
      </c>
      <c r="E266">
        <v>31026.4974674</v>
      </c>
      <c r="F266">
        <v>7167.85</v>
      </c>
      <c r="G266">
        <v>139.72173013727101</v>
      </c>
      <c r="H266">
        <v>-0.64027070630573102</v>
      </c>
      <c r="I266">
        <v>101.423240614295</v>
      </c>
      <c r="J266">
        <v>-1.21070370451798</v>
      </c>
      <c r="K266">
        <v>6314.1019943323199</v>
      </c>
      <c r="L266">
        <v>4745.7309437023896</v>
      </c>
      <c r="M266">
        <v>71.216947857189894</v>
      </c>
      <c r="N266">
        <v>0.31442122098951297</v>
      </c>
      <c r="O266">
        <v>10.910524076257101</v>
      </c>
      <c r="P266">
        <v>194.973251028806</v>
      </c>
      <c r="Q266">
        <v>7.8926255554939997E-2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543</v>
      </c>
      <c r="E267">
        <v>30810.701178108</v>
      </c>
      <c r="F267">
        <v>69.69</v>
      </c>
      <c r="G267">
        <v>-18.749104469318901</v>
      </c>
      <c r="H267">
        <v>-5.0822618336956298</v>
      </c>
      <c r="I267">
        <v>-3.46455767469801</v>
      </c>
      <c r="J267">
        <v>-1.8209356476541301</v>
      </c>
      <c r="K267">
        <v>70.965168379267993</v>
      </c>
      <c r="L267">
        <v>68.361614702889597</v>
      </c>
      <c r="M267">
        <v>45.1800409721479</v>
      </c>
      <c r="N267">
        <v>0.41935993056063098</v>
      </c>
      <c r="O267">
        <v>14.794088104462601</v>
      </c>
      <c r="P267">
        <v>20.466724286948999</v>
      </c>
      <c r="Q267">
        <v>3.2000915398820003E-2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637</v>
      </c>
      <c r="E268">
        <v>30791.011944000002</v>
      </c>
      <c r="F268">
        <v>2787.95</v>
      </c>
      <c r="G268">
        <v>140.499537559266</v>
      </c>
      <c r="H268">
        <v>29.785306244923301</v>
      </c>
      <c r="I268">
        <v>81.6049417639952</v>
      </c>
      <c r="J268">
        <v>19.203648501441599</v>
      </c>
      <c r="K268">
        <v>2365.0356505198902</v>
      </c>
      <c r="L268">
        <v>1910.8768745077</v>
      </c>
      <c r="M268">
        <v>70.064377960090894</v>
      </c>
      <c r="N268">
        <v>2.04075468914571</v>
      </c>
      <c r="O268">
        <v>5.3264943775892704</v>
      </c>
      <c r="P268">
        <v>176.76080806075299</v>
      </c>
      <c r="Q268">
        <v>0.126893488901757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640</v>
      </c>
      <c r="E269">
        <v>30790.044796800001</v>
      </c>
      <c r="F269">
        <v>318.39999999999998</v>
      </c>
      <c r="G269">
        <v>76.469366717202007</v>
      </c>
      <c r="H269">
        <v>-1.5050552312490899</v>
      </c>
      <c r="I269">
        <v>2.8380454956435202</v>
      </c>
      <c r="J269">
        <v>2.05208159671021</v>
      </c>
      <c r="K269">
        <v>319.04022189007799</v>
      </c>
      <c r="L269">
        <v>291.29668289683099</v>
      </c>
      <c r="M269">
        <v>53.068362869623499</v>
      </c>
      <c r="N269">
        <v>0.52006590396935903</v>
      </c>
      <c r="O269">
        <v>30.590452261306499</v>
      </c>
      <c r="P269">
        <v>134.721710283818</v>
      </c>
      <c r="Q269">
        <v>0.11368609570322501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54</v>
      </c>
      <c r="E270">
        <v>30678.003744000001</v>
      </c>
      <c r="F270">
        <v>232.5</v>
      </c>
      <c r="G270">
        <v>104.20203766965901</v>
      </c>
      <c r="H270">
        <v>20.9944971954246</v>
      </c>
      <c r="I270">
        <v>83.556677458388904</v>
      </c>
      <c r="J270">
        <v>3.88899140136196</v>
      </c>
      <c r="K270">
        <v>190.80178157022499</v>
      </c>
      <c r="L270">
        <v>154.88218098512999</v>
      </c>
      <c r="M270">
        <v>71.781866624165303</v>
      </c>
      <c r="N270">
        <v>2.97900598067665</v>
      </c>
      <c r="O270">
        <v>4.9419354838709602</v>
      </c>
      <c r="P270">
        <v>165.71428571428501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295</v>
      </c>
      <c r="E271">
        <v>30622.590903600001</v>
      </c>
      <c r="F271">
        <v>613.5</v>
      </c>
      <c r="G271">
        <v>18.811317122199799</v>
      </c>
      <c r="H271">
        <v>6.2412431561992401</v>
      </c>
      <c r="I271">
        <v>63.238265265285499</v>
      </c>
      <c r="J271">
        <v>9.3158772889437103</v>
      </c>
      <c r="K271">
        <v>528.04939666664302</v>
      </c>
      <c r="L271">
        <v>462.86831457175498</v>
      </c>
      <c r="M271">
        <v>75.152997961797197</v>
      </c>
      <c r="N271">
        <v>1.9045379827404401</v>
      </c>
      <c r="O271">
        <v>2.4123879380603102</v>
      </c>
      <c r="P271">
        <v>82.534959833382899</v>
      </c>
      <c r="Q271">
        <v>3.6779947558082997E-2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492</v>
      </c>
      <c r="E272">
        <v>30435.625</v>
      </c>
      <c r="F272">
        <v>1456.25</v>
      </c>
      <c r="G272">
        <v>93.069958183410705</v>
      </c>
      <c r="H272">
        <v>-2.86065999287624</v>
      </c>
      <c r="I272">
        <v>57.196685531993502</v>
      </c>
      <c r="J272">
        <v>2.93888972036045</v>
      </c>
      <c r="K272">
        <v>1319.9829005056999</v>
      </c>
      <c r="L272">
        <v>1077.3739649659899</v>
      </c>
      <c r="M272">
        <v>67.019259799729696</v>
      </c>
      <c r="N272">
        <v>0.58697796956669401</v>
      </c>
      <c r="O272">
        <v>14.2935622317596</v>
      </c>
      <c r="P272">
        <v>130.78446909667099</v>
      </c>
      <c r="Q272">
        <v>9.7853790022931E-2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54</v>
      </c>
      <c r="E273">
        <v>30406.5779968799</v>
      </c>
      <c r="F273">
        <v>1845.6</v>
      </c>
      <c r="G273">
        <v>-17.1222452847155</v>
      </c>
      <c r="H273">
        <v>-8.4962185608065202</v>
      </c>
      <c r="I273">
        <v>-12.105329050385199</v>
      </c>
      <c r="J273">
        <v>-3.83978269567762</v>
      </c>
      <c r="K273">
        <v>1914.5397145664699</v>
      </c>
      <c r="L273">
        <v>1839.6522991992399</v>
      </c>
      <c r="M273">
        <v>32.3872592354329</v>
      </c>
      <c r="N273">
        <v>0.66299365013425804</v>
      </c>
      <c r="O273">
        <v>20.337559601213599</v>
      </c>
      <c r="P273">
        <v>25.121182332802199</v>
      </c>
      <c r="Q273">
        <v>-0.109129996011658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278</v>
      </c>
      <c r="E274">
        <v>30219.636896459899</v>
      </c>
      <c r="F274">
        <v>1125.3</v>
      </c>
      <c r="G274">
        <v>35.729295303367699</v>
      </c>
      <c r="H274">
        <v>-2.74649029840656</v>
      </c>
      <c r="I274">
        <v>-20.466358575300799</v>
      </c>
      <c r="J274">
        <v>0.24627515960882301</v>
      </c>
      <c r="K274">
        <v>1156.27240964577</v>
      </c>
      <c r="L274">
        <v>1136.11989849324</v>
      </c>
      <c r="M274">
        <v>51.5223724288564</v>
      </c>
      <c r="N274">
        <v>0.95221204307570295</v>
      </c>
      <c r="O274">
        <v>34.533013418643897</v>
      </c>
      <c r="P274">
        <v>66.464497041420103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54</v>
      </c>
      <c r="E275">
        <v>29472.257780899999</v>
      </c>
      <c r="F275">
        <v>1157.75</v>
      </c>
      <c r="G275">
        <v>82.947285975149796</v>
      </c>
      <c r="H275">
        <v>14.539123448912701</v>
      </c>
      <c r="I275">
        <v>71.967304271752496</v>
      </c>
      <c r="J275">
        <v>-5.7246549164531499</v>
      </c>
      <c r="K275">
        <v>1016.94408953114</v>
      </c>
      <c r="L275">
        <v>790.86571834058395</v>
      </c>
      <c r="M275">
        <v>53.438572001131199</v>
      </c>
      <c r="N275">
        <v>0.70636581802181297</v>
      </c>
      <c r="O275">
        <v>8.5726624919024008</v>
      </c>
      <c r="P275">
        <v>123.503861003861</v>
      </c>
      <c r="Q275">
        <v>8.8350265557919E-2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626</v>
      </c>
      <c r="E276">
        <v>29416.512839999999</v>
      </c>
      <c r="F276">
        <v>860.6</v>
      </c>
      <c r="G276">
        <v>-8.8175344534636597</v>
      </c>
      <c r="H276">
        <v>-2.8979402748199501</v>
      </c>
      <c r="I276">
        <v>-6.4796560428541703</v>
      </c>
      <c r="J276">
        <v>-0.27332894755945603</v>
      </c>
      <c r="K276">
        <v>859.34561730774794</v>
      </c>
      <c r="L276">
        <v>820.03659228770698</v>
      </c>
      <c r="M276">
        <v>54.376387407383604</v>
      </c>
      <c r="N276">
        <v>0.39578034155844799</v>
      </c>
      <c r="O276">
        <v>17.272832907273902</v>
      </c>
      <c r="P276">
        <v>21.2112676056338</v>
      </c>
      <c r="Q276">
        <v>6.2098163619905E-2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382</v>
      </c>
      <c r="E277">
        <v>29278.424675239999</v>
      </c>
      <c r="F277">
        <v>6514.7</v>
      </c>
      <c r="G277">
        <v>-1.0829832927921601</v>
      </c>
      <c r="H277">
        <v>0.94713487463410295</v>
      </c>
      <c r="I277">
        <v>12.868691119071</v>
      </c>
      <c r="J277">
        <v>0.69581999135675698</v>
      </c>
      <c r="K277">
        <v>6398.14514700571</v>
      </c>
      <c r="L277">
        <v>5899.4900490783502</v>
      </c>
      <c r="M277">
        <v>60.063126540099901</v>
      </c>
      <c r="N277">
        <v>0.63087193855510804</v>
      </c>
      <c r="O277">
        <v>10.4709349624694</v>
      </c>
      <c r="P277">
        <v>35.359138980656098</v>
      </c>
      <c r="Q277">
        <v>-1.3224979978637001E-2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327</v>
      </c>
      <c r="E278">
        <v>29140.521789074999</v>
      </c>
      <c r="F278">
        <v>452.75</v>
      </c>
      <c r="G278">
        <v>22.463268209022001</v>
      </c>
      <c r="H278">
        <v>-2.83297936425009</v>
      </c>
      <c r="I278">
        <v>51.188970882954798</v>
      </c>
      <c r="J278">
        <v>-5.1743829369916403</v>
      </c>
      <c r="K278">
        <v>443.76012301111098</v>
      </c>
      <c r="L278">
        <v>377.88061734354102</v>
      </c>
      <c r="M278">
        <v>41.899027696168403</v>
      </c>
      <c r="N278">
        <v>0.63334332627529799</v>
      </c>
      <c r="O278">
        <v>6.9022639425731596</v>
      </c>
      <c r="P278">
        <v>73.301435406698502</v>
      </c>
      <c r="Q278">
        <v>-4.5696430538571003E-2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54</v>
      </c>
      <c r="E279">
        <v>29130.770364479999</v>
      </c>
      <c r="F279">
        <v>1875.6</v>
      </c>
      <c r="G279">
        <v>0.44647211825396099</v>
      </c>
      <c r="H279">
        <v>-7.77569329886623</v>
      </c>
      <c r="I279">
        <v>1.0082161019729099</v>
      </c>
      <c r="J279">
        <v>-3.7721034536958999</v>
      </c>
      <c r="K279">
        <v>1891.3428766058</v>
      </c>
      <c r="L279">
        <v>1726.7296350005699</v>
      </c>
      <c r="M279">
        <v>37.856318163055697</v>
      </c>
      <c r="N279">
        <v>0.83002196252480798</v>
      </c>
      <c r="O279">
        <v>8.2320324162934604</v>
      </c>
      <c r="P279">
        <v>50.717184298284302</v>
      </c>
      <c r="Q279">
        <v>7.7983294348771007E-2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242</v>
      </c>
      <c r="E280">
        <v>29097.4449421799</v>
      </c>
      <c r="F280">
        <v>2175.3000000000002</v>
      </c>
      <c r="G280">
        <v>49.340442946612399</v>
      </c>
      <c r="H280">
        <v>22.715999830488201</v>
      </c>
      <c r="I280">
        <v>22.724233305569001</v>
      </c>
      <c r="J280">
        <v>5.5314885211776303</v>
      </c>
      <c r="K280">
        <v>1849.35395867539</v>
      </c>
      <c r="L280">
        <v>1673.5443691041801</v>
      </c>
      <c r="M280">
        <v>90.279031152227603</v>
      </c>
      <c r="N280">
        <v>1.24527320066442</v>
      </c>
      <c r="O280">
        <v>0.62979818875557003</v>
      </c>
      <c r="P280">
        <v>90.606790799561907</v>
      </c>
      <c r="Q280">
        <v>0.111076057599444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180</v>
      </c>
      <c r="E281">
        <v>28990.74171273</v>
      </c>
      <c r="F281">
        <v>8896.9</v>
      </c>
      <c r="G281">
        <v>17.866709107508399</v>
      </c>
      <c r="H281">
        <v>8.6906838241775901</v>
      </c>
      <c r="I281">
        <v>17.465411254466101</v>
      </c>
      <c r="J281">
        <v>-4.0292938956748197</v>
      </c>
      <c r="K281">
        <v>8315.0623217065695</v>
      </c>
      <c r="L281">
        <v>7236.5447782958599</v>
      </c>
      <c r="M281">
        <v>54.251315663603201</v>
      </c>
      <c r="N281">
        <v>1.24443971044812</v>
      </c>
      <c r="O281">
        <v>6.72256628713372</v>
      </c>
      <c r="P281">
        <v>49.5026046042681</v>
      </c>
      <c r="Q281">
        <v>2.5672279790215E-2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260</v>
      </c>
      <c r="E282">
        <v>28957.29084288</v>
      </c>
      <c r="F282">
        <v>1521.6</v>
      </c>
      <c r="G282">
        <v>2.9088134430783499</v>
      </c>
      <c r="H282">
        <v>-10.443325398942401</v>
      </c>
      <c r="I282">
        <v>24.192773549455399</v>
      </c>
      <c r="J282">
        <v>-3.3592971808666698</v>
      </c>
      <c r="K282">
        <v>1568.0311281459999</v>
      </c>
      <c r="L282">
        <v>1434.6793433513301</v>
      </c>
      <c r="M282">
        <v>50.725952325465201</v>
      </c>
      <c r="N282">
        <v>0.65544955375678504</v>
      </c>
      <c r="O282">
        <v>21.000920084122001</v>
      </c>
      <c r="P282">
        <v>48.361934477379101</v>
      </c>
      <c r="Q282">
        <v>5.4469919722090997E-2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206</v>
      </c>
      <c r="E283">
        <v>28928.372697899998</v>
      </c>
      <c r="F283">
        <v>1376.7</v>
      </c>
      <c r="G283">
        <v>-15.0009579701945</v>
      </c>
      <c r="H283">
        <v>-1.1558348163613901</v>
      </c>
      <c r="I283">
        <v>19.283503008915002</v>
      </c>
      <c r="J283">
        <v>-2.2302915332278199</v>
      </c>
      <c r="K283">
        <v>1355.4365910579399</v>
      </c>
      <c r="L283">
        <v>1259.17541227382</v>
      </c>
      <c r="M283">
        <v>51.666014688433997</v>
      </c>
      <c r="N283">
        <v>0.50473282739415803</v>
      </c>
      <c r="O283">
        <v>9.3883925328684494</v>
      </c>
      <c r="P283">
        <v>37.251383280992897</v>
      </c>
      <c r="Q283">
        <v>3.1802188113993997E-2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492</v>
      </c>
      <c r="E284">
        <v>28777.14461403</v>
      </c>
      <c r="F284">
        <v>5653.35</v>
      </c>
      <c r="G284">
        <v>198.22214608640499</v>
      </c>
      <c r="H284">
        <v>16.697898699395299</v>
      </c>
      <c r="I284">
        <v>61.521759098764903</v>
      </c>
      <c r="J284">
        <v>4.2048035452926698</v>
      </c>
      <c r="K284">
        <v>4725.9165297959898</v>
      </c>
      <c r="L284">
        <v>3804.4924174984299</v>
      </c>
      <c r="M284">
        <v>83.805057679540297</v>
      </c>
      <c r="N284">
        <v>0.83310024470684996</v>
      </c>
      <c r="O284">
        <v>1.15506734944765</v>
      </c>
      <c r="P284">
        <v>232.159224441833</v>
      </c>
      <c r="Q284">
        <v>0.142021532593023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260</v>
      </c>
      <c r="E285">
        <v>28275.47429794</v>
      </c>
      <c r="F285">
        <v>3759.1</v>
      </c>
      <c r="G285">
        <v>-6.4602698754009804</v>
      </c>
      <c r="H285">
        <v>-0.28041403217342298</v>
      </c>
      <c r="I285">
        <v>19.499740973461201</v>
      </c>
      <c r="J285">
        <v>-0.17738572493221899</v>
      </c>
      <c r="K285">
        <v>3866.4550003265699</v>
      </c>
      <c r="L285">
        <v>3610.0968178728399</v>
      </c>
      <c r="M285">
        <v>47.8591506916434</v>
      </c>
      <c r="N285">
        <v>0.524116252609514</v>
      </c>
      <c r="O285">
        <v>28.166316405522501</v>
      </c>
      <c r="P285">
        <v>48.904733610615899</v>
      </c>
      <c r="Q285">
        <v>8.0114084816839001E-2</v>
      </c>
    </row>
    <row r="286" spans="1:17" hidden="1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54</v>
      </c>
      <c r="E286">
        <v>28243.72910792</v>
      </c>
      <c r="F286">
        <v>1493.6</v>
      </c>
      <c r="G286">
        <v>-15.989867059922799</v>
      </c>
      <c r="H286">
        <v>10.561196238676599</v>
      </c>
      <c r="I286">
        <v>-5.5241528593212896</v>
      </c>
      <c r="J286">
        <v>1.4861766441509701</v>
      </c>
      <c r="M286">
        <v>77.722838614365202</v>
      </c>
      <c r="O286">
        <v>1.76754151044455</v>
      </c>
      <c r="P286">
        <v>21.9265306122449</v>
      </c>
    </row>
    <row r="287" spans="1:17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54</v>
      </c>
      <c r="E287">
        <v>27971.588397899999</v>
      </c>
      <c r="F287">
        <v>1561.7</v>
      </c>
      <c r="G287">
        <v>53.964756849029399</v>
      </c>
      <c r="H287">
        <v>3.8058462334782401</v>
      </c>
      <c r="I287">
        <v>49.155003450883399</v>
      </c>
      <c r="J287">
        <v>-0.87909312156826902</v>
      </c>
      <c r="K287">
        <v>1432.9554573569601</v>
      </c>
      <c r="L287">
        <v>1139.4279714652</v>
      </c>
      <c r="M287">
        <v>53.5976950271574</v>
      </c>
      <c r="N287">
        <v>0.75527280875928104</v>
      </c>
      <c r="O287">
        <v>4.9497342639431396</v>
      </c>
      <c r="P287">
        <v>115.644849489091</v>
      </c>
      <c r="Q287">
        <v>5.5626313179326002E-2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Row],[Ticker]],[1]!Table1[[Symbol]:[Industry]],2,FALSE),"-")</f>
        <v>-</v>
      </c>
      <c r="D288" t="s">
        <v>552</v>
      </c>
      <c r="E288">
        <v>27739.286968724999</v>
      </c>
      <c r="F288">
        <v>856.15</v>
      </c>
      <c r="G288">
        <v>7.6305914610869197</v>
      </c>
      <c r="H288">
        <v>2.20791294994596</v>
      </c>
      <c r="I288">
        <v>3.1886084287960998</v>
      </c>
      <c r="J288">
        <v>0.20360300611792501</v>
      </c>
      <c r="K288">
        <v>802.34909315773302</v>
      </c>
      <c r="L288">
        <v>746.29779615783195</v>
      </c>
      <c r="M288">
        <v>72.744026639665904</v>
      </c>
      <c r="N288">
        <v>0.51864950780418795</v>
      </c>
      <c r="O288">
        <v>3.1244524908018398</v>
      </c>
      <c r="P288">
        <v>40.848893641523397</v>
      </c>
      <c r="Q288">
        <v>-1.8210770330084999E-2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Row],[Ticker]],[1]!Table1[[Symbol]:[Industry]],2,FALSE),"-")</f>
        <v>-</v>
      </c>
      <c r="D289" t="s">
        <v>681</v>
      </c>
      <c r="E289">
        <v>27620.695032809999</v>
      </c>
      <c r="F289">
        <v>287.45</v>
      </c>
      <c r="G289">
        <v>26.5304341513521</v>
      </c>
      <c r="H289">
        <v>-1.4779337148237901</v>
      </c>
      <c r="I289">
        <v>-3.0653779972231998</v>
      </c>
      <c r="J289">
        <v>0.30287135892352801</v>
      </c>
      <c r="K289">
        <v>296.529952964899</v>
      </c>
      <c r="L289">
        <v>279.771312723373</v>
      </c>
      <c r="M289">
        <v>40.019740161155298</v>
      </c>
      <c r="N289">
        <v>0.46867174903314301</v>
      </c>
      <c r="O289">
        <v>33.692816141937698</v>
      </c>
      <c r="P289">
        <v>66.589394378441</v>
      </c>
      <c r="Q289">
        <v>8.0890691820036997E-2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455</v>
      </c>
      <c r="E290">
        <v>27616.68</v>
      </c>
      <c r="F290">
        <v>786.8</v>
      </c>
      <c r="G290">
        <v>108.66852456250101</v>
      </c>
      <c r="H290">
        <v>1.32052523974834</v>
      </c>
      <c r="I290">
        <v>82.819966666051201</v>
      </c>
      <c r="J290">
        <v>-5.8012150924643198</v>
      </c>
      <c r="K290">
        <v>797.09958728966899</v>
      </c>
      <c r="L290">
        <v>637.51783859648901</v>
      </c>
      <c r="M290">
        <v>38.0705165718472</v>
      </c>
      <c r="N290">
        <v>0.58719989801024597</v>
      </c>
      <c r="O290">
        <v>23.284189120488001</v>
      </c>
      <c r="P290">
        <v>181</v>
      </c>
      <c r="Q290">
        <v>0.116451587269585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278</v>
      </c>
      <c r="E291">
        <v>27328.160062499999</v>
      </c>
      <c r="F291">
        <v>3283.5</v>
      </c>
      <c r="G291">
        <v>13.1550143917197</v>
      </c>
      <c r="H291">
        <v>-2.60566539387513</v>
      </c>
      <c r="I291">
        <v>47.824083529108897</v>
      </c>
      <c r="J291">
        <v>-3.6758908827986798</v>
      </c>
      <c r="K291">
        <v>3196.2242111199298</v>
      </c>
      <c r="L291">
        <v>2765.3031639057199</v>
      </c>
      <c r="M291">
        <v>30.106534231824501</v>
      </c>
      <c r="N291">
        <v>0.62142905004455495</v>
      </c>
      <c r="O291">
        <v>5.3570884726663603</v>
      </c>
      <c r="P291">
        <v>68.930390492359905</v>
      </c>
      <c r="Q291">
        <v>-4.5738399395911997E-2</v>
      </c>
    </row>
    <row r="292" spans="1:17" hidden="1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688</v>
      </c>
      <c r="E292">
        <v>27291.908635479998</v>
      </c>
      <c r="F292">
        <v>1200.05</v>
      </c>
      <c r="G292">
        <v>150.49977257703699</v>
      </c>
      <c r="H292">
        <v>-4.7759526040217701E-2</v>
      </c>
      <c r="I292">
        <v>77.735091719595701</v>
      </c>
      <c r="J292">
        <v>3.7806059332352602</v>
      </c>
      <c r="K292">
        <v>1159.55649176977</v>
      </c>
      <c r="M292">
        <v>59.150874102513697</v>
      </c>
      <c r="N292">
        <v>0.40184404158314202</v>
      </c>
      <c r="O292">
        <v>20.824132327819601</v>
      </c>
      <c r="P292">
        <v>226.10054347825999</v>
      </c>
    </row>
    <row r="293" spans="1:17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565</v>
      </c>
      <c r="E293">
        <v>27273.596850444999</v>
      </c>
      <c r="F293">
        <v>1049.95</v>
      </c>
      <c r="G293">
        <v>26.306643899118601</v>
      </c>
      <c r="H293">
        <v>24.4860664615675</v>
      </c>
      <c r="I293">
        <v>52.656309980330597</v>
      </c>
      <c r="J293">
        <v>-3.4472757733168899</v>
      </c>
      <c r="K293">
        <v>914.954338604349</v>
      </c>
      <c r="L293">
        <v>792.89587988564199</v>
      </c>
      <c r="M293">
        <v>53.665811874766</v>
      </c>
      <c r="N293">
        <v>1.6633187464511201</v>
      </c>
      <c r="O293">
        <v>14.5006905090718</v>
      </c>
      <c r="P293">
        <v>73.832781456953597</v>
      </c>
      <c r="Q293">
        <v>6.7089416909755006E-2</v>
      </c>
    </row>
    <row r="294" spans="1:17" hidden="1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116</v>
      </c>
      <c r="E294">
        <v>27257.733426794999</v>
      </c>
      <c r="F294">
        <v>1222.95</v>
      </c>
      <c r="G294">
        <v>-24.4639922774954</v>
      </c>
      <c r="H294">
        <v>-9.3898913948463196</v>
      </c>
      <c r="I294">
        <v>-5.2009719692228797</v>
      </c>
      <c r="J294">
        <v>-2.4574600169405301</v>
      </c>
      <c r="K294">
        <v>1228.83424821267</v>
      </c>
      <c r="L294">
        <v>1135.7589659564801</v>
      </c>
      <c r="M294">
        <v>34.090957273988302</v>
      </c>
      <c r="N294">
        <v>0.282980101985849</v>
      </c>
      <c r="O294">
        <v>14.477288523651801</v>
      </c>
      <c r="P294">
        <v>27.397260273972599</v>
      </c>
      <c r="Q294">
        <v>-5.8296344802198002E-2</v>
      </c>
    </row>
    <row r="295" spans="1:17" hidden="1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54</v>
      </c>
      <c r="E295">
        <v>27095.009231640001</v>
      </c>
      <c r="F295">
        <v>5922.7</v>
      </c>
      <c r="G295">
        <v>25.4542863904699</v>
      </c>
      <c r="H295">
        <v>-2.8675924615304398</v>
      </c>
      <c r="I295">
        <v>21.096986331245802</v>
      </c>
      <c r="J295">
        <v>-5.9131717599775904</v>
      </c>
      <c r="K295">
        <v>5685.6825107615095</v>
      </c>
      <c r="L295">
        <v>4879.5574764872599</v>
      </c>
      <c r="M295">
        <v>33.099773269060002</v>
      </c>
      <c r="N295">
        <v>1.1529793959372701</v>
      </c>
      <c r="O295">
        <v>8.9224509092136994</v>
      </c>
      <c r="P295">
        <v>55.7785376117832</v>
      </c>
      <c r="Q295">
        <v>-5.8908148965513003E-2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54</v>
      </c>
      <c r="E296">
        <v>27030.75220739</v>
      </c>
      <c r="F296">
        <v>501.35</v>
      </c>
      <c r="G296">
        <v>1.4610755820941601</v>
      </c>
      <c r="H296">
        <v>13.435448323350499</v>
      </c>
      <c r="I296">
        <v>10.7094212599083</v>
      </c>
      <c r="J296">
        <v>0.28829994792908598</v>
      </c>
      <c r="K296">
        <v>462.43298456460201</v>
      </c>
      <c r="L296">
        <v>431.67450515473399</v>
      </c>
      <c r="M296">
        <v>69.6328861154159</v>
      </c>
      <c r="N296">
        <v>1.29461675894099</v>
      </c>
      <c r="O296">
        <v>3.3210332103321001</v>
      </c>
      <c r="P296">
        <v>43.488838008013701</v>
      </c>
      <c r="Q296">
        <v>-5.9394816221736001E-2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260</v>
      </c>
      <c r="E297">
        <v>26803.286020079999</v>
      </c>
      <c r="F297">
        <v>5421.6</v>
      </c>
      <c r="G297">
        <v>-21.611517228668198</v>
      </c>
      <c r="H297">
        <v>3.6400200113415799</v>
      </c>
      <c r="I297">
        <v>12.4590994515959</v>
      </c>
      <c r="J297">
        <v>1.22691337348775</v>
      </c>
      <c r="K297">
        <v>5465.2025598957798</v>
      </c>
      <c r="L297">
        <v>5265.0171628798898</v>
      </c>
      <c r="M297">
        <v>60.346329220711397</v>
      </c>
      <c r="N297">
        <v>0.79660158085731103</v>
      </c>
      <c r="O297">
        <v>35.568835768038902</v>
      </c>
      <c r="P297">
        <v>34.714871412597802</v>
      </c>
      <c r="Q297">
        <v>6.1198772153841001E-2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260</v>
      </c>
      <c r="E298">
        <v>26547.3344</v>
      </c>
      <c r="F298">
        <v>2397.6999999999998</v>
      </c>
      <c r="G298">
        <v>-9.8634015342348196</v>
      </c>
      <c r="H298">
        <v>-4.3674802726388604</v>
      </c>
      <c r="I298">
        <v>10.5562623063056</v>
      </c>
      <c r="J298">
        <v>-1.28305135654542</v>
      </c>
      <c r="K298">
        <v>2488.6986167533501</v>
      </c>
      <c r="L298">
        <v>2366.5625574637102</v>
      </c>
      <c r="M298">
        <v>33.524465863141401</v>
      </c>
      <c r="N298">
        <v>0.724066229882525</v>
      </c>
      <c r="O298">
        <v>23.4516411561079</v>
      </c>
      <c r="P298">
        <v>27.863694539249099</v>
      </c>
      <c r="Q298">
        <v>4.9557382584874E-2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444</v>
      </c>
      <c r="E299">
        <v>26487.766800000001</v>
      </c>
      <c r="F299">
        <v>3779</v>
      </c>
      <c r="G299">
        <v>15.2517721058236</v>
      </c>
      <c r="H299">
        <v>4.9354489831256299</v>
      </c>
      <c r="I299">
        <v>24.164044345112</v>
      </c>
      <c r="J299">
        <v>-2.6849051319336601</v>
      </c>
      <c r="K299">
        <v>3630.87067820418</v>
      </c>
      <c r="L299">
        <v>3303.3133306607101</v>
      </c>
      <c r="M299">
        <v>54.927120745770402</v>
      </c>
      <c r="N299">
        <v>1.1644756511115</v>
      </c>
      <c r="O299">
        <v>5.2791743847578596</v>
      </c>
      <c r="P299">
        <v>50.548771985737901</v>
      </c>
      <c r="Q299">
        <v>0.115112932451765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164</v>
      </c>
      <c r="E300">
        <v>26261.55091763</v>
      </c>
      <c r="F300">
        <v>1030.8499999999999</v>
      </c>
      <c r="G300">
        <v>-28.439031557188098</v>
      </c>
      <c r="H300">
        <v>-4.2426808435833303</v>
      </c>
      <c r="I300">
        <v>-24.716439691348398</v>
      </c>
      <c r="J300">
        <v>-3.22902007590088</v>
      </c>
      <c r="K300">
        <v>1065.78614604672</v>
      </c>
      <c r="L300">
        <v>1059.65810929451</v>
      </c>
      <c r="M300">
        <v>36.210806583407702</v>
      </c>
      <c r="N300">
        <v>0.78677483514634305</v>
      </c>
      <c r="O300">
        <v>30.862880147451101</v>
      </c>
      <c r="P300">
        <v>10.4876741693461</v>
      </c>
      <c r="Q300">
        <v>3.1428822758100002E-4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278</v>
      </c>
      <c r="E301">
        <v>26074.972316474999</v>
      </c>
      <c r="F301">
        <v>1283.8499999999999</v>
      </c>
      <c r="G301">
        <v>-9.0888109668488308</v>
      </c>
      <c r="H301">
        <v>4.69360077384483</v>
      </c>
      <c r="I301">
        <v>-13.5760444340146</v>
      </c>
      <c r="J301">
        <v>-7.19046573638827</v>
      </c>
      <c r="K301">
        <v>1268.4812687004201</v>
      </c>
      <c r="L301">
        <v>1217.0874356214899</v>
      </c>
      <c r="M301">
        <v>43.324083646390797</v>
      </c>
      <c r="N301">
        <v>1.20682174174002</v>
      </c>
      <c r="O301">
        <v>12.544300346613699</v>
      </c>
      <c r="P301">
        <v>31.011786315628299</v>
      </c>
      <c r="Q301">
        <v>0.112325010796337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327</v>
      </c>
      <c r="E302">
        <v>25814.611250099999</v>
      </c>
      <c r="F302">
        <v>2034.7</v>
      </c>
      <c r="G302">
        <v>3.48351328658726</v>
      </c>
      <c r="H302">
        <v>-6.1799437648601501</v>
      </c>
      <c r="I302">
        <v>45.728845566429399</v>
      </c>
      <c r="J302">
        <v>-5.7811459597007104</v>
      </c>
      <c r="K302">
        <v>2046.1618490926601</v>
      </c>
      <c r="L302">
        <v>1736.8912252974801</v>
      </c>
      <c r="M302">
        <v>26.269340593715601</v>
      </c>
      <c r="N302">
        <v>0.46356090687974</v>
      </c>
      <c r="O302">
        <v>12.0558313264854</v>
      </c>
      <c r="P302">
        <v>71.545400893685198</v>
      </c>
      <c r="Q302">
        <v>-6.4377647827757997E-2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527</v>
      </c>
      <c r="E303">
        <v>25623.55096</v>
      </c>
      <c r="F303">
        <v>1400</v>
      </c>
      <c r="G303">
        <v>89.452843605928507</v>
      </c>
      <c r="H303">
        <v>-14.228872533693901</v>
      </c>
      <c r="I303">
        <v>62.102179444322601</v>
      </c>
      <c r="J303">
        <v>-2.3435957806185201</v>
      </c>
      <c r="K303">
        <v>1479.5929380881</v>
      </c>
      <c r="L303">
        <v>1197.32357230464</v>
      </c>
      <c r="M303">
        <v>27.094921000446199</v>
      </c>
      <c r="N303">
        <v>0.33148494518052302</v>
      </c>
      <c r="O303">
        <v>26.853571428571399</v>
      </c>
      <c r="P303">
        <v>133.72287145242001</v>
      </c>
      <c r="Q303">
        <v>7.1127221650134007E-2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411</v>
      </c>
      <c r="E304">
        <v>25582.918187499999</v>
      </c>
      <c r="F304">
        <v>1632.5</v>
      </c>
      <c r="G304">
        <v>232.83029180327699</v>
      </c>
      <c r="H304">
        <v>14.680176103278701</v>
      </c>
      <c r="I304">
        <v>101.844747686218</v>
      </c>
      <c r="J304">
        <v>-0.66376368048474599</v>
      </c>
      <c r="K304">
        <v>1420.1583463342699</v>
      </c>
      <c r="L304">
        <v>1031.2247711943601</v>
      </c>
      <c r="M304">
        <v>82.705186395898394</v>
      </c>
      <c r="N304">
        <v>0.42949916075061401</v>
      </c>
      <c r="O304">
        <v>12.0980091883614</v>
      </c>
      <c r="P304">
        <v>324.02597402597399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57</v>
      </c>
      <c r="E305">
        <v>25507.95178449</v>
      </c>
      <c r="F305">
        <v>192.43</v>
      </c>
      <c r="G305">
        <v>86.395913173777004</v>
      </c>
      <c r="H305">
        <v>11.5557783591837</v>
      </c>
      <c r="I305">
        <v>51.768691569018799</v>
      </c>
      <c r="J305">
        <v>0.74104405037856602</v>
      </c>
      <c r="K305">
        <v>182.242638787121</v>
      </c>
      <c r="L305">
        <v>149.340983502721</v>
      </c>
      <c r="M305">
        <v>47.5317284321236</v>
      </c>
      <c r="N305">
        <v>0.62381409300934698</v>
      </c>
      <c r="O305">
        <v>9.1305929428883097</v>
      </c>
      <c r="P305">
        <v>133.81530984204099</v>
      </c>
      <c r="Q305">
        <v>0.102278057419187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Row],[Ticker]],[1]!Table1[[Symbol]:[Industry]],2,FALSE),"-")</f>
        <v>-</v>
      </c>
      <c r="D306" t="s">
        <v>46</v>
      </c>
      <c r="E306">
        <v>25312.920910199999</v>
      </c>
      <c r="F306">
        <v>984.6</v>
      </c>
      <c r="G306">
        <v>21.502098726785398</v>
      </c>
      <c r="H306">
        <v>15.7090140498706</v>
      </c>
      <c r="I306">
        <v>30.2776274018021</v>
      </c>
      <c r="J306">
        <v>-2.22787811025511</v>
      </c>
      <c r="K306">
        <v>898.13239007625396</v>
      </c>
      <c r="L306">
        <v>780.12428192569996</v>
      </c>
      <c r="M306">
        <v>62.970916407200797</v>
      </c>
      <c r="N306">
        <v>1.26285725469989</v>
      </c>
      <c r="O306">
        <v>5.6266504164127404</v>
      </c>
      <c r="P306">
        <v>79.001908917371097</v>
      </c>
      <c r="Q306">
        <v>8.2149009647755997E-2</v>
      </c>
    </row>
    <row r="307" spans="1:17" x14ac:dyDescent="0.3">
      <c r="A307" t="s">
        <v>717</v>
      </c>
      <c r="B307" t="s">
        <v>718</v>
      </c>
      <c r="C307" t="str">
        <f>IFERROR(VLOOKUP(Table1[[#This Row],[Ticker]],[1]!Table1[[Symbol]:[Industry]],2,FALSE),"-")</f>
        <v>-</v>
      </c>
      <c r="D307" t="s">
        <v>295</v>
      </c>
      <c r="E307">
        <v>25188.001508559999</v>
      </c>
      <c r="F307">
        <v>254.65</v>
      </c>
      <c r="G307">
        <v>46.879114925635498</v>
      </c>
      <c r="H307">
        <v>-1.8163262995420999</v>
      </c>
      <c r="I307">
        <v>11.338239377122999</v>
      </c>
      <c r="J307">
        <v>-2.3737062522582102</v>
      </c>
      <c r="K307">
        <v>253.161165167863</v>
      </c>
      <c r="L307">
        <v>213.227299922783</v>
      </c>
      <c r="M307">
        <v>38.240136945127098</v>
      </c>
      <c r="N307">
        <v>0.508883003220022</v>
      </c>
      <c r="O307">
        <v>11.6827017474965</v>
      </c>
      <c r="P307">
        <v>92.333836858005995</v>
      </c>
      <c r="Q307">
        <v>5.9615332627036999E-2</v>
      </c>
    </row>
    <row r="308" spans="1:17" x14ac:dyDescent="0.3">
      <c r="A308" t="s">
        <v>719</v>
      </c>
      <c r="B308" t="s">
        <v>720</v>
      </c>
      <c r="C308" t="str">
        <f>IFERROR(VLOOKUP(Table1[[#This Row],[Ticker]],[1]!Table1[[Symbol]:[Industry]],2,FALSE),"-")</f>
        <v>-</v>
      </c>
      <c r="D308" t="s">
        <v>89</v>
      </c>
      <c r="E308">
        <v>24983.028557725</v>
      </c>
      <c r="F308">
        <v>309.05</v>
      </c>
      <c r="G308">
        <v>-31.630782977347199</v>
      </c>
      <c r="H308">
        <v>3.4564314035722798</v>
      </c>
      <c r="I308">
        <v>-3.0549760652206501</v>
      </c>
      <c r="J308">
        <v>0.44834948450353501</v>
      </c>
      <c r="K308">
        <v>296.19138248014002</v>
      </c>
      <c r="L308">
        <v>293.85215562071198</v>
      </c>
      <c r="M308">
        <v>54.281124027756803</v>
      </c>
      <c r="N308">
        <v>1.1055503646192999</v>
      </c>
      <c r="O308">
        <v>15.6123604594725</v>
      </c>
      <c r="P308">
        <v>22.711931705380099</v>
      </c>
      <c r="Q308">
        <v>-9.7826015578881001E-2</v>
      </c>
    </row>
    <row r="309" spans="1:17" x14ac:dyDescent="0.3">
      <c r="A309" t="s">
        <v>721</v>
      </c>
      <c r="B309" t="s">
        <v>722</v>
      </c>
      <c r="C309" t="str">
        <f>IFERROR(VLOOKUP(Table1[[#This Row],[Ticker]],[1]!Table1[[Symbol]:[Industry]],2,FALSE),"-")</f>
        <v>-</v>
      </c>
      <c r="D309" t="s">
        <v>127</v>
      </c>
      <c r="E309">
        <v>24803.820562069999</v>
      </c>
      <c r="F309">
        <v>892.1</v>
      </c>
      <c r="G309">
        <v>77.491909269203205</v>
      </c>
      <c r="H309">
        <v>23.120561218585699</v>
      </c>
      <c r="I309">
        <v>38.5665469803942</v>
      </c>
      <c r="J309">
        <v>8.3168323907075692</v>
      </c>
      <c r="K309">
        <v>767.87091100627003</v>
      </c>
      <c r="L309">
        <v>650.32583359131195</v>
      </c>
      <c r="M309">
        <v>76.338156548406403</v>
      </c>
      <c r="N309">
        <v>0.86093744084219204</v>
      </c>
      <c r="O309">
        <v>1.8831969510144599</v>
      </c>
      <c r="P309">
        <v>112.303664921465</v>
      </c>
      <c r="Q309">
        <v>0.10183884065290599</v>
      </c>
    </row>
    <row r="310" spans="1:17" x14ac:dyDescent="0.3">
      <c r="A310" t="s">
        <v>723</v>
      </c>
      <c r="B310" t="s">
        <v>724</v>
      </c>
      <c r="C310" t="str">
        <f>IFERROR(VLOOKUP(Table1[[#This Row],[Ticker]],[1]!Table1[[Symbol]:[Industry]],2,FALSE),"-")</f>
        <v>-</v>
      </c>
      <c r="D310" t="s">
        <v>725</v>
      </c>
      <c r="E310">
        <v>24576.636238775001</v>
      </c>
      <c r="F310">
        <v>2426.35</v>
      </c>
      <c r="G310">
        <v>40.957637597978199</v>
      </c>
      <c r="H310">
        <v>20.379739933995499</v>
      </c>
      <c r="I310">
        <v>46.816183906228503</v>
      </c>
      <c r="J310">
        <v>-4.4360844713627099</v>
      </c>
      <c r="K310">
        <v>2209.1746740795102</v>
      </c>
      <c r="L310">
        <v>1818.4885724353301</v>
      </c>
      <c r="M310">
        <v>46.541542576753798</v>
      </c>
      <c r="N310">
        <v>1.17387292274413</v>
      </c>
      <c r="O310">
        <v>10.725987594535001</v>
      </c>
      <c r="P310">
        <v>94.092472602191805</v>
      </c>
      <c r="Q310">
        <v>9.8524286745253001E-2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Row],[Ticker]],[1]!Table1[[Symbol]:[Industry]],2,FALSE),"-")</f>
        <v>-</v>
      </c>
      <c r="D311" t="s">
        <v>411</v>
      </c>
      <c r="E311">
        <v>24475.406031570001</v>
      </c>
      <c r="F311">
        <v>1090.8499999999999</v>
      </c>
      <c r="G311">
        <v>-25.129331343986099</v>
      </c>
      <c r="H311">
        <v>14.4307719056088</v>
      </c>
      <c r="I311">
        <v>17.857917319965999</v>
      </c>
      <c r="J311">
        <v>3.2810291830573699</v>
      </c>
      <c r="K311">
        <v>1011.40019644313</v>
      </c>
      <c r="L311">
        <v>945.480850147968</v>
      </c>
      <c r="M311">
        <v>57.2074684825361</v>
      </c>
      <c r="N311">
        <v>0.66998770899179605</v>
      </c>
      <c r="O311">
        <v>4.8540129257001503</v>
      </c>
      <c r="P311">
        <v>48.092587564485399</v>
      </c>
      <c r="Q311">
        <v>-7.1936460699650998E-2</v>
      </c>
    </row>
    <row r="312" spans="1:17" hidden="1" x14ac:dyDescent="0.3">
      <c r="A312" t="s">
        <v>728</v>
      </c>
      <c r="B312" t="s">
        <v>729</v>
      </c>
      <c r="C312" t="str">
        <f>IFERROR(VLOOKUP(Table1[[#This Row],[Ticker]],[1]!Table1[[Symbol]:[Industry]],2,FALSE),"-")</f>
        <v>-</v>
      </c>
      <c r="D312" t="s">
        <v>127</v>
      </c>
      <c r="E312">
        <v>23796.494163879899</v>
      </c>
      <c r="F312">
        <v>391.55</v>
      </c>
      <c r="G312">
        <v>-1.4224478264021201</v>
      </c>
      <c r="H312">
        <v>-7.1483843832858298</v>
      </c>
      <c r="I312">
        <v>-16.764311489655402</v>
      </c>
      <c r="J312">
        <v>-1.25460525811916</v>
      </c>
      <c r="K312">
        <v>419.96592779982598</v>
      </c>
      <c r="L312">
        <v>404.37275230980998</v>
      </c>
      <c r="M312">
        <v>36.341958392149799</v>
      </c>
      <c r="N312">
        <v>0.23285204706170001</v>
      </c>
      <c r="O312">
        <v>47.452432639509603</v>
      </c>
      <c r="P312">
        <v>44.937997408846897</v>
      </c>
      <c r="Q312">
        <v>4.4583677848420003E-2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Row],[Ticker]],[1]!Table1[[Symbol]:[Industry]],2,FALSE),"-")</f>
        <v>-</v>
      </c>
      <c r="D313" t="s">
        <v>411</v>
      </c>
      <c r="E313">
        <v>23695.283234424998</v>
      </c>
      <c r="F313">
        <v>6652.25</v>
      </c>
      <c r="G313">
        <v>128.74949984315299</v>
      </c>
      <c r="H313">
        <v>3.4560743804849499</v>
      </c>
      <c r="I313">
        <v>45.394184568187498</v>
      </c>
      <c r="J313">
        <v>-2.9412339440384101</v>
      </c>
      <c r="K313">
        <v>6143.9773150834499</v>
      </c>
      <c r="L313">
        <v>4776.2822475189496</v>
      </c>
      <c r="M313">
        <v>49.542120003645699</v>
      </c>
      <c r="N313">
        <v>0.79508517472694495</v>
      </c>
      <c r="O313">
        <v>6.00924499229584</v>
      </c>
      <c r="P313">
        <v>216.77380952380901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Row],[Ticker]],[1]!Table1[[Symbol]:[Industry]],2,FALSE),"-")</f>
        <v>-</v>
      </c>
      <c r="D314" t="s">
        <v>54</v>
      </c>
      <c r="E314">
        <v>23589.54051124</v>
      </c>
      <c r="F314">
        <v>1200.0999999999999</v>
      </c>
      <c r="G314">
        <v>27.328695822377298</v>
      </c>
      <c r="H314">
        <v>4.8564139627639502</v>
      </c>
      <c r="I314">
        <v>9.1722673310086904</v>
      </c>
      <c r="J314">
        <v>-3.5027585940976</v>
      </c>
      <c r="K314">
        <v>1109.56298599823</v>
      </c>
      <c r="L314">
        <v>977.60867114228597</v>
      </c>
      <c r="M314">
        <v>59.059040278564503</v>
      </c>
      <c r="N314">
        <v>1.3287068304471801</v>
      </c>
      <c r="O314">
        <v>7.0702441463211496</v>
      </c>
      <c r="P314">
        <v>69.709396874779003</v>
      </c>
      <c r="Q314">
        <v>3.0374908655835E-2</v>
      </c>
    </row>
    <row r="315" spans="1:17" x14ac:dyDescent="0.3">
      <c r="A315" t="s">
        <v>734</v>
      </c>
      <c r="B315" t="s">
        <v>735</v>
      </c>
      <c r="C315" t="str">
        <f>IFERROR(VLOOKUP(Table1[[#This Row],[Ticker]],[1]!Table1[[Symbol]:[Industry]],2,FALSE),"-")</f>
        <v>-</v>
      </c>
      <c r="D315" t="s">
        <v>736</v>
      </c>
      <c r="E315">
        <v>23557.487735999999</v>
      </c>
      <c r="F315">
        <v>1479.2</v>
      </c>
      <c r="G315">
        <v>-19.269228190668699</v>
      </c>
      <c r="H315">
        <v>2.96352046327226</v>
      </c>
      <c r="I315">
        <v>7.9685456356531397</v>
      </c>
      <c r="J315">
        <v>1.5465408936490199</v>
      </c>
      <c r="K315">
        <v>1402.3225679632701</v>
      </c>
      <c r="L315">
        <v>1334.2111240638101</v>
      </c>
      <c r="M315">
        <v>73.789607060215999</v>
      </c>
      <c r="N315">
        <v>1.08790449270268</v>
      </c>
      <c r="O315">
        <v>4.4483504597079504</v>
      </c>
      <c r="P315">
        <v>33.219255189804997</v>
      </c>
      <c r="Q315">
        <v>-6.4331698510689999E-3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265</v>
      </c>
      <c r="E316">
        <v>23475.532637274999</v>
      </c>
      <c r="F316">
        <v>2133.85</v>
      </c>
      <c r="G316">
        <v>1.5537953620274201</v>
      </c>
      <c r="H316">
        <v>16.455476666511601</v>
      </c>
      <c r="I316">
        <v>-8.4752267574237692</v>
      </c>
      <c r="J316">
        <v>7.2844427134328296</v>
      </c>
      <c r="K316">
        <v>1929.94028678994</v>
      </c>
      <c r="L316">
        <v>1858.1517009025999</v>
      </c>
      <c r="M316">
        <v>73.538621074863698</v>
      </c>
      <c r="N316">
        <v>0.68559335455421</v>
      </c>
      <c r="O316">
        <v>15.2353726831782</v>
      </c>
      <c r="P316">
        <v>38.372997860060899</v>
      </c>
      <c r="Q316">
        <v>7.6064769668122006E-2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206</v>
      </c>
      <c r="E317">
        <v>23441.31144768</v>
      </c>
      <c r="F317">
        <v>1982.4</v>
      </c>
      <c r="G317">
        <v>7.4019495373284796</v>
      </c>
      <c r="H317">
        <v>1.0553426470406899</v>
      </c>
      <c r="I317">
        <v>-9.7278219596460804</v>
      </c>
      <c r="J317">
        <v>4.3286237008385298</v>
      </c>
      <c r="K317">
        <v>1960.56193915115</v>
      </c>
      <c r="L317">
        <v>1824.47552140739</v>
      </c>
      <c r="M317">
        <v>56.022693184494798</v>
      </c>
      <c r="N317">
        <v>1.1710396211565901</v>
      </c>
      <c r="O317">
        <v>22.4954600484261</v>
      </c>
      <c r="P317">
        <v>78.057214712354593</v>
      </c>
      <c r="Q317">
        <v>0.21686369698375599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287</v>
      </c>
      <c r="E318">
        <v>23407.38133226</v>
      </c>
      <c r="F318">
        <v>374.3</v>
      </c>
      <c r="G318">
        <v>34.727232202371297</v>
      </c>
      <c r="H318">
        <v>-3.3658503051156399</v>
      </c>
      <c r="I318">
        <v>-23.008020254804801</v>
      </c>
      <c r="J318">
        <v>-1.07453507744743</v>
      </c>
      <c r="K318">
        <v>395.75602072416098</v>
      </c>
      <c r="L318">
        <v>378.51944668906901</v>
      </c>
      <c r="M318">
        <v>40.3475640553307</v>
      </c>
      <c r="N318">
        <v>0.95415883105897203</v>
      </c>
      <c r="O318">
        <v>34.170451509484302</v>
      </c>
      <c r="P318">
        <v>82.096813427389904</v>
      </c>
      <c r="Q318">
        <v>0.126757962956348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161</v>
      </c>
      <c r="E319">
        <v>23406.866488755</v>
      </c>
      <c r="F319">
        <v>736.35</v>
      </c>
      <c r="G319">
        <v>44.293562217716797</v>
      </c>
      <c r="H319">
        <v>-6.9375953318004697</v>
      </c>
      <c r="I319">
        <v>44.139431412745999</v>
      </c>
      <c r="J319">
        <v>4.5247232776459603</v>
      </c>
      <c r="K319">
        <v>701.65777126730995</v>
      </c>
      <c r="L319">
        <v>571.95828334733801</v>
      </c>
      <c r="M319">
        <v>42.868661875132901</v>
      </c>
      <c r="N319">
        <v>0.60635827928118202</v>
      </c>
      <c r="O319">
        <v>14.6126162830175</v>
      </c>
      <c r="P319">
        <v>136.00961538461499</v>
      </c>
      <c r="Q319">
        <v>0.17246860757485699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260</v>
      </c>
      <c r="E320">
        <v>23323.15165724</v>
      </c>
      <c r="F320">
        <v>737.65</v>
      </c>
      <c r="G320">
        <v>17.853306710281998</v>
      </c>
      <c r="H320">
        <v>15.8650974084337</v>
      </c>
      <c r="I320">
        <v>2.03447499766808</v>
      </c>
      <c r="J320">
        <v>-1.02815529602666</v>
      </c>
      <c r="K320">
        <v>689.455821812164</v>
      </c>
      <c r="L320">
        <v>635.65166385320799</v>
      </c>
      <c r="M320">
        <v>73.786167457805405</v>
      </c>
      <c r="N320">
        <v>0.74827097563649703</v>
      </c>
      <c r="O320">
        <v>8.3101742018572597</v>
      </c>
      <c r="P320">
        <v>58.022707797772</v>
      </c>
      <c r="Q320">
        <v>0.119115827824769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164</v>
      </c>
      <c r="E321">
        <v>23088.077062224998</v>
      </c>
      <c r="F321">
        <v>7841.95</v>
      </c>
      <c r="G321">
        <v>-17.543162085833899</v>
      </c>
      <c r="H321">
        <v>-3.7470908283894402</v>
      </c>
      <c r="I321">
        <v>15.0371143770743</v>
      </c>
      <c r="J321">
        <v>-2.79321834118924</v>
      </c>
      <c r="K321">
        <v>7588.8482683093698</v>
      </c>
      <c r="L321">
        <v>6909.7094689314099</v>
      </c>
      <c r="M321">
        <v>43.0757869414265</v>
      </c>
      <c r="N321">
        <v>0.88580223680630399</v>
      </c>
      <c r="O321">
        <v>3.7420539534172002</v>
      </c>
      <c r="P321">
        <v>51.539658154342597</v>
      </c>
      <c r="Q321">
        <v>-8.7044057091341998E-2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552</v>
      </c>
      <c r="E322">
        <v>23054.70804714</v>
      </c>
      <c r="F322">
        <v>2557.8000000000002</v>
      </c>
      <c r="G322">
        <v>8.8914804500172195</v>
      </c>
      <c r="H322">
        <v>14.355105948095</v>
      </c>
      <c r="I322">
        <v>-14.560720410099901</v>
      </c>
      <c r="J322">
        <v>2.4852649596707801</v>
      </c>
      <c r="K322">
        <v>2434.1259682950699</v>
      </c>
      <c r="L322">
        <v>2500.0960829998198</v>
      </c>
      <c r="M322">
        <v>60.462649336199398</v>
      </c>
      <c r="N322">
        <v>0.61256961288260203</v>
      </c>
      <c r="O322">
        <v>52.318398623817302</v>
      </c>
      <c r="P322">
        <v>41.710296684118603</v>
      </c>
      <c r="Q322">
        <v>7.3323141786806004E-2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753</v>
      </c>
      <c r="E323">
        <v>23025.673136879999</v>
      </c>
      <c r="F323">
        <v>98.45</v>
      </c>
      <c r="G323">
        <v>60.8946236087424</v>
      </c>
      <c r="H323">
        <v>-7.8673151327089803</v>
      </c>
      <c r="I323">
        <v>13.209190361607099</v>
      </c>
      <c r="J323">
        <v>-0.29557417053888102</v>
      </c>
      <c r="K323">
        <v>99.371323424394006</v>
      </c>
      <c r="L323">
        <v>85.754523008757701</v>
      </c>
      <c r="M323">
        <v>50.681017208567297</v>
      </c>
      <c r="N323">
        <v>0.89414945069562501</v>
      </c>
      <c r="O323">
        <v>8.2783138649060195</v>
      </c>
      <c r="P323">
        <v>94.565217391304301</v>
      </c>
      <c r="Q323">
        <v>2.0612820630179999E-2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Row],[Ticker]],[1]!Table1[[Symbol]:[Industry]],2,FALSE),"-")</f>
        <v>-</v>
      </c>
      <c r="D324" t="s">
        <v>498</v>
      </c>
      <c r="E324">
        <v>22916.221194244001</v>
      </c>
      <c r="F324">
        <v>189.98</v>
      </c>
      <c r="G324">
        <v>-35.608855060499302</v>
      </c>
      <c r="H324">
        <v>6.1031429929248997</v>
      </c>
      <c r="I324">
        <v>5.5514797318527203</v>
      </c>
      <c r="J324">
        <v>1.74068244138043</v>
      </c>
      <c r="K324">
        <v>177.626872900818</v>
      </c>
      <c r="L324">
        <v>173.01361290613499</v>
      </c>
      <c r="M324">
        <v>66.409947112856599</v>
      </c>
      <c r="N324">
        <v>0.88948894324650096</v>
      </c>
      <c r="O324">
        <v>17.3807769238867</v>
      </c>
      <c r="P324">
        <v>33.553602811950697</v>
      </c>
      <c r="Q324">
        <v>4.3000711467622001E-2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190</v>
      </c>
      <c r="E325">
        <v>22915.445036239998</v>
      </c>
      <c r="F325">
        <v>406.15</v>
      </c>
      <c r="G325">
        <v>18.219393310189499</v>
      </c>
      <c r="H325">
        <v>24.612492676694799</v>
      </c>
      <c r="I325">
        <v>3.2715369081922798</v>
      </c>
      <c r="J325">
        <v>-6.9718028370102703</v>
      </c>
      <c r="K325">
        <v>374.50807590407101</v>
      </c>
      <c r="L325">
        <v>333.444425872203</v>
      </c>
      <c r="M325">
        <v>38.637878134718299</v>
      </c>
      <c r="N325">
        <v>0.91777041314792396</v>
      </c>
      <c r="O325">
        <v>15.646928474701401</v>
      </c>
      <c r="P325">
        <v>59.587426326129602</v>
      </c>
      <c r="Q325">
        <v>9.5951367457500006E-3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227</v>
      </c>
      <c r="E326">
        <v>22725.40443404</v>
      </c>
      <c r="F326">
        <v>1398.95</v>
      </c>
      <c r="G326">
        <v>86.724303874508195</v>
      </c>
      <c r="H326">
        <v>9.8788080845935795</v>
      </c>
      <c r="I326">
        <v>20.311781016634701</v>
      </c>
      <c r="J326">
        <v>-0.32081978562512597</v>
      </c>
      <c r="K326">
        <v>1312.7811995831501</v>
      </c>
      <c r="L326">
        <v>1104.2511425887601</v>
      </c>
      <c r="M326">
        <v>65.617381721980493</v>
      </c>
      <c r="N326">
        <v>0.46165719092158197</v>
      </c>
      <c r="O326">
        <v>3.5776832624468198</v>
      </c>
      <c r="P326">
        <v>132.67359667359599</v>
      </c>
      <c r="Q326">
        <v>0.174746491183943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444</v>
      </c>
      <c r="E327">
        <v>22677.109353749998</v>
      </c>
      <c r="F327">
        <v>712.5</v>
      </c>
      <c r="G327">
        <v>71.677882076985398</v>
      </c>
      <c r="H327">
        <v>9.8367301053600702</v>
      </c>
      <c r="I327">
        <v>55.426459697753003</v>
      </c>
      <c r="J327">
        <v>2.3740058978956902</v>
      </c>
      <c r="K327">
        <v>648.72783860623895</v>
      </c>
      <c r="L327">
        <v>536.30031859348696</v>
      </c>
      <c r="M327">
        <v>58.282590731678901</v>
      </c>
      <c r="N327">
        <v>0.778577114392632</v>
      </c>
      <c r="O327">
        <v>2.75087719298245</v>
      </c>
      <c r="P327">
        <v>116.86196925886399</v>
      </c>
      <c r="Q327">
        <v>0.18309889627103701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Row],[Ticker]],[1]!Table1[[Symbol]:[Industry]],2,FALSE),"-")</f>
        <v>-</v>
      </c>
      <c r="D328" t="s">
        <v>764</v>
      </c>
      <c r="E328">
        <v>22602.398619004998</v>
      </c>
      <c r="F328">
        <v>532.45000000000005</v>
      </c>
      <c r="G328">
        <v>33.462526611780604</v>
      </c>
      <c r="H328">
        <v>-4.8249931719151302</v>
      </c>
      <c r="I328">
        <v>39.749014668002197</v>
      </c>
      <c r="J328">
        <v>4.5730360487863804</v>
      </c>
      <c r="K328">
        <v>567.22640371785997</v>
      </c>
      <c r="L328">
        <v>483.76950463314603</v>
      </c>
      <c r="M328">
        <v>44.906602937023202</v>
      </c>
      <c r="N328">
        <v>0.69480241917795604</v>
      </c>
      <c r="O328">
        <v>40.501455535730997</v>
      </c>
      <c r="P328">
        <v>99.568965517241395</v>
      </c>
      <c r="Q328">
        <v>0.24464773509358301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Row],[Ticker]],[1]!Table1[[Symbol]:[Industry]],2,FALSE),"-")</f>
        <v>-</v>
      </c>
      <c r="D329" t="s">
        <v>278</v>
      </c>
      <c r="E329">
        <v>22489.808841675</v>
      </c>
      <c r="F329">
        <v>562.04999999999995</v>
      </c>
      <c r="G329">
        <v>14.9684621949026</v>
      </c>
      <c r="H329">
        <v>19.225045564051101</v>
      </c>
      <c r="I329">
        <v>27.091241587258502</v>
      </c>
      <c r="J329">
        <v>8.1086499414141606</v>
      </c>
      <c r="K329">
        <v>481.69306245961002</v>
      </c>
      <c r="L329">
        <v>425.15138096559002</v>
      </c>
      <c r="M329">
        <v>73.894193658016704</v>
      </c>
      <c r="N329">
        <v>1.35228532198052</v>
      </c>
      <c r="O329">
        <v>3.1936660439462798</v>
      </c>
      <c r="P329">
        <v>60.585714285714197</v>
      </c>
      <c r="Q329">
        <v>0.10184992238369001</v>
      </c>
    </row>
    <row r="330" spans="1:17" x14ac:dyDescent="0.3">
      <c r="A330" t="s">
        <v>767</v>
      </c>
      <c r="B330" t="s">
        <v>768</v>
      </c>
      <c r="C330" t="str">
        <f>IFERROR(VLOOKUP(Table1[[#This Row],[Ticker]],[1]!Table1[[Symbol]:[Industry]],2,FALSE),"-")</f>
        <v>-</v>
      </c>
      <c r="D330" t="s">
        <v>51</v>
      </c>
      <c r="E330">
        <v>22261.839283124998</v>
      </c>
      <c r="F330">
        <v>761.15</v>
      </c>
      <c r="G330">
        <v>-17.1230593142602</v>
      </c>
      <c r="H330">
        <v>2.7523930890036499</v>
      </c>
      <c r="I330">
        <v>2.9860617900162501</v>
      </c>
      <c r="J330">
        <v>0.78813410818389196</v>
      </c>
      <c r="K330">
        <v>749.23978145669901</v>
      </c>
      <c r="L330">
        <v>734.98548426822094</v>
      </c>
      <c r="M330">
        <v>63.747060357859901</v>
      </c>
      <c r="N330">
        <v>1.4976125631403301</v>
      </c>
      <c r="O330">
        <v>13.348223083492</v>
      </c>
      <c r="P330">
        <v>26.847762686442799</v>
      </c>
    </row>
    <row r="331" spans="1:17" x14ac:dyDescent="0.3">
      <c r="A331" t="s">
        <v>769</v>
      </c>
      <c r="B331" t="s">
        <v>770</v>
      </c>
      <c r="C331" t="str">
        <f>IFERROR(VLOOKUP(Table1[[#This Row],[Ticker]],[1]!Table1[[Symbol]:[Industry]],2,FALSE),"-")</f>
        <v>-</v>
      </c>
      <c r="D331" t="s">
        <v>411</v>
      </c>
      <c r="E331">
        <v>22261.602699629999</v>
      </c>
      <c r="F331">
        <v>4517.1000000000004</v>
      </c>
      <c r="G331">
        <v>52.100150648144002</v>
      </c>
      <c r="H331">
        <v>0.91260446661074601</v>
      </c>
      <c r="I331">
        <v>38.927338648228798</v>
      </c>
      <c r="J331">
        <v>4.2306897332130999</v>
      </c>
      <c r="K331">
        <v>4211.3597676628497</v>
      </c>
      <c r="L331">
        <v>3519.09102254137</v>
      </c>
      <c r="M331">
        <v>65.428711719398095</v>
      </c>
      <c r="N331">
        <v>0.51603563814715803</v>
      </c>
      <c r="O331">
        <v>8.6980584888534498</v>
      </c>
      <c r="P331">
        <v>102.560538116591</v>
      </c>
      <c r="Q331">
        <v>1.2404636979405E-2</v>
      </c>
    </row>
    <row r="332" spans="1:17" x14ac:dyDescent="0.3">
      <c r="A332" t="s">
        <v>771</v>
      </c>
      <c r="B332" t="s">
        <v>772</v>
      </c>
      <c r="C332" t="str">
        <f>IFERROR(VLOOKUP(Table1[[#This Row],[Ticker]],[1]!Table1[[Symbol]:[Industry]],2,FALSE),"-")</f>
        <v>-</v>
      </c>
      <c r="D332" t="s">
        <v>132</v>
      </c>
      <c r="E332">
        <v>22209.223314880001</v>
      </c>
      <c r="F332">
        <v>649.6</v>
      </c>
      <c r="G332">
        <v>167.12649103561299</v>
      </c>
      <c r="H332">
        <v>6.0271492861537403</v>
      </c>
      <c r="I332">
        <v>103.968977885984</v>
      </c>
      <c r="J332">
        <v>4.1960070190299099</v>
      </c>
      <c r="K332">
        <v>561.13492385827601</v>
      </c>
      <c r="L332">
        <v>420.02839385310699</v>
      </c>
      <c r="M332">
        <v>78.722765954873694</v>
      </c>
      <c r="N332">
        <v>0.72838114389960296</v>
      </c>
      <c r="O332">
        <v>2.0628078817733901</v>
      </c>
      <c r="P332">
        <v>209.259700071411</v>
      </c>
      <c r="Q332">
        <v>0.23822191066512499</v>
      </c>
    </row>
    <row r="333" spans="1:17" x14ac:dyDescent="0.3">
      <c r="A333" t="s">
        <v>773</v>
      </c>
      <c r="B333" t="s">
        <v>774</v>
      </c>
      <c r="C333" t="str">
        <f>IFERROR(VLOOKUP(Table1[[#This Row],[Ticker]],[1]!Table1[[Symbol]:[Industry]],2,FALSE),"-")</f>
        <v>-</v>
      </c>
      <c r="D333" t="s">
        <v>681</v>
      </c>
      <c r="E333">
        <v>22150.150820856001</v>
      </c>
      <c r="F333">
        <v>153.63</v>
      </c>
      <c r="G333">
        <v>81.585847972084593</v>
      </c>
      <c r="H333">
        <v>9.4478956940361005</v>
      </c>
      <c r="I333">
        <v>55.0941789365639</v>
      </c>
      <c r="J333">
        <v>-4.95337255639493</v>
      </c>
      <c r="K333">
        <v>138.23647826476699</v>
      </c>
      <c r="L333">
        <v>111.091856000102</v>
      </c>
      <c r="M333">
        <v>59.503211888660402</v>
      </c>
      <c r="N333">
        <v>0.77704384745683397</v>
      </c>
      <c r="O333">
        <v>4.5759291804986004</v>
      </c>
      <c r="P333">
        <v>149.80487804878001</v>
      </c>
      <c r="Q333">
        <v>8.0015052076709003E-2</v>
      </c>
    </row>
    <row r="334" spans="1:17" x14ac:dyDescent="0.3">
      <c r="A334" t="s">
        <v>775</v>
      </c>
      <c r="B334" t="s">
        <v>776</v>
      </c>
      <c r="C334" t="str">
        <f>IFERROR(VLOOKUP(Table1[[#This Row],[Ticker]],[1]!Table1[[Symbol]:[Industry]],2,FALSE),"-")</f>
        <v>-</v>
      </c>
      <c r="D334" t="s">
        <v>777</v>
      </c>
      <c r="E334">
        <v>22005.07055995</v>
      </c>
      <c r="F334">
        <v>1568.9</v>
      </c>
      <c r="G334">
        <v>16.086973470212399</v>
      </c>
      <c r="H334">
        <v>-3.2285715710153702</v>
      </c>
      <c r="I334">
        <v>37.3192269966978</v>
      </c>
      <c r="J334">
        <v>-2.19348229758993</v>
      </c>
      <c r="K334">
        <v>1516.8122963451799</v>
      </c>
      <c r="L334">
        <v>1301.2412965705901</v>
      </c>
      <c r="M334">
        <v>41.769389628111803</v>
      </c>
      <c r="N334">
        <v>0.296911044627446</v>
      </c>
      <c r="O334">
        <v>9.3122569953470506</v>
      </c>
      <c r="P334">
        <v>58.7714415827556</v>
      </c>
      <c r="Q334">
        <v>3.2190613125978998E-2</v>
      </c>
    </row>
    <row r="335" spans="1:17" x14ac:dyDescent="0.3">
      <c r="A335" t="s">
        <v>778</v>
      </c>
      <c r="B335" t="s">
        <v>779</v>
      </c>
      <c r="C335" t="str">
        <f>IFERROR(VLOOKUP(Table1[[#This Row],[Ticker]],[1]!Table1[[Symbol]:[Industry]],2,FALSE),"-")</f>
        <v>-</v>
      </c>
      <c r="D335" t="s">
        <v>418</v>
      </c>
      <c r="E335">
        <v>21956.99964591</v>
      </c>
      <c r="F335">
        <v>9253.65</v>
      </c>
      <c r="G335">
        <v>9.5507324696250908</v>
      </c>
      <c r="H335">
        <v>-1.5159878870492001</v>
      </c>
      <c r="I335">
        <v>50.096343247131301</v>
      </c>
      <c r="J335">
        <v>-0.123181162376821</v>
      </c>
      <c r="K335">
        <v>8079.3233734969299</v>
      </c>
      <c r="L335">
        <v>7385.5467958333002</v>
      </c>
      <c r="M335">
        <v>88.044840413580403</v>
      </c>
      <c r="N335">
        <v>3.3298445859321699</v>
      </c>
      <c r="O335">
        <v>2.5400787797247699</v>
      </c>
      <c r="P335">
        <v>68.659096708343895</v>
      </c>
      <c r="Q335">
        <v>2.2530899528892999E-2</v>
      </c>
    </row>
    <row r="336" spans="1:17" x14ac:dyDescent="0.3">
      <c r="A336" t="s">
        <v>780</v>
      </c>
      <c r="B336" t="s">
        <v>781</v>
      </c>
      <c r="C336" t="str">
        <f>IFERROR(VLOOKUP(Table1[[#This Row],[Ticker]],[1]!Table1[[Symbol]:[Industry]],2,FALSE),"-")</f>
        <v>-</v>
      </c>
      <c r="D336" t="s">
        <v>552</v>
      </c>
      <c r="E336">
        <v>21878.17113069</v>
      </c>
      <c r="F336">
        <v>515.70000000000005</v>
      </c>
      <c r="G336">
        <v>-35.610184908684602</v>
      </c>
      <c r="H336">
        <v>20.527658558220999</v>
      </c>
      <c r="I336">
        <v>28.912089379781701</v>
      </c>
      <c r="J336">
        <v>6.2332415673438701</v>
      </c>
      <c r="K336">
        <v>463.43932449342401</v>
      </c>
      <c r="L336">
        <v>474.89950160190699</v>
      </c>
      <c r="M336">
        <v>73.372623277492394</v>
      </c>
      <c r="N336">
        <v>1.43235835439232</v>
      </c>
      <c r="O336">
        <v>32.833540972536397</v>
      </c>
      <c r="P336">
        <v>69.482056001051603</v>
      </c>
      <c r="Q336">
        <v>6.7025520436396993E-2</v>
      </c>
    </row>
    <row r="337" spans="1:17" x14ac:dyDescent="0.3">
      <c r="A337" t="s">
        <v>782</v>
      </c>
      <c r="B337" t="s">
        <v>783</v>
      </c>
      <c r="C337" t="str">
        <f>IFERROR(VLOOKUP(Table1[[#This Row],[Ticker]],[1]!Table1[[Symbol]:[Industry]],2,FALSE),"-")</f>
        <v>-</v>
      </c>
      <c r="D337" t="s">
        <v>46</v>
      </c>
      <c r="E337">
        <v>21796.451579249999</v>
      </c>
      <c r="F337">
        <v>231.75</v>
      </c>
      <c r="G337">
        <v>36.067606430375903</v>
      </c>
      <c r="H337">
        <v>-15.195845731187401</v>
      </c>
      <c r="I337">
        <v>-8.4219050698186493</v>
      </c>
      <c r="J337">
        <v>-2.2313600264086801</v>
      </c>
      <c r="K337">
        <v>262.86057631261099</v>
      </c>
      <c r="L337">
        <v>234.54386945148599</v>
      </c>
      <c r="M337">
        <v>24.383069471245001</v>
      </c>
      <c r="N337">
        <v>0.27767676034703298</v>
      </c>
      <c r="O337">
        <v>51.715210355986997</v>
      </c>
      <c r="P337">
        <v>82.121807465618801</v>
      </c>
      <c r="Q337">
        <v>0.160446011161123</v>
      </c>
    </row>
    <row r="338" spans="1:17" hidden="1" x14ac:dyDescent="0.3">
      <c r="A338" t="s">
        <v>784</v>
      </c>
      <c r="B338" t="s">
        <v>785</v>
      </c>
      <c r="C338" t="str">
        <f>IFERROR(VLOOKUP(Table1[[#This Row],[Ticker]],[1]!Table1[[Symbol]:[Industry]],2,FALSE),"-")</f>
        <v>-</v>
      </c>
      <c r="D338" t="s">
        <v>234</v>
      </c>
      <c r="E338">
        <v>21723.151673299999</v>
      </c>
      <c r="F338">
        <v>753.5</v>
      </c>
      <c r="G338">
        <v>53.9079471425039</v>
      </c>
      <c r="H338">
        <v>1.51658832942999</v>
      </c>
      <c r="I338">
        <v>43.365639100179301</v>
      </c>
      <c r="J338">
        <v>1.1131869677252499</v>
      </c>
      <c r="K338">
        <v>705.985839392039</v>
      </c>
      <c r="L338">
        <v>590.20301261775899</v>
      </c>
      <c r="M338">
        <v>60.653297550077603</v>
      </c>
      <c r="N338">
        <v>0.66960604615036201</v>
      </c>
      <c r="O338">
        <v>2.8533510285335</v>
      </c>
      <c r="P338">
        <v>83.780487804878007</v>
      </c>
      <c r="Q338">
        <v>-2.5198090555390001E-2</v>
      </c>
    </row>
    <row r="339" spans="1:17" x14ac:dyDescent="0.3">
      <c r="A339" t="s">
        <v>786</v>
      </c>
      <c r="B339" t="s">
        <v>787</v>
      </c>
      <c r="C339" t="str">
        <f>IFERROR(VLOOKUP(Table1[[#This Row],[Ticker]],[1]!Table1[[Symbol]:[Industry]],2,FALSE),"-")</f>
        <v>-</v>
      </c>
      <c r="D339" t="s">
        <v>54</v>
      </c>
      <c r="E339">
        <v>21720.4162744799</v>
      </c>
      <c r="F339">
        <v>2076.1999999999998</v>
      </c>
      <c r="G339">
        <v>81.209836510965999</v>
      </c>
      <c r="H339">
        <v>24.083899146875599</v>
      </c>
      <c r="I339">
        <v>25.8169264810331</v>
      </c>
      <c r="J339">
        <v>11.5155432301978</v>
      </c>
      <c r="K339">
        <v>1728.39758739225</v>
      </c>
      <c r="L339">
        <v>1510.8521746973099</v>
      </c>
      <c r="M339">
        <v>86.413749927560303</v>
      </c>
      <c r="N339">
        <v>1.83131986364535</v>
      </c>
      <c r="O339">
        <v>3.01271553800213</v>
      </c>
      <c r="P339">
        <v>116.56409721497801</v>
      </c>
    </row>
    <row r="340" spans="1:17" x14ac:dyDescent="0.3">
      <c r="A340" t="s">
        <v>788</v>
      </c>
      <c r="B340" t="s">
        <v>789</v>
      </c>
      <c r="C340" t="str">
        <f>IFERROR(VLOOKUP(Table1[[#This Row],[Ticker]],[1]!Table1[[Symbol]:[Industry]],2,FALSE),"-")</f>
        <v>-</v>
      </c>
      <c r="D340" t="s">
        <v>116</v>
      </c>
      <c r="E340">
        <v>21690.608253400002</v>
      </c>
      <c r="F340">
        <v>866.3</v>
      </c>
      <c r="G340">
        <v>49.9806898767023</v>
      </c>
      <c r="H340">
        <v>-4.3998292064684499</v>
      </c>
      <c r="I340">
        <v>62.013230590497898</v>
      </c>
      <c r="J340">
        <v>-5.6885853822887604</v>
      </c>
      <c r="K340">
        <v>799.37409689022695</v>
      </c>
      <c r="L340">
        <v>648.86468171599495</v>
      </c>
      <c r="M340">
        <v>54.158713030568698</v>
      </c>
      <c r="N340">
        <v>1.0115185896480301</v>
      </c>
      <c r="O340">
        <v>4.0921158951864296</v>
      </c>
      <c r="P340">
        <v>92.425588627276696</v>
      </c>
    </row>
    <row r="341" spans="1:17" x14ac:dyDescent="0.3">
      <c r="A341" t="s">
        <v>790</v>
      </c>
      <c r="B341" t="s">
        <v>791</v>
      </c>
      <c r="C341" t="str">
        <f>IFERROR(VLOOKUP(Table1[[#This Row],[Ticker]],[1]!Table1[[Symbol]:[Industry]],2,FALSE),"-")</f>
        <v>-</v>
      </c>
      <c r="D341" t="s">
        <v>543</v>
      </c>
      <c r="E341">
        <v>21686.799121</v>
      </c>
      <c r="F341">
        <v>1418</v>
      </c>
      <c r="G341">
        <v>1.84265517789611</v>
      </c>
      <c r="H341">
        <v>-7.4076982126531403</v>
      </c>
      <c r="I341">
        <v>46.2527720249007</v>
      </c>
      <c r="J341">
        <v>-0.90288705568331695</v>
      </c>
      <c r="K341">
        <v>1452.0252862591699</v>
      </c>
      <c r="L341">
        <v>1265.3023851832199</v>
      </c>
      <c r="M341">
        <v>48.148254444838003</v>
      </c>
      <c r="N341">
        <v>0.63204597240691496</v>
      </c>
      <c r="O341">
        <v>19.887165021156498</v>
      </c>
      <c r="P341">
        <v>70.586466165413498</v>
      </c>
      <c r="Q341">
        <v>0.12199489932510101</v>
      </c>
    </row>
    <row r="342" spans="1:17" x14ac:dyDescent="0.3">
      <c r="A342" t="s">
        <v>792</v>
      </c>
      <c r="B342" t="s">
        <v>793</v>
      </c>
      <c r="C342" t="str">
        <f>IFERROR(VLOOKUP(Table1[[#This Row],[Ticker]],[1]!Table1[[Symbol]:[Industry]],2,FALSE),"-")</f>
        <v>-</v>
      </c>
      <c r="D342" t="s">
        <v>681</v>
      </c>
      <c r="E342">
        <v>21528.104696954899</v>
      </c>
      <c r="F342">
        <v>1257.45</v>
      </c>
      <c r="G342">
        <v>21.766602866077701</v>
      </c>
      <c r="H342">
        <v>0.72748755682302901</v>
      </c>
      <c r="I342">
        <v>62.503691693485699</v>
      </c>
      <c r="J342">
        <v>-3.3296454251079002</v>
      </c>
      <c r="K342">
        <v>1279.7788495008499</v>
      </c>
      <c r="L342">
        <v>1093.56816099664</v>
      </c>
      <c r="M342">
        <v>38.387895188907102</v>
      </c>
      <c r="N342">
        <v>0.37300355370809402</v>
      </c>
      <c r="O342">
        <v>18.8914072130104</v>
      </c>
      <c r="P342">
        <v>93.082533589251398</v>
      </c>
      <c r="Q342">
        <v>0.103174825281361</v>
      </c>
    </row>
    <row r="343" spans="1:17" x14ac:dyDescent="0.3">
      <c r="A343" t="s">
        <v>794</v>
      </c>
      <c r="B343" t="s">
        <v>795</v>
      </c>
      <c r="C343" t="str">
        <f>IFERROR(VLOOKUP(Table1[[#This Row],[Ticker]],[1]!Table1[[Symbol]:[Industry]],2,FALSE),"-")</f>
        <v>-</v>
      </c>
      <c r="D343" t="s">
        <v>206</v>
      </c>
      <c r="E343">
        <v>21447.251983695001</v>
      </c>
      <c r="F343">
        <v>565.35</v>
      </c>
      <c r="G343">
        <v>-11.693026387592299</v>
      </c>
      <c r="H343">
        <v>1.9320267966370801</v>
      </c>
      <c r="I343">
        <v>13.262365038345999</v>
      </c>
      <c r="J343">
        <v>-0.72132696447967104</v>
      </c>
      <c r="K343">
        <v>565.78670451703795</v>
      </c>
      <c r="L343">
        <v>524.94590476128894</v>
      </c>
      <c r="M343">
        <v>49.599757633989903</v>
      </c>
      <c r="N343">
        <v>0.935933037319432</v>
      </c>
      <c r="O343">
        <v>10.0910940125585</v>
      </c>
      <c r="P343">
        <v>38.9749262536873</v>
      </c>
      <c r="Q343">
        <v>0.100752325242126</v>
      </c>
    </row>
    <row r="344" spans="1:17" x14ac:dyDescent="0.3">
      <c r="A344" t="s">
        <v>796</v>
      </c>
      <c r="B344" t="s">
        <v>797</v>
      </c>
      <c r="C344" t="str">
        <f>IFERROR(VLOOKUP(Table1[[#This Row],[Ticker]],[1]!Table1[[Symbol]:[Industry]],2,FALSE),"-")</f>
        <v>-</v>
      </c>
      <c r="D344" t="s">
        <v>798</v>
      </c>
      <c r="E344">
        <v>21352.701282639999</v>
      </c>
      <c r="F344">
        <v>309.39999999999998</v>
      </c>
      <c r="G344">
        <v>59.720800319899901</v>
      </c>
      <c r="H344">
        <v>-4.3171550640454797</v>
      </c>
      <c r="I344">
        <v>47.2545078618963</v>
      </c>
      <c r="J344">
        <v>-3.5292929864156699</v>
      </c>
      <c r="K344">
        <v>288.17656117688603</v>
      </c>
      <c r="L344">
        <v>228.20986918794301</v>
      </c>
      <c r="M344">
        <v>45.667414869420099</v>
      </c>
      <c r="N344">
        <v>0.60954305079235405</v>
      </c>
      <c r="O344">
        <v>11.1506140917905</v>
      </c>
      <c r="P344">
        <v>108.63115306810499</v>
      </c>
      <c r="Q344">
        <v>4.1027824555091998E-2</v>
      </c>
    </row>
    <row r="345" spans="1:17" hidden="1" x14ac:dyDescent="0.3">
      <c r="A345" t="s">
        <v>799</v>
      </c>
      <c r="B345" t="s">
        <v>800</v>
      </c>
      <c r="C345" t="str">
        <f>IFERROR(VLOOKUP(Table1[[#This Row],[Ticker]],[1]!Table1[[Symbol]:[Industry]],2,FALSE),"-")</f>
        <v>-</v>
      </c>
      <c r="D345" t="s">
        <v>127</v>
      </c>
      <c r="E345">
        <v>21098.970104339998</v>
      </c>
      <c r="F345">
        <v>14320.9</v>
      </c>
      <c r="G345">
        <v>121.580380504224</v>
      </c>
      <c r="H345">
        <v>0.46594004759928198</v>
      </c>
      <c r="I345">
        <v>63.542315983875604</v>
      </c>
      <c r="J345">
        <v>0.92079643054133098</v>
      </c>
      <c r="K345">
        <v>13737.7140752171</v>
      </c>
      <c r="L345">
        <v>10390.0259423875</v>
      </c>
      <c r="M345">
        <v>46.742128378444797</v>
      </c>
      <c r="N345">
        <v>0.71966313293891404</v>
      </c>
      <c r="O345">
        <v>9.6446452387768993</v>
      </c>
      <c r="P345">
        <v>220.42467025406299</v>
      </c>
    </row>
    <row r="346" spans="1:17" x14ac:dyDescent="0.3">
      <c r="A346" t="s">
        <v>801</v>
      </c>
      <c r="B346" t="s">
        <v>802</v>
      </c>
      <c r="C346" t="str">
        <f>IFERROR(VLOOKUP(Table1[[#This Row],[Ticker]],[1]!Table1[[Symbol]:[Industry]],2,FALSE),"-")</f>
        <v>-</v>
      </c>
      <c r="D346" t="s">
        <v>132</v>
      </c>
      <c r="E346">
        <v>20949.915183960002</v>
      </c>
      <c r="F346">
        <v>1848.2</v>
      </c>
      <c r="G346">
        <v>156.93481347890199</v>
      </c>
      <c r="H346">
        <v>-1.3571528367913099</v>
      </c>
      <c r="I346">
        <v>33.558420660724302</v>
      </c>
      <c r="J346">
        <v>4.2239680239157904</v>
      </c>
      <c r="K346">
        <v>1769.0160733293601</v>
      </c>
      <c r="L346">
        <v>1549.92292082068</v>
      </c>
      <c r="M346">
        <v>72.776702742315905</v>
      </c>
      <c r="N346">
        <v>0.90235949756070999</v>
      </c>
      <c r="O346">
        <v>16.913938614435502</v>
      </c>
      <c r="P346">
        <v>195.72225771734099</v>
      </c>
      <c r="Q346">
        <v>8.9715006332873007E-2</v>
      </c>
    </row>
    <row r="347" spans="1:17" x14ac:dyDescent="0.3">
      <c r="A347" t="s">
        <v>803</v>
      </c>
      <c r="B347" t="s">
        <v>804</v>
      </c>
      <c r="C347" t="str">
        <f>IFERROR(VLOOKUP(Table1[[#This Row],[Ticker]],[1]!Table1[[Symbol]:[Industry]],2,FALSE),"-")</f>
        <v>-</v>
      </c>
      <c r="D347" t="s">
        <v>132</v>
      </c>
      <c r="E347">
        <v>20889.021877514999</v>
      </c>
      <c r="F347">
        <v>1486.65</v>
      </c>
      <c r="G347">
        <v>198.324659528431</v>
      </c>
      <c r="H347">
        <v>-7.2341121812968296</v>
      </c>
      <c r="I347">
        <v>3.47283498442664</v>
      </c>
      <c r="J347">
        <v>-3.4824525043867897E-2</v>
      </c>
      <c r="K347">
        <v>1456.36826833894</v>
      </c>
      <c r="L347">
        <v>1219.8434965325901</v>
      </c>
      <c r="M347">
        <v>57.609576917792602</v>
      </c>
      <c r="N347">
        <v>1.56930534868468</v>
      </c>
      <c r="O347">
        <v>5.9428917364544303</v>
      </c>
      <c r="P347">
        <v>234.83108108108101</v>
      </c>
    </row>
    <row r="348" spans="1:17" x14ac:dyDescent="0.3">
      <c r="A348" t="s">
        <v>805</v>
      </c>
      <c r="B348" t="s">
        <v>806</v>
      </c>
      <c r="C348" t="str">
        <f>IFERROR(VLOOKUP(Table1[[#This Row],[Ticker]],[1]!Table1[[Symbol]:[Industry]],2,FALSE),"-")</f>
        <v>-</v>
      </c>
      <c r="D348" t="s">
        <v>382</v>
      </c>
      <c r="E348">
        <v>20805.873783210001</v>
      </c>
      <c r="F348">
        <v>519.29999999999995</v>
      </c>
      <c r="G348">
        <v>58.299513376721102</v>
      </c>
      <c r="H348">
        <v>0.64799289703836005</v>
      </c>
      <c r="I348">
        <v>35.564882370699401</v>
      </c>
      <c r="J348">
        <v>0.232668150999191</v>
      </c>
      <c r="K348">
        <v>501.80186405669099</v>
      </c>
      <c r="L348">
        <v>428.77196420420597</v>
      </c>
      <c r="M348">
        <v>58.181456612747702</v>
      </c>
      <c r="N348">
        <v>0.34970650141824999</v>
      </c>
      <c r="O348">
        <v>10.6008087810514</v>
      </c>
      <c r="P348">
        <v>97.115202125640494</v>
      </c>
      <c r="Q348">
        <v>3.7033685907627997E-2</v>
      </c>
    </row>
    <row r="349" spans="1:17" x14ac:dyDescent="0.3">
      <c r="A349" t="s">
        <v>807</v>
      </c>
      <c r="B349" t="s">
        <v>808</v>
      </c>
      <c r="C349" t="str">
        <f>IFERROR(VLOOKUP(Table1[[#This Row],[Ticker]],[1]!Table1[[Symbol]:[Industry]],2,FALSE),"-")</f>
        <v>-</v>
      </c>
      <c r="D349" t="s">
        <v>278</v>
      </c>
      <c r="E349">
        <v>20609.682461879998</v>
      </c>
      <c r="F349">
        <v>413.9</v>
      </c>
      <c r="G349">
        <v>-3.20869439763548</v>
      </c>
      <c r="H349">
        <v>2.6039115193286002</v>
      </c>
      <c r="I349">
        <v>-19.450679765658599</v>
      </c>
      <c r="J349">
        <v>0.32552261208672301</v>
      </c>
      <c r="K349">
        <v>389.56746846713202</v>
      </c>
      <c r="L349">
        <v>377.049573692553</v>
      </c>
      <c r="M349">
        <v>59.789709145616897</v>
      </c>
      <c r="N349">
        <v>0.44292895646571301</v>
      </c>
      <c r="O349">
        <v>34.8151727470403</v>
      </c>
      <c r="P349">
        <v>33.044037287045903</v>
      </c>
      <c r="Q349">
        <v>0.10115178282316099</v>
      </c>
    </row>
    <row r="350" spans="1:17" x14ac:dyDescent="0.3">
      <c r="A350" t="s">
        <v>809</v>
      </c>
      <c r="B350" t="s">
        <v>810</v>
      </c>
      <c r="C350" t="str">
        <f>IFERROR(VLOOKUP(Table1[[#This Row],[Ticker]],[1]!Table1[[Symbol]:[Industry]],2,FALSE),"-")</f>
        <v>-</v>
      </c>
      <c r="D350" t="s">
        <v>127</v>
      </c>
      <c r="E350">
        <v>20586.778020810001</v>
      </c>
      <c r="F350">
        <v>1128.3499999999999</v>
      </c>
      <c r="G350">
        <v>175.93683222385701</v>
      </c>
      <c r="H350">
        <v>15.0110249613102</v>
      </c>
      <c r="I350">
        <v>-3.08125613762234</v>
      </c>
      <c r="J350">
        <v>-5.2085630974450998</v>
      </c>
      <c r="K350">
        <v>972.320668119527</v>
      </c>
      <c r="L350">
        <v>860.04238950374497</v>
      </c>
      <c r="M350">
        <v>70.837385679515805</v>
      </c>
      <c r="N350">
        <v>1.93068280078451</v>
      </c>
      <c r="O350">
        <v>16.453228165019699</v>
      </c>
      <c r="P350">
        <v>213.430555555555</v>
      </c>
      <c r="Q350">
        <v>0.24583082632466499</v>
      </c>
    </row>
    <row r="351" spans="1:17" hidden="1" x14ac:dyDescent="0.3">
      <c r="A351" t="s">
        <v>811</v>
      </c>
      <c r="B351" t="s">
        <v>812</v>
      </c>
      <c r="C351" t="str">
        <f>IFERROR(VLOOKUP(Table1[[#This Row],[Ticker]],[1]!Table1[[Symbol]:[Industry]],2,FALSE),"-")</f>
        <v>-</v>
      </c>
      <c r="D351" t="s">
        <v>590</v>
      </c>
      <c r="E351">
        <v>20490.135013660001</v>
      </c>
      <c r="F351">
        <v>823.1</v>
      </c>
      <c r="G351">
        <v>-34.583759543458697</v>
      </c>
      <c r="H351">
        <v>1.8706402924369501</v>
      </c>
      <c r="I351">
        <v>-19.119201990481098</v>
      </c>
      <c r="J351">
        <v>-0.96681424983046005</v>
      </c>
      <c r="K351">
        <v>822.88450288437298</v>
      </c>
      <c r="L351">
        <v>842.46545632820096</v>
      </c>
      <c r="M351">
        <v>48.516421002735697</v>
      </c>
      <c r="N351">
        <v>0.73881787110022701</v>
      </c>
      <c r="O351">
        <v>16.510752034989601</v>
      </c>
      <c r="P351">
        <v>8.5525881965051003</v>
      </c>
      <c r="Q351">
        <v>-0.13847333843482301</v>
      </c>
    </row>
    <row r="352" spans="1:17" hidden="1" x14ac:dyDescent="0.3">
      <c r="A352" t="s">
        <v>813</v>
      </c>
      <c r="B352" t="s">
        <v>814</v>
      </c>
      <c r="C352" t="str">
        <f>IFERROR(VLOOKUP(Table1[[#This Row],[Ticker]],[1]!Table1[[Symbol]:[Industry]],2,FALSE),"-")</f>
        <v>-</v>
      </c>
      <c r="D352" t="s">
        <v>463</v>
      </c>
      <c r="E352">
        <v>20452.19253728</v>
      </c>
      <c r="F352">
        <v>1972.9</v>
      </c>
      <c r="G352">
        <v>-23.562286720337202</v>
      </c>
      <c r="H352">
        <v>-9.5359166868434393</v>
      </c>
      <c r="I352">
        <v>5.3167603641178101</v>
      </c>
      <c r="J352">
        <v>0.65916963394532002</v>
      </c>
      <c r="K352">
        <v>1967.26291434067</v>
      </c>
      <c r="L352">
        <v>1845.78998294088</v>
      </c>
      <c r="M352">
        <v>59.431596969722101</v>
      </c>
      <c r="N352">
        <v>0.96014078409927905</v>
      </c>
      <c r="O352">
        <v>18.1002585027117</v>
      </c>
      <c r="P352">
        <v>34.926822596088002</v>
      </c>
      <c r="Q352">
        <v>-2.8043465744924001E-2</v>
      </c>
    </row>
    <row r="353" spans="1:17" x14ac:dyDescent="0.3">
      <c r="A353" t="s">
        <v>815</v>
      </c>
      <c r="B353" t="s">
        <v>816</v>
      </c>
      <c r="C353" t="str">
        <f>IFERROR(VLOOKUP(Table1[[#This Row],[Ticker]],[1]!Table1[[Symbol]:[Industry]],2,FALSE),"-")</f>
        <v>-</v>
      </c>
      <c r="D353" t="s">
        <v>463</v>
      </c>
      <c r="E353">
        <v>20431.47012468</v>
      </c>
      <c r="F353">
        <v>563.6</v>
      </c>
      <c r="G353">
        <v>-15.7932032374313</v>
      </c>
      <c r="H353">
        <v>-9.4962722117534604</v>
      </c>
      <c r="I353">
        <v>-28.083909646776199</v>
      </c>
      <c r="J353">
        <v>-5.2839221813828798</v>
      </c>
      <c r="K353">
        <v>640.550593643306</v>
      </c>
      <c r="L353">
        <v>643.16890162384004</v>
      </c>
      <c r="M353">
        <v>21.558335644460399</v>
      </c>
      <c r="N353">
        <v>1.0176731910757</v>
      </c>
      <c r="O353">
        <v>36.488644428672799</v>
      </c>
      <c r="P353">
        <v>28.675799086757898</v>
      </c>
      <c r="Q353">
        <v>-8.2790975411381001E-2</v>
      </c>
    </row>
    <row r="354" spans="1:17" x14ac:dyDescent="0.3">
      <c r="A354" t="s">
        <v>817</v>
      </c>
      <c r="B354" t="s">
        <v>818</v>
      </c>
      <c r="C354" t="str">
        <f>IFERROR(VLOOKUP(Table1[[#This Row],[Ticker]],[1]!Table1[[Symbol]:[Industry]],2,FALSE),"-")</f>
        <v>-</v>
      </c>
      <c r="D354" t="s">
        <v>215</v>
      </c>
      <c r="E354">
        <v>20357.952441084999</v>
      </c>
      <c r="F354">
        <v>467.95</v>
      </c>
      <c r="G354">
        <v>23.3240129243006</v>
      </c>
      <c r="H354">
        <v>-14.3287366354838</v>
      </c>
      <c r="I354">
        <v>28.723478004133099</v>
      </c>
      <c r="J354">
        <v>-0.88809328262814802</v>
      </c>
      <c r="K354">
        <v>458.50954782251</v>
      </c>
      <c r="L354">
        <v>388.87664015987099</v>
      </c>
      <c r="M354">
        <v>53.5716388131993</v>
      </c>
      <c r="N354">
        <v>0.491877780488507</v>
      </c>
      <c r="O354">
        <v>23.399935890586601</v>
      </c>
      <c r="P354">
        <v>66.530249110320199</v>
      </c>
      <c r="Q354">
        <v>6.7005931274849995E-2</v>
      </c>
    </row>
    <row r="355" spans="1:17" hidden="1" x14ac:dyDescent="0.3">
      <c r="A355" t="s">
        <v>819</v>
      </c>
      <c r="B355" t="s">
        <v>820</v>
      </c>
      <c r="C355" t="str">
        <f>IFERROR(VLOOKUP(Table1[[#This Row],[Ticker]],[1]!Table1[[Symbol]:[Industry]],2,FALSE),"-")</f>
        <v>-</v>
      </c>
      <c r="D355" t="s">
        <v>132</v>
      </c>
      <c r="E355">
        <v>20173.740000000002</v>
      </c>
      <c r="F355">
        <v>140.05000000000001</v>
      </c>
      <c r="G355">
        <v>-11.927644604621999</v>
      </c>
      <c r="H355">
        <v>-3.4456299473451302</v>
      </c>
      <c r="I355">
        <v>-5.2622041359559599</v>
      </c>
      <c r="J355">
        <v>-2.0579118804623602</v>
      </c>
      <c r="K355">
        <v>140.48791828587099</v>
      </c>
      <c r="L355">
        <v>133.937714456484</v>
      </c>
      <c r="M355">
        <v>53.328059728626101</v>
      </c>
      <c r="N355">
        <v>8.8621522419031706E-2</v>
      </c>
      <c r="O355">
        <v>10.5676544091395</v>
      </c>
      <c r="P355">
        <v>16.991061732520201</v>
      </c>
    </row>
    <row r="356" spans="1:17" hidden="1" x14ac:dyDescent="0.3">
      <c r="A356" t="s">
        <v>821</v>
      </c>
      <c r="B356" t="s">
        <v>822</v>
      </c>
      <c r="C356" t="str">
        <f>IFERROR(VLOOKUP(Table1[[#This Row],[Ticker]],[1]!Table1[[Symbol]:[Industry]],2,FALSE),"-")</f>
        <v>-</v>
      </c>
      <c r="D356" t="s">
        <v>132</v>
      </c>
      <c r="E356">
        <v>20155.501969815999</v>
      </c>
      <c r="F356">
        <v>352.4</v>
      </c>
      <c r="G356">
        <v>-12.373092439266401</v>
      </c>
      <c r="H356">
        <v>-1.18214720289992</v>
      </c>
      <c r="I356">
        <v>-13.149903311576701</v>
      </c>
      <c r="J356">
        <v>0.70036405529521795</v>
      </c>
      <c r="K356">
        <v>342.00220682707902</v>
      </c>
      <c r="L356">
        <v>337.23103953071302</v>
      </c>
      <c r="M356">
        <v>42.778347382377802</v>
      </c>
      <c r="N356">
        <v>1.2861450867102999</v>
      </c>
      <c r="O356">
        <v>3.5754824063564099</v>
      </c>
      <c r="P356">
        <v>15.7307060755336</v>
      </c>
      <c r="Q356">
        <v>-0.10379904096142301</v>
      </c>
    </row>
    <row r="357" spans="1:17" x14ac:dyDescent="0.3">
      <c r="A357" t="s">
        <v>823</v>
      </c>
      <c r="B357" t="s">
        <v>824</v>
      </c>
      <c r="C357" t="str">
        <f>IFERROR(VLOOKUP(Table1[[#This Row],[Ticker]],[1]!Table1[[Symbol]:[Industry]],2,FALSE),"-")</f>
        <v>-</v>
      </c>
      <c r="D357" t="s">
        <v>78</v>
      </c>
      <c r="E357">
        <v>20102.574228500001</v>
      </c>
      <c r="F357">
        <v>850.75</v>
      </c>
      <c r="G357">
        <v>-29.903965385803598</v>
      </c>
      <c r="H357">
        <v>1.58324091281368</v>
      </c>
      <c r="I357">
        <v>-9.5753596784332693</v>
      </c>
      <c r="J357">
        <v>-0.16176349639182599</v>
      </c>
      <c r="K357">
        <v>824.21860672858099</v>
      </c>
      <c r="L357">
        <v>841.51091028276801</v>
      </c>
      <c r="M357">
        <v>66.9656058106807</v>
      </c>
      <c r="N357">
        <v>0.55902143086897604</v>
      </c>
      <c r="O357">
        <v>24.384366735233598</v>
      </c>
      <c r="P357">
        <v>21.535714285714199</v>
      </c>
      <c r="Q357">
        <v>-6.9153331843641003E-2</v>
      </c>
    </row>
    <row r="358" spans="1:17" x14ac:dyDescent="0.3">
      <c r="A358" t="s">
        <v>825</v>
      </c>
      <c r="B358" t="s">
        <v>826</v>
      </c>
      <c r="C358" t="str">
        <f>IFERROR(VLOOKUP(Table1[[#This Row],[Ticker]],[1]!Table1[[Symbol]:[Industry]],2,FALSE),"-")</f>
        <v>-</v>
      </c>
      <c r="D358" t="s">
        <v>51</v>
      </c>
      <c r="E358">
        <v>19977.868374639998</v>
      </c>
      <c r="F358">
        <v>1252.9000000000001</v>
      </c>
      <c r="G358">
        <v>-31.7887292487835</v>
      </c>
      <c r="H358">
        <v>0.34651025621453801</v>
      </c>
      <c r="I358">
        <v>-25.9362906285101</v>
      </c>
      <c r="J358">
        <v>3.05486524001999</v>
      </c>
      <c r="K358">
        <v>1260.7912381717499</v>
      </c>
      <c r="L358">
        <v>1360.10572133145</v>
      </c>
      <c r="M358">
        <v>63.491683447486501</v>
      </c>
      <c r="N358">
        <v>0.91703283634994603</v>
      </c>
      <c r="O358">
        <v>43.347433953228503</v>
      </c>
      <c r="P358">
        <v>8.6643538594969698</v>
      </c>
      <c r="Q358">
        <v>6.3540134211123006E-2</v>
      </c>
    </row>
    <row r="359" spans="1:17" x14ac:dyDescent="0.3">
      <c r="A359" t="s">
        <v>827</v>
      </c>
      <c r="B359" t="s">
        <v>828</v>
      </c>
      <c r="C359" t="str">
        <f>IFERROR(VLOOKUP(Table1[[#This Row],[Ticker]],[1]!Table1[[Symbol]:[Industry]],2,FALSE),"-")</f>
        <v>-</v>
      </c>
      <c r="D359" t="s">
        <v>37</v>
      </c>
      <c r="E359">
        <v>19893.528288699999</v>
      </c>
      <c r="F359">
        <v>541.75</v>
      </c>
      <c r="G359">
        <v>29.058575836439701</v>
      </c>
      <c r="H359">
        <v>-6.4361702687573699</v>
      </c>
      <c r="I359">
        <v>14.858974762131099</v>
      </c>
      <c r="J359">
        <v>-1.18616211685006</v>
      </c>
      <c r="K359">
        <v>531.34752746147603</v>
      </c>
      <c r="L359">
        <v>463.73415709317101</v>
      </c>
      <c r="M359">
        <v>39.283072109218402</v>
      </c>
      <c r="N359">
        <v>0.723910095723444</v>
      </c>
      <c r="O359">
        <v>9.9861559760036904</v>
      </c>
      <c r="P359">
        <v>62.6876876876876</v>
      </c>
      <c r="Q359">
        <v>0.14165751789296199</v>
      </c>
    </row>
    <row r="360" spans="1:17" x14ac:dyDescent="0.3">
      <c r="A360" t="s">
        <v>829</v>
      </c>
      <c r="B360" t="s">
        <v>830</v>
      </c>
      <c r="C360" t="str">
        <f>IFERROR(VLOOKUP(Table1[[#This Row],[Ticker]],[1]!Table1[[Symbol]:[Industry]],2,FALSE),"-")</f>
        <v>-</v>
      </c>
      <c r="D360" t="s">
        <v>46</v>
      </c>
      <c r="E360">
        <v>19792.863686699999</v>
      </c>
      <c r="F360">
        <v>315.25</v>
      </c>
      <c r="G360">
        <v>83.725633661742194</v>
      </c>
      <c r="H360">
        <v>-4.9707159328545103</v>
      </c>
      <c r="I360">
        <v>25.698227755294099</v>
      </c>
      <c r="J360">
        <v>-2.16237868101895</v>
      </c>
      <c r="K360">
        <v>318.39023951939703</v>
      </c>
      <c r="L360">
        <v>267.75045820061803</v>
      </c>
      <c r="M360">
        <v>46.895742104308603</v>
      </c>
      <c r="N360">
        <v>0.43438098249329199</v>
      </c>
      <c r="O360">
        <v>15.6225218080888</v>
      </c>
      <c r="P360">
        <v>130.86781398754999</v>
      </c>
      <c r="Q360">
        <v>0.16085059965722501</v>
      </c>
    </row>
    <row r="361" spans="1:17" x14ac:dyDescent="0.3">
      <c r="A361" t="s">
        <v>831</v>
      </c>
      <c r="B361" t="s">
        <v>832</v>
      </c>
      <c r="C361" t="str">
        <f>IFERROR(VLOOKUP(Table1[[#This Row],[Ticker]],[1]!Table1[[Symbol]:[Industry]],2,FALSE),"-")</f>
        <v>-</v>
      </c>
      <c r="D361" t="s">
        <v>324</v>
      </c>
      <c r="E361">
        <v>19779.69384</v>
      </c>
      <c r="F361">
        <v>1726.7</v>
      </c>
      <c r="G361">
        <v>83.834323397758396</v>
      </c>
      <c r="H361">
        <v>-14.1191419499395</v>
      </c>
      <c r="I361">
        <v>111.184684965152</v>
      </c>
      <c r="J361">
        <v>-4.0202623534096498</v>
      </c>
      <c r="K361">
        <v>1901.15152846818</v>
      </c>
      <c r="L361">
        <v>1453.3800970022601</v>
      </c>
      <c r="M361">
        <v>32.329954429830302</v>
      </c>
      <c r="N361">
        <v>0.389241871681693</v>
      </c>
      <c r="O361">
        <v>64.116522847049296</v>
      </c>
      <c r="P361">
        <v>166.342742557458</v>
      </c>
      <c r="Q361">
        <v>0.192431741923378</v>
      </c>
    </row>
    <row r="362" spans="1:17" x14ac:dyDescent="0.3">
      <c r="A362" t="s">
        <v>833</v>
      </c>
      <c r="B362" t="s">
        <v>834</v>
      </c>
      <c r="C362" t="str">
        <f>IFERROR(VLOOKUP(Table1[[#This Row],[Ticker]],[1]!Table1[[Symbol]:[Industry]],2,FALSE),"-")</f>
        <v>-</v>
      </c>
      <c r="D362" t="s">
        <v>835</v>
      </c>
      <c r="E362">
        <v>19731.956560750001</v>
      </c>
      <c r="F362">
        <v>221.9</v>
      </c>
      <c r="G362">
        <v>40.960026158942597</v>
      </c>
      <c r="H362">
        <v>9.1786846762305103</v>
      </c>
      <c r="I362">
        <v>47.207306770992403</v>
      </c>
      <c r="J362">
        <v>2.3131667591111702</v>
      </c>
      <c r="K362">
        <v>196.14676112577999</v>
      </c>
      <c r="L362">
        <v>169.10833314341801</v>
      </c>
      <c r="M362">
        <v>80.290762867905201</v>
      </c>
      <c r="N362">
        <v>0.93426482243777598</v>
      </c>
      <c r="O362">
        <v>1.97386210004506</v>
      </c>
      <c r="P362">
        <v>82.859497321796397</v>
      </c>
      <c r="Q362">
        <v>-1.85089382424E-3</v>
      </c>
    </row>
    <row r="363" spans="1:17" x14ac:dyDescent="0.3">
      <c r="A363" t="s">
        <v>836</v>
      </c>
      <c r="B363" t="s">
        <v>837</v>
      </c>
      <c r="C363" t="str">
        <f>IFERROR(VLOOKUP(Table1[[#This Row],[Ticker]],[1]!Table1[[Symbol]:[Industry]],2,FALSE),"-")</f>
        <v>-</v>
      </c>
      <c r="D363" t="s">
        <v>838</v>
      </c>
      <c r="E363">
        <v>19663.42047995</v>
      </c>
      <c r="F363">
        <v>885.05</v>
      </c>
      <c r="G363">
        <v>9.5191294936582604</v>
      </c>
      <c r="H363">
        <v>7.4489477212589001</v>
      </c>
      <c r="I363">
        <v>21.292007045722102</v>
      </c>
      <c r="J363">
        <v>-1.0436337616782401</v>
      </c>
      <c r="K363">
        <v>757.49202749526296</v>
      </c>
      <c r="L363">
        <v>705.28616906728803</v>
      </c>
      <c r="M363">
        <v>84.242004857811807</v>
      </c>
      <c r="N363">
        <v>1.9840926256251901</v>
      </c>
      <c r="O363">
        <v>2.5930738376362901</v>
      </c>
      <c r="P363">
        <v>48.998316498316498</v>
      </c>
      <c r="Q363">
        <v>8.3077569229159001E-2</v>
      </c>
    </row>
    <row r="364" spans="1:17" x14ac:dyDescent="0.3">
      <c r="A364" t="s">
        <v>839</v>
      </c>
      <c r="B364" t="s">
        <v>840</v>
      </c>
      <c r="C364" t="str">
        <f>IFERROR(VLOOKUP(Table1[[#This Row],[Ticker]],[1]!Table1[[Symbol]:[Industry]],2,FALSE),"-")</f>
        <v>-</v>
      </c>
      <c r="D364" t="s">
        <v>37</v>
      </c>
      <c r="E364">
        <v>19589.189240290001</v>
      </c>
      <c r="F364">
        <v>886.85</v>
      </c>
      <c r="G364">
        <v>-13.863637775429</v>
      </c>
      <c r="H364">
        <v>-0.68471855999768305</v>
      </c>
      <c r="I364">
        <v>-2.3482193053475799</v>
      </c>
      <c r="J364">
        <v>-0.65736918229223595</v>
      </c>
      <c r="K364">
        <v>909.66999124254505</v>
      </c>
      <c r="L364">
        <v>864.73156123291403</v>
      </c>
      <c r="M364">
        <v>38.2029390031433</v>
      </c>
      <c r="N364">
        <v>0.35646878948428401</v>
      </c>
      <c r="O364">
        <v>15.577606134070001</v>
      </c>
      <c r="P364">
        <v>24.697694038245199</v>
      </c>
    </row>
    <row r="365" spans="1:17" hidden="1" x14ac:dyDescent="0.3">
      <c r="A365" t="s">
        <v>841</v>
      </c>
      <c r="B365" t="s">
        <v>842</v>
      </c>
      <c r="C365" t="str">
        <f>IFERROR(VLOOKUP(Table1[[#This Row],[Ticker]],[1]!Table1[[Symbol]:[Industry]],2,FALSE),"-")</f>
        <v>-</v>
      </c>
      <c r="D365" t="s">
        <v>51</v>
      </c>
      <c r="E365">
        <v>19574.594004350001</v>
      </c>
      <c r="F365">
        <v>455.5</v>
      </c>
      <c r="G365">
        <v>12.378658488742699</v>
      </c>
      <c r="H365">
        <v>13.660961324348101</v>
      </c>
      <c r="I365">
        <v>22.844372689344201</v>
      </c>
      <c r="J365">
        <v>6.8405243161874303</v>
      </c>
      <c r="K365">
        <v>416.46698808830598</v>
      </c>
      <c r="M365">
        <v>65.301403612029404</v>
      </c>
      <c r="N365">
        <v>1.30988133466253</v>
      </c>
      <c r="O365">
        <v>6.9045005488474098</v>
      </c>
      <c r="P365">
        <v>55.9931506849315</v>
      </c>
    </row>
    <row r="366" spans="1:17" x14ac:dyDescent="0.3">
      <c r="A366" t="s">
        <v>843</v>
      </c>
      <c r="B366" t="s">
        <v>844</v>
      </c>
      <c r="C366" t="str">
        <f>IFERROR(VLOOKUP(Table1[[#This Row],[Ticker]],[1]!Table1[[Symbol]:[Industry]],2,FALSE),"-")</f>
        <v>-</v>
      </c>
      <c r="D366" t="s">
        <v>54</v>
      </c>
      <c r="E366">
        <v>19312.455884520001</v>
      </c>
      <c r="F366">
        <v>1219.5999999999999</v>
      </c>
      <c r="G366">
        <v>149.48482087320599</v>
      </c>
      <c r="H366">
        <v>38.040836871904801</v>
      </c>
      <c r="I366">
        <v>98.229951992243301</v>
      </c>
      <c r="J366">
        <v>18.4123528181265</v>
      </c>
      <c r="K366">
        <v>904.23409747498704</v>
      </c>
      <c r="L366">
        <v>706.82035657417998</v>
      </c>
      <c r="M366">
        <v>91.970703000978503</v>
      </c>
      <c r="N366">
        <v>2.4248315738577899</v>
      </c>
      <c r="O366">
        <v>2.2589373565103399</v>
      </c>
      <c r="P366">
        <v>282.61960784313698</v>
      </c>
      <c r="Q366">
        <v>6.9399353448092005E-2</v>
      </c>
    </row>
    <row r="367" spans="1:17" hidden="1" x14ac:dyDescent="0.3">
      <c r="A367" t="s">
        <v>845</v>
      </c>
      <c r="B367" t="s">
        <v>846</v>
      </c>
      <c r="C367" t="str">
        <f>IFERROR(VLOOKUP(Table1[[#This Row],[Ticker]],[1]!Table1[[Symbol]:[Industry]],2,FALSE),"-")</f>
        <v>-</v>
      </c>
      <c r="D367" t="s">
        <v>847</v>
      </c>
      <c r="E367">
        <v>19256.95814658</v>
      </c>
      <c r="F367">
        <v>1773.4</v>
      </c>
      <c r="G367">
        <v>0.221881643847087</v>
      </c>
      <c r="H367">
        <v>6.5662009100831797</v>
      </c>
      <c r="I367">
        <v>10.6875958444486</v>
      </c>
      <c r="J367">
        <v>-3.7908216559961798</v>
      </c>
      <c r="K367">
        <v>1719.82541709006</v>
      </c>
      <c r="M367">
        <v>49.650477947455499</v>
      </c>
      <c r="N367">
        <v>0.41640371591756697</v>
      </c>
      <c r="O367">
        <v>12.8341039810533</v>
      </c>
      <c r="P367">
        <v>43.985710226119402</v>
      </c>
    </row>
    <row r="368" spans="1:17" x14ac:dyDescent="0.3">
      <c r="A368" t="s">
        <v>848</v>
      </c>
      <c r="B368" t="s">
        <v>849</v>
      </c>
      <c r="C368" t="str">
        <f>IFERROR(VLOOKUP(Table1[[#This Row],[Ticker]],[1]!Table1[[Symbol]:[Industry]],2,FALSE),"-")</f>
        <v>-</v>
      </c>
      <c r="D368" t="s">
        <v>287</v>
      </c>
      <c r="E368">
        <v>19220.91931931</v>
      </c>
      <c r="F368">
        <v>880.7</v>
      </c>
      <c r="G368">
        <v>31.0075619396967</v>
      </c>
      <c r="H368">
        <v>8.6511042487460497</v>
      </c>
      <c r="I368">
        <v>3.9196784568199399</v>
      </c>
      <c r="J368">
        <v>-1.97582501078545</v>
      </c>
      <c r="K368">
        <v>836.72342006312704</v>
      </c>
      <c r="L368">
        <v>768.80088086398405</v>
      </c>
      <c r="M368">
        <v>57.215966774761299</v>
      </c>
      <c r="N368">
        <v>1.3608711897622601</v>
      </c>
      <c r="O368">
        <v>8.7771091177472496</v>
      </c>
      <c r="P368">
        <v>64.586058680620397</v>
      </c>
      <c r="Q368">
        <v>0.18119669064647301</v>
      </c>
    </row>
    <row r="369" spans="1:17" x14ac:dyDescent="0.3">
      <c r="A369" t="s">
        <v>850</v>
      </c>
      <c r="B369" t="s">
        <v>851</v>
      </c>
      <c r="C369" t="str">
        <f>IFERROR(VLOOKUP(Table1[[#This Row],[Ticker]],[1]!Table1[[Symbol]:[Industry]],2,FALSE),"-")</f>
        <v>-</v>
      </c>
      <c r="D369" t="s">
        <v>220</v>
      </c>
      <c r="E369">
        <v>19157.968302000001</v>
      </c>
      <c r="F369">
        <v>2745.8</v>
      </c>
      <c r="G369">
        <v>106.684727315977</v>
      </c>
      <c r="H369">
        <v>11.593583838628801</v>
      </c>
      <c r="I369">
        <v>60.123847345459303</v>
      </c>
      <c r="J369">
        <v>0.37151746647214301</v>
      </c>
      <c r="K369">
        <v>2392.7380033309</v>
      </c>
      <c r="L369">
        <v>1877.90215318739</v>
      </c>
      <c r="M369">
        <v>68.224685578835206</v>
      </c>
      <c r="N369">
        <v>1.0040599301975599</v>
      </c>
      <c r="O369">
        <v>4.0844198412120098</v>
      </c>
      <c r="P369">
        <v>135.35764796639901</v>
      </c>
      <c r="Q369">
        <v>9.1651326367385003E-2</v>
      </c>
    </row>
    <row r="370" spans="1:17" x14ac:dyDescent="0.3">
      <c r="A370" t="s">
        <v>852</v>
      </c>
      <c r="B370" t="s">
        <v>853</v>
      </c>
      <c r="C370" t="str">
        <f>IFERROR(VLOOKUP(Table1[[#This Row],[Ticker]],[1]!Table1[[Symbol]:[Industry]],2,FALSE),"-")</f>
        <v>-</v>
      </c>
      <c r="D370" t="s">
        <v>54</v>
      </c>
      <c r="E370">
        <v>18970.436210110001</v>
      </c>
      <c r="F370">
        <v>1394.05</v>
      </c>
      <c r="G370">
        <v>44.362776485941701</v>
      </c>
      <c r="H370">
        <v>10.160302050406999</v>
      </c>
      <c r="I370">
        <v>49.384438973913198</v>
      </c>
      <c r="J370">
        <v>-7.4762591264330496</v>
      </c>
      <c r="K370">
        <v>1248.70669477564</v>
      </c>
      <c r="L370">
        <v>1022.0764003299701</v>
      </c>
      <c r="M370">
        <v>48.871923811878098</v>
      </c>
      <c r="N370">
        <v>1.0631984958868399</v>
      </c>
      <c r="O370">
        <v>9.1818801334241993</v>
      </c>
      <c r="P370">
        <v>73.389303482586996</v>
      </c>
      <c r="Q370">
        <v>7.3480616481735997E-2</v>
      </c>
    </row>
    <row r="371" spans="1:17" x14ac:dyDescent="0.3">
      <c r="A371" t="s">
        <v>854</v>
      </c>
      <c r="B371" t="s">
        <v>855</v>
      </c>
      <c r="C371" t="str">
        <f>IFERROR(VLOOKUP(Table1[[#This Row],[Ticker]],[1]!Table1[[Symbol]:[Industry]],2,FALSE),"-")</f>
        <v>-</v>
      </c>
      <c r="D371" t="s">
        <v>295</v>
      </c>
      <c r="E371">
        <v>18895.777956239999</v>
      </c>
      <c r="F371">
        <v>500.6</v>
      </c>
      <c r="G371">
        <v>176.13903703454699</v>
      </c>
      <c r="H371">
        <v>20.2967764963335</v>
      </c>
      <c r="I371">
        <v>86.682948782296705</v>
      </c>
      <c r="J371">
        <v>2.7763279134420902</v>
      </c>
      <c r="K371">
        <v>412.58748191633401</v>
      </c>
      <c r="L371">
        <v>307.34884898980698</v>
      </c>
      <c r="M371">
        <v>64.101418974618298</v>
      </c>
      <c r="N371">
        <v>0.61388900860061701</v>
      </c>
      <c r="O371">
        <v>4.8541749900119697</v>
      </c>
      <c r="P371">
        <v>211.80317658050399</v>
      </c>
      <c r="Q371">
        <v>0.14447573918625101</v>
      </c>
    </row>
    <row r="372" spans="1:17" x14ac:dyDescent="0.3">
      <c r="A372" t="s">
        <v>856</v>
      </c>
      <c r="B372" t="s">
        <v>857</v>
      </c>
      <c r="C372" t="str">
        <f>IFERROR(VLOOKUP(Table1[[#This Row],[Ticker]],[1]!Table1[[Symbol]:[Industry]],2,FALSE),"-")</f>
        <v>-</v>
      </c>
      <c r="D372" t="s">
        <v>543</v>
      </c>
      <c r="E372">
        <v>18866.319624374999</v>
      </c>
      <c r="F372">
        <v>1668.75</v>
      </c>
      <c r="G372">
        <v>13.4067652678894</v>
      </c>
      <c r="H372">
        <v>-4.1738427468910597</v>
      </c>
      <c r="I372">
        <v>3.81838912446679</v>
      </c>
      <c r="J372">
        <v>6.7249815179480299</v>
      </c>
      <c r="K372">
        <v>1659.3532794960699</v>
      </c>
      <c r="L372">
        <v>1602.4540861261401</v>
      </c>
      <c r="M372">
        <v>59.921140759275197</v>
      </c>
      <c r="N372">
        <v>1.9684257988915901</v>
      </c>
      <c r="O372">
        <v>13.974531835205999</v>
      </c>
      <c r="P372">
        <v>46.793631245601603</v>
      </c>
    </row>
    <row r="373" spans="1:17" x14ac:dyDescent="0.3">
      <c r="A373" t="s">
        <v>858</v>
      </c>
      <c r="B373" t="s">
        <v>859</v>
      </c>
      <c r="C373" t="str">
        <f>IFERROR(VLOOKUP(Table1[[#This Row],[Ticker]],[1]!Table1[[Symbol]:[Industry]],2,FALSE),"-")</f>
        <v>-</v>
      </c>
      <c r="D373" t="s">
        <v>190</v>
      </c>
      <c r="E373">
        <v>18866.061709109999</v>
      </c>
      <c r="F373">
        <v>1909.95</v>
      </c>
      <c r="G373">
        <v>55.344792515483</v>
      </c>
      <c r="H373">
        <v>-3.7314481672650901</v>
      </c>
      <c r="I373">
        <v>35.0978397537802</v>
      </c>
      <c r="J373">
        <v>-3.39533402873335</v>
      </c>
      <c r="K373">
        <v>1764.4318050148599</v>
      </c>
      <c r="L373">
        <v>1502.08807580144</v>
      </c>
      <c r="M373">
        <v>67.137259681059405</v>
      </c>
      <c r="N373">
        <v>1.09717398688569</v>
      </c>
      <c r="O373">
        <v>1.73041179088457</v>
      </c>
      <c r="P373">
        <v>95.141762452107201</v>
      </c>
      <c r="Q373">
        <v>5.91687357315E-2</v>
      </c>
    </row>
    <row r="374" spans="1:17" x14ac:dyDescent="0.3">
      <c r="A374" t="s">
        <v>860</v>
      </c>
      <c r="B374" t="s">
        <v>861</v>
      </c>
      <c r="C374" t="str">
        <f>IFERROR(VLOOKUP(Table1[[#This Row],[Ticker]],[1]!Table1[[Symbol]:[Industry]],2,FALSE),"-")</f>
        <v>-</v>
      </c>
      <c r="D374" t="s">
        <v>444</v>
      </c>
      <c r="E374">
        <v>18821.4752682</v>
      </c>
      <c r="F374">
        <v>304.39999999999998</v>
      </c>
      <c r="G374">
        <v>8.1557896760577808</v>
      </c>
      <c r="H374">
        <v>2.2846972020723699</v>
      </c>
      <c r="I374">
        <v>19.035931916174299</v>
      </c>
      <c r="J374">
        <v>-2.6727476668046801</v>
      </c>
      <c r="K374">
        <v>305.11295894042001</v>
      </c>
      <c r="L374">
        <v>274.82441710912298</v>
      </c>
      <c r="M374">
        <v>45.610927885255201</v>
      </c>
      <c r="N374">
        <v>0.59056220215170596</v>
      </c>
      <c r="O374">
        <v>16.918528252299598</v>
      </c>
      <c r="P374">
        <v>63.832077502691</v>
      </c>
      <c r="Q374">
        <v>4.6401553398465002E-2</v>
      </c>
    </row>
    <row r="375" spans="1:17" x14ac:dyDescent="0.3">
      <c r="A375" t="s">
        <v>862</v>
      </c>
      <c r="B375" t="s">
        <v>863</v>
      </c>
      <c r="C375" t="str">
        <f>IFERROR(VLOOKUP(Table1[[#This Row],[Ticker]],[1]!Table1[[Symbol]:[Industry]],2,FALSE),"-")</f>
        <v>-</v>
      </c>
      <c r="D375" t="s">
        <v>138</v>
      </c>
      <c r="E375">
        <v>18812.628385098</v>
      </c>
      <c r="F375">
        <v>71.98</v>
      </c>
      <c r="G375">
        <v>260.06966352312998</v>
      </c>
      <c r="H375">
        <v>-1.0948557934857801</v>
      </c>
      <c r="I375">
        <v>71.060319034210096</v>
      </c>
      <c r="J375">
        <v>6.4944207035860702</v>
      </c>
      <c r="K375">
        <v>70.946822056211801</v>
      </c>
      <c r="L375">
        <v>54.8562776399258</v>
      </c>
      <c r="M375">
        <v>50.6145833108217</v>
      </c>
      <c r="N375">
        <v>0.432632081212171</v>
      </c>
      <c r="O375">
        <v>26.979716587940999</v>
      </c>
      <c r="P375">
        <v>334.924471299093</v>
      </c>
      <c r="Q375">
        <v>0.15490132058526801</v>
      </c>
    </row>
    <row r="376" spans="1:17" x14ac:dyDescent="0.3">
      <c r="A376" t="s">
        <v>864</v>
      </c>
      <c r="B376" t="s">
        <v>865</v>
      </c>
      <c r="C376" t="str">
        <f>IFERROR(VLOOKUP(Table1[[#This Row],[Ticker]],[1]!Table1[[Symbol]:[Industry]],2,FALSE),"-")</f>
        <v>-</v>
      </c>
      <c r="D376" t="s">
        <v>626</v>
      </c>
      <c r="E376">
        <v>18785.4711779799</v>
      </c>
      <c r="F376">
        <v>599.29999999999995</v>
      </c>
      <c r="G376">
        <v>79.639182898528205</v>
      </c>
      <c r="H376">
        <v>-14.8057876464246</v>
      </c>
      <c r="I376">
        <v>-8.9782155385483993</v>
      </c>
      <c r="J376">
        <v>-2.7837801950410399</v>
      </c>
      <c r="K376">
        <v>657.33135579843497</v>
      </c>
      <c r="L376">
        <v>595.044599994701</v>
      </c>
      <c r="M376">
        <v>24.181070967992401</v>
      </c>
      <c r="N376">
        <v>0.61683543705188004</v>
      </c>
      <c r="O376">
        <v>30.527281828800199</v>
      </c>
      <c r="P376">
        <v>112.329495128432</v>
      </c>
      <c r="Q376">
        <v>0.14064192372017001</v>
      </c>
    </row>
    <row r="377" spans="1:17" x14ac:dyDescent="0.3">
      <c r="A377" t="s">
        <v>866</v>
      </c>
      <c r="B377" t="s">
        <v>867</v>
      </c>
      <c r="C377" t="str">
        <f>IFERROR(VLOOKUP(Table1[[#This Row],[Ticker]],[1]!Table1[[Symbol]:[Industry]],2,FALSE),"-")</f>
        <v>-</v>
      </c>
      <c r="D377" t="s">
        <v>260</v>
      </c>
      <c r="E377">
        <v>18663.667742040001</v>
      </c>
      <c r="F377">
        <v>1286.2</v>
      </c>
      <c r="G377">
        <v>145.697312787676</v>
      </c>
      <c r="H377">
        <v>-3.0497293840960702</v>
      </c>
      <c r="I377">
        <v>37.357123634217402</v>
      </c>
      <c r="J377">
        <v>-1.7641313012147299</v>
      </c>
      <c r="K377">
        <v>1280.23148595467</v>
      </c>
      <c r="L377">
        <v>1048.6188767231299</v>
      </c>
      <c r="M377">
        <v>44.173143702547698</v>
      </c>
      <c r="N377">
        <v>1.3398155645874701</v>
      </c>
      <c r="O377">
        <v>12.735188928626901</v>
      </c>
      <c r="P377">
        <v>174.47716602646099</v>
      </c>
      <c r="Q377">
        <v>0.18943276307376899</v>
      </c>
    </row>
    <row r="378" spans="1:17" x14ac:dyDescent="0.3">
      <c r="A378" t="s">
        <v>868</v>
      </c>
      <c r="B378" t="s">
        <v>869</v>
      </c>
      <c r="C378" t="str">
        <f>IFERROR(VLOOKUP(Table1[[#This Row],[Ticker]],[1]!Table1[[Symbol]:[Industry]],2,FALSE),"-")</f>
        <v>-</v>
      </c>
      <c r="D378" t="s">
        <v>161</v>
      </c>
      <c r="E378">
        <v>18562.841757225</v>
      </c>
      <c r="F378">
        <v>776.35</v>
      </c>
      <c r="G378">
        <v>98.561401670575194</v>
      </c>
      <c r="H378">
        <v>-8.88298587014806</v>
      </c>
      <c r="I378">
        <v>13.813764101796201</v>
      </c>
      <c r="J378">
        <v>-2.4318502645801301</v>
      </c>
      <c r="K378">
        <v>808.86280823435197</v>
      </c>
      <c r="L378">
        <v>688.97186545580803</v>
      </c>
      <c r="M378">
        <v>34.148346107676097</v>
      </c>
      <c r="N378">
        <v>0.86537004934197004</v>
      </c>
      <c r="O378">
        <v>26.2317253815933</v>
      </c>
      <c r="P378">
        <v>158.78333333333299</v>
      </c>
      <c r="Q378">
        <v>0.184560337649434</v>
      </c>
    </row>
    <row r="379" spans="1:17" x14ac:dyDescent="0.3">
      <c r="A379" t="s">
        <v>870</v>
      </c>
      <c r="B379" t="s">
        <v>871</v>
      </c>
      <c r="C379" t="str">
        <f>IFERROR(VLOOKUP(Table1[[#This Row],[Ticker]],[1]!Table1[[Symbol]:[Industry]],2,FALSE),"-")</f>
        <v>-</v>
      </c>
      <c r="D379" t="s">
        <v>46</v>
      </c>
      <c r="E379">
        <v>18509.658699970001</v>
      </c>
      <c r="F379">
        <v>1591.55</v>
      </c>
      <c r="G379">
        <v>180.30299207700801</v>
      </c>
      <c r="H379">
        <v>-9.8066735861092305</v>
      </c>
      <c r="I379">
        <v>132.72052315376001</v>
      </c>
      <c r="J379">
        <v>-5.9466590861964201</v>
      </c>
      <c r="K379">
        <v>1578.69177544846</v>
      </c>
      <c r="L379">
        <v>1186.60347149206</v>
      </c>
      <c r="M379">
        <v>42.131982901173899</v>
      </c>
      <c r="N379">
        <v>1.1461765943386999</v>
      </c>
      <c r="O379">
        <v>12.889950048694599</v>
      </c>
      <c r="P379">
        <v>231.572916666666</v>
      </c>
      <c r="Q379">
        <v>0.19526734723618999</v>
      </c>
    </row>
    <row r="380" spans="1:17" x14ac:dyDescent="0.3">
      <c r="A380" t="s">
        <v>872</v>
      </c>
      <c r="B380" t="s">
        <v>873</v>
      </c>
      <c r="C380" t="str">
        <f>IFERROR(VLOOKUP(Table1[[#This Row],[Ticker]],[1]!Table1[[Symbol]:[Industry]],2,FALSE),"-")</f>
        <v>-</v>
      </c>
      <c r="D380" t="s">
        <v>590</v>
      </c>
      <c r="E380">
        <v>18495.113006</v>
      </c>
      <c r="F380">
        <v>1439</v>
      </c>
      <c r="G380">
        <v>-40.125225707314101</v>
      </c>
      <c r="H380">
        <v>-2.44283982978888</v>
      </c>
      <c r="I380">
        <v>-10.932792567436501</v>
      </c>
      <c r="J380">
        <v>-0.99512684074212199</v>
      </c>
      <c r="K380">
        <v>1458.99136325267</v>
      </c>
      <c r="L380">
        <v>1477.9732181450299</v>
      </c>
      <c r="M380">
        <v>50.478379858074703</v>
      </c>
      <c r="N380">
        <v>0.584750880834914</v>
      </c>
      <c r="O380">
        <v>19.822793606671201</v>
      </c>
      <c r="P380">
        <v>13.3963750985027</v>
      </c>
      <c r="Q380">
        <v>-0.101693523648374</v>
      </c>
    </row>
    <row r="381" spans="1:17" x14ac:dyDescent="0.3">
      <c r="A381" t="s">
        <v>874</v>
      </c>
      <c r="B381" t="s">
        <v>875</v>
      </c>
      <c r="C381" t="str">
        <f>IFERROR(VLOOKUP(Table1[[#This Row],[Ticker]],[1]!Table1[[Symbol]:[Industry]],2,FALSE),"-")</f>
        <v>-</v>
      </c>
      <c r="D381" t="s">
        <v>21</v>
      </c>
      <c r="E381">
        <v>18493.155088740001</v>
      </c>
      <c r="F381">
        <v>666.15</v>
      </c>
      <c r="G381">
        <v>-2.3608478785523102</v>
      </c>
      <c r="H381">
        <v>4.9941572649543504</v>
      </c>
      <c r="I381">
        <v>-26.054234646721799</v>
      </c>
      <c r="J381">
        <v>0.90875511091799499</v>
      </c>
      <c r="K381">
        <v>650.86689293283405</v>
      </c>
      <c r="L381">
        <v>639.32146601846603</v>
      </c>
      <c r="M381">
        <v>48.693401310954698</v>
      </c>
      <c r="N381">
        <v>0.579278746487774</v>
      </c>
      <c r="O381">
        <v>30.601215942355299</v>
      </c>
      <c r="P381">
        <v>41.854770017035698</v>
      </c>
      <c r="Q381">
        <v>6.8893732687124995E-2</v>
      </c>
    </row>
    <row r="382" spans="1:17" x14ac:dyDescent="0.3">
      <c r="A382" t="s">
        <v>876</v>
      </c>
      <c r="B382" t="s">
        <v>877</v>
      </c>
      <c r="C382" t="str">
        <f>IFERROR(VLOOKUP(Table1[[#This Row],[Ticker]],[1]!Table1[[Symbol]:[Industry]],2,FALSE),"-")</f>
        <v>-</v>
      </c>
      <c r="D382" t="s">
        <v>626</v>
      </c>
      <c r="E382">
        <v>18357.35189184</v>
      </c>
      <c r="F382">
        <v>36.479999999999997</v>
      </c>
      <c r="G382">
        <v>-31.6185132127423</v>
      </c>
      <c r="H382">
        <v>-5.23964911037584</v>
      </c>
      <c r="I382">
        <v>-18.1363649036136</v>
      </c>
      <c r="J382">
        <v>-1.37063524864192</v>
      </c>
      <c r="K382">
        <v>37.419071830397499</v>
      </c>
      <c r="L382">
        <v>38.1464819775696</v>
      </c>
      <c r="M382">
        <v>39.144327398008102</v>
      </c>
      <c r="N382">
        <v>0.455368632681866</v>
      </c>
      <c r="O382">
        <v>45.010964912280699</v>
      </c>
      <c r="P382">
        <v>12.592592592592499</v>
      </c>
      <c r="Q382">
        <v>3.8765283186029002E-2</v>
      </c>
    </row>
    <row r="383" spans="1:17" x14ac:dyDescent="0.3">
      <c r="A383" t="s">
        <v>878</v>
      </c>
      <c r="B383" t="s">
        <v>879</v>
      </c>
      <c r="C383" t="str">
        <f>IFERROR(VLOOKUP(Table1[[#This Row],[Ticker]],[1]!Table1[[Symbol]:[Industry]],2,FALSE),"-")</f>
        <v>-</v>
      </c>
      <c r="D383" t="s">
        <v>124</v>
      </c>
      <c r="E383">
        <v>18244.688837760001</v>
      </c>
      <c r="F383">
        <v>3044.8</v>
      </c>
      <c r="G383">
        <v>-25.274096022005299</v>
      </c>
      <c r="H383">
        <v>8.9491927163896801</v>
      </c>
      <c r="I383">
        <v>1.0841803317940999</v>
      </c>
      <c r="J383">
        <v>-0.288980143801708</v>
      </c>
      <c r="K383">
        <v>2915.35005227391</v>
      </c>
      <c r="L383">
        <v>2759.7320515486699</v>
      </c>
      <c r="M383">
        <v>48.928439364528003</v>
      </c>
      <c r="N383">
        <v>0.954174276616085</v>
      </c>
      <c r="O383">
        <v>5.0446663163426102</v>
      </c>
      <c r="P383">
        <v>36.538116591928201</v>
      </c>
      <c r="Q383">
        <v>-8.1366974087147007E-2</v>
      </c>
    </row>
    <row r="384" spans="1:17" x14ac:dyDescent="0.3">
      <c r="A384" t="s">
        <v>880</v>
      </c>
      <c r="B384" t="s">
        <v>881</v>
      </c>
      <c r="C384" t="str">
        <f>IFERROR(VLOOKUP(Table1[[#This Row],[Ticker]],[1]!Table1[[Symbol]:[Industry]],2,FALSE),"-")</f>
        <v>-</v>
      </c>
      <c r="D384" t="s">
        <v>127</v>
      </c>
      <c r="E384">
        <v>18236.2481838399</v>
      </c>
      <c r="F384">
        <v>1256.8</v>
      </c>
      <c r="G384">
        <v>177.80283088732699</v>
      </c>
      <c r="H384">
        <v>14.235768028185801</v>
      </c>
      <c r="I384">
        <v>143.85129884058401</v>
      </c>
      <c r="J384">
        <v>8.7016332611872507</v>
      </c>
      <c r="K384">
        <v>914.879965874699</v>
      </c>
      <c r="L384">
        <v>665.32615891635203</v>
      </c>
      <c r="M384">
        <v>95.674274834851403</v>
      </c>
      <c r="N384">
        <v>1.5761260237164201</v>
      </c>
      <c r="O384">
        <v>4.4716740929344301</v>
      </c>
      <c r="P384">
        <v>235.95295375568</v>
      </c>
      <c r="Q384">
        <v>0.21774955677489499</v>
      </c>
    </row>
    <row r="385" spans="1:17" x14ac:dyDescent="0.3">
      <c r="A385" t="s">
        <v>882</v>
      </c>
      <c r="B385" t="s">
        <v>883</v>
      </c>
      <c r="C385" t="str">
        <f>IFERROR(VLOOKUP(Table1[[#This Row],[Ticker]],[1]!Table1[[Symbol]:[Industry]],2,FALSE),"-")</f>
        <v>-</v>
      </c>
      <c r="D385" t="s">
        <v>884</v>
      </c>
      <c r="E385">
        <v>18129.722754009999</v>
      </c>
      <c r="F385">
        <v>2664.65</v>
      </c>
      <c r="G385">
        <v>198.28458756245101</v>
      </c>
      <c r="H385">
        <v>12.3578730900647</v>
      </c>
      <c r="I385">
        <v>216.193366911456</v>
      </c>
      <c r="J385">
        <v>14.1845244527725</v>
      </c>
      <c r="K385">
        <v>1980.3982720244101</v>
      </c>
      <c r="L385">
        <v>1377.32981981854</v>
      </c>
      <c r="M385">
        <v>77.663278830065494</v>
      </c>
      <c r="N385">
        <v>0.64073009429705297</v>
      </c>
      <c r="O385">
        <v>1.3266282626235899</v>
      </c>
      <c r="P385">
        <v>265.02054794520501</v>
      </c>
      <c r="Q385">
        <v>0.26531121814923703</v>
      </c>
    </row>
    <row r="386" spans="1:17" x14ac:dyDescent="0.3">
      <c r="A386" t="s">
        <v>885</v>
      </c>
      <c r="B386" t="s">
        <v>886</v>
      </c>
      <c r="C386" t="str">
        <f>IFERROR(VLOOKUP(Table1[[#This Row],[Ticker]],[1]!Table1[[Symbol]:[Industry]],2,FALSE),"-")</f>
        <v>-</v>
      </c>
      <c r="D386" t="s">
        <v>127</v>
      </c>
      <c r="E386">
        <v>17972.861323339999</v>
      </c>
      <c r="F386">
        <v>685.3</v>
      </c>
      <c r="G386">
        <v>48.280479358684502</v>
      </c>
      <c r="H386">
        <v>-8.7892165131174895</v>
      </c>
      <c r="I386">
        <v>17.342255786041399</v>
      </c>
      <c r="J386">
        <v>-2.6846475440886799</v>
      </c>
      <c r="K386">
        <v>667.44566899535198</v>
      </c>
      <c r="L386">
        <v>574.04709429474599</v>
      </c>
      <c r="M386">
        <v>44.724857355182998</v>
      </c>
      <c r="N386">
        <v>0.328184662819208</v>
      </c>
      <c r="O386">
        <v>9.4411206770757392</v>
      </c>
      <c r="P386">
        <v>82.187956932074897</v>
      </c>
      <c r="Q386">
        <v>0.16634673716718801</v>
      </c>
    </row>
    <row r="387" spans="1:17" x14ac:dyDescent="0.3">
      <c r="A387" t="s">
        <v>887</v>
      </c>
      <c r="B387" t="s">
        <v>888</v>
      </c>
      <c r="C387" t="str">
        <f>IFERROR(VLOOKUP(Table1[[#This Row],[Ticker]],[1]!Table1[[Symbol]:[Industry]],2,FALSE),"-")</f>
        <v>-</v>
      </c>
      <c r="D387" t="s">
        <v>455</v>
      </c>
      <c r="E387">
        <v>17917.992541305</v>
      </c>
      <c r="F387">
        <v>1255.05</v>
      </c>
      <c r="G387">
        <v>25.474650273498199</v>
      </c>
      <c r="H387">
        <v>-13.384542372003599</v>
      </c>
      <c r="I387">
        <v>8.3009203248352303</v>
      </c>
      <c r="J387">
        <v>-2.8148185373654799</v>
      </c>
      <c r="K387">
        <v>1292.5924732482799</v>
      </c>
      <c r="L387">
        <v>1115.53247363214</v>
      </c>
      <c r="M387">
        <v>30.226031417249999</v>
      </c>
      <c r="N387">
        <v>0.32818725219589701</v>
      </c>
      <c r="O387">
        <v>22.999083701844501</v>
      </c>
      <c r="P387">
        <v>72.515463917525693</v>
      </c>
      <c r="Q387">
        <v>0.15274521979133801</v>
      </c>
    </row>
    <row r="388" spans="1:17" x14ac:dyDescent="0.3">
      <c r="A388" t="s">
        <v>889</v>
      </c>
      <c r="B388" t="s">
        <v>890</v>
      </c>
      <c r="C388" t="str">
        <f>IFERROR(VLOOKUP(Table1[[#This Row],[Ticker]],[1]!Table1[[Symbol]:[Industry]],2,FALSE),"-")</f>
        <v>-</v>
      </c>
      <c r="D388" t="s">
        <v>21</v>
      </c>
      <c r="E388">
        <v>17914.1344291799</v>
      </c>
      <c r="F388">
        <v>648.45000000000005</v>
      </c>
      <c r="G388">
        <v>6.7117252102720597</v>
      </c>
      <c r="H388">
        <v>-0.57050949409363005</v>
      </c>
      <c r="I388">
        <v>-26.2394412977551</v>
      </c>
      <c r="J388">
        <v>-1.3493939778544199</v>
      </c>
      <c r="K388">
        <v>648.84271144135903</v>
      </c>
      <c r="L388">
        <v>646.93847190109204</v>
      </c>
      <c r="M388">
        <v>52.284596499347899</v>
      </c>
      <c r="N388">
        <v>0.781934292463901</v>
      </c>
      <c r="O388">
        <v>32.909245122985503</v>
      </c>
      <c r="P388">
        <v>37.2671464860288</v>
      </c>
      <c r="Q388">
        <v>3.3108646272749002E-2</v>
      </c>
    </row>
    <row r="389" spans="1:17" x14ac:dyDescent="0.3">
      <c r="A389" t="s">
        <v>891</v>
      </c>
      <c r="B389" t="s">
        <v>892</v>
      </c>
      <c r="C389" t="str">
        <f>IFERROR(VLOOKUP(Table1[[#This Row],[Ticker]],[1]!Table1[[Symbol]:[Industry]],2,FALSE),"-")</f>
        <v>-</v>
      </c>
      <c r="D389" t="s">
        <v>764</v>
      </c>
      <c r="E389">
        <v>17872.697699799999</v>
      </c>
      <c r="F389">
        <v>989.5</v>
      </c>
      <c r="G389">
        <v>16.389667840428899</v>
      </c>
      <c r="H389">
        <v>1.6453216514470399</v>
      </c>
      <c r="I389">
        <v>42.398627121904603</v>
      </c>
      <c r="J389">
        <v>-0.61856928111196297</v>
      </c>
      <c r="K389">
        <v>926.98651294584101</v>
      </c>
      <c r="L389">
        <v>791.846511219582</v>
      </c>
      <c r="M389">
        <v>58.413652850820597</v>
      </c>
      <c r="N389">
        <v>0.68735959978725802</v>
      </c>
      <c r="O389">
        <v>4.6437594744820503</v>
      </c>
      <c r="P389">
        <v>69.580119965723995</v>
      </c>
      <c r="Q389">
        <v>0.182009468520482</v>
      </c>
    </row>
    <row r="390" spans="1:17" x14ac:dyDescent="0.3">
      <c r="A390" t="s">
        <v>893</v>
      </c>
      <c r="B390" t="s">
        <v>894</v>
      </c>
      <c r="C390" t="str">
        <f>IFERROR(VLOOKUP(Table1[[#This Row],[Ticker]],[1]!Table1[[Symbol]:[Industry]],2,FALSE),"-")</f>
        <v>-</v>
      </c>
      <c r="D390" t="s">
        <v>51</v>
      </c>
      <c r="E390">
        <v>17846.229826235998</v>
      </c>
      <c r="F390">
        <v>210.84</v>
      </c>
      <c r="G390">
        <v>20.891328483672002</v>
      </c>
      <c r="H390">
        <v>1.81911464152127</v>
      </c>
      <c r="I390">
        <v>10.5710865454451</v>
      </c>
      <c r="J390">
        <v>1.93677801793058</v>
      </c>
      <c r="K390">
        <v>207.03887699535599</v>
      </c>
      <c r="L390">
        <v>186.931372634387</v>
      </c>
      <c r="M390">
        <v>53.990192850483098</v>
      </c>
      <c r="N390">
        <v>0.56274974687904</v>
      </c>
      <c r="O390">
        <v>9.2771770062606702</v>
      </c>
      <c r="P390">
        <v>68.201037096130804</v>
      </c>
      <c r="Q390">
        <v>7.9263454710030001E-3</v>
      </c>
    </row>
    <row r="391" spans="1:17" x14ac:dyDescent="0.3">
      <c r="A391" t="s">
        <v>895</v>
      </c>
      <c r="B391" t="s">
        <v>896</v>
      </c>
      <c r="C391" t="str">
        <f>IFERROR(VLOOKUP(Table1[[#This Row],[Ticker]],[1]!Table1[[Symbol]:[Industry]],2,FALSE),"-")</f>
        <v>-</v>
      </c>
      <c r="D391" t="s">
        <v>411</v>
      </c>
      <c r="E391">
        <v>17671.82809562</v>
      </c>
      <c r="F391">
        <v>110.45</v>
      </c>
      <c r="G391">
        <v>-38.118868933376902</v>
      </c>
      <c r="H391">
        <v>-1.1764743084704801</v>
      </c>
      <c r="I391">
        <v>-14.456584282041399</v>
      </c>
      <c r="J391">
        <v>-1.3358418182889999</v>
      </c>
      <c r="K391">
        <v>112.081111633685</v>
      </c>
      <c r="L391">
        <v>113.994063805986</v>
      </c>
      <c r="M391">
        <v>46.730963993545501</v>
      </c>
      <c r="N391">
        <v>1.2446315901927301</v>
      </c>
      <c r="O391">
        <v>24.038026256224502</v>
      </c>
      <c r="P391">
        <v>5.6937799043062096</v>
      </c>
      <c r="Q391">
        <v>0.102209829069215</v>
      </c>
    </row>
    <row r="392" spans="1:17" x14ac:dyDescent="0.3">
      <c r="A392" t="s">
        <v>897</v>
      </c>
      <c r="B392" t="s">
        <v>898</v>
      </c>
      <c r="C392" t="str">
        <f>IFERROR(VLOOKUP(Table1[[#This Row],[Ticker]],[1]!Table1[[Symbol]:[Industry]],2,FALSE),"-")</f>
        <v>-</v>
      </c>
      <c r="D392" t="s">
        <v>51</v>
      </c>
      <c r="E392">
        <v>17587.72020304</v>
      </c>
      <c r="F392">
        <v>213.2</v>
      </c>
      <c r="G392">
        <v>-16.401367890401701</v>
      </c>
      <c r="H392">
        <v>0.60430905915127398</v>
      </c>
      <c r="I392">
        <v>-16.115014181675999</v>
      </c>
      <c r="J392">
        <v>-1.7887214561742399</v>
      </c>
      <c r="K392">
        <v>212.51747765091699</v>
      </c>
      <c r="L392">
        <v>212.083135753796</v>
      </c>
      <c r="M392">
        <v>52.874745816114597</v>
      </c>
      <c r="N392">
        <v>0.40596803991221603</v>
      </c>
      <c r="O392">
        <v>35.670731707317003</v>
      </c>
      <c r="P392">
        <v>16.486818740609198</v>
      </c>
      <c r="Q392">
        <v>5.0043704182397002E-2</v>
      </c>
    </row>
    <row r="393" spans="1:17" x14ac:dyDescent="0.3">
      <c r="A393" t="s">
        <v>899</v>
      </c>
      <c r="B393" t="s">
        <v>900</v>
      </c>
      <c r="C393" t="str">
        <f>IFERROR(VLOOKUP(Table1[[#This Row],[Ticker]],[1]!Table1[[Symbol]:[Industry]],2,FALSE),"-")</f>
        <v>-</v>
      </c>
      <c r="D393" t="s">
        <v>27</v>
      </c>
      <c r="E393">
        <v>17570.890410275999</v>
      </c>
      <c r="F393">
        <v>89.88</v>
      </c>
      <c r="G393">
        <v>-40.647370711611998</v>
      </c>
      <c r="H393">
        <v>-1.79788892960442</v>
      </c>
      <c r="I393">
        <v>-3.0663649036136702</v>
      </c>
      <c r="J393">
        <v>-1.8357291876522801</v>
      </c>
      <c r="K393">
        <v>90.957396640743696</v>
      </c>
      <c r="L393">
        <v>86.539916390782594</v>
      </c>
      <c r="M393">
        <v>36.906650127101898</v>
      </c>
      <c r="N393">
        <v>0.268976446353349</v>
      </c>
      <c r="O393">
        <v>23.943035157988401</v>
      </c>
      <c r="P393">
        <v>38.170637970791702</v>
      </c>
      <c r="Q393">
        <v>8.7789806410609003E-2</v>
      </c>
    </row>
    <row r="394" spans="1:17" x14ac:dyDescent="0.3">
      <c r="A394" t="s">
        <v>901</v>
      </c>
      <c r="B394" t="s">
        <v>902</v>
      </c>
      <c r="C394" t="str">
        <f>IFERROR(VLOOKUP(Table1[[#This Row],[Ticker]],[1]!Table1[[Symbol]:[Industry]],2,FALSE),"-")</f>
        <v>-</v>
      </c>
      <c r="D394" t="s">
        <v>764</v>
      </c>
      <c r="E394">
        <v>17539.238175479899</v>
      </c>
      <c r="F394">
        <v>1302.3499999999999</v>
      </c>
      <c r="G394">
        <v>43.518285099738897</v>
      </c>
      <c r="H394">
        <v>-12.3627991654797</v>
      </c>
      <c r="I394">
        <v>37.155097139497798</v>
      </c>
      <c r="J394">
        <v>-4.5615305463222002</v>
      </c>
      <c r="K394">
        <v>1438.05924680461</v>
      </c>
      <c r="L394">
        <v>1220.8017347335399</v>
      </c>
      <c r="M394">
        <v>25.2857236002272</v>
      </c>
      <c r="N394">
        <v>0.31845730477714901</v>
      </c>
      <c r="O394">
        <v>45.655929665604503</v>
      </c>
      <c r="P394">
        <v>85.4406948597465</v>
      </c>
      <c r="Q394">
        <v>0.23652303319243501</v>
      </c>
    </row>
    <row r="395" spans="1:17" x14ac:dyDescent="0.3">
      <c r="A395" t="s">
        <v>903</v>
      </c>
      <c r="B395" t="s">
        <v>904</v>
      </c>
      <c r="C395" t="str">
        <f>IFERROR(VLOOKUP(Table1[[#This Row],[Ticker]],[1]!Table1[[Symbol]:[Industry]],2,FALSE),"-")</f>
        <v>-</v>
      </c>
      <c r="D395" t="s">
        <v>517</v>
      </c>
      <c r="E395">
        <v>17471.687876749998</v>
      </c>
      <c r="F395">
        <v>1019.5</v>
      </c>
      <c r="G395">
        <v>98.999359078204506</v>
      </c>
      <c r="H395">
        <v>-3.7169872766938599</v>
      </c>
      <c r="I395">
        <v>56.158862292616497</v>
      </c>
      <c r="J395">
        <v>-0.18291720078857099</v>
      </c>
      <c r="K395">
        <v>932.70238372797803</v>
      </c>
      <c r="L395">
        <v>731.65283516245302</v>
      </c>
      <c r="M395">
        <v>55.599052346939203</v>
      </c>
      <c r="N395">
        <v>0.47881458505602897</v>
      </c>
      <c r="O395">
        <v>16.625796959293702</v>
      </c>
      <c r="P395">
        <v>139.57231817647701</v>
      </c>
    </row>
    <row r="396" spans="1:17" x14ac:dyDescent="0.3">
      <c r="A396" t="s">
        <v>905</v>
      </c>
      <c r="B396" t="s">
        <v>906</v>
      </c>
      <c r="C396" t="str">
        <f>IFERROR(VLOOKUP(Table1[[#This Row],[Ticker]],[1]!Table1[[Symbol]:[Industry]],2,FALSE),"-")</f>
        <v>-</v>
      </c>
      <c r="D396" t="s">
        <v>21</v>
      </c>
      <c r="E396">
        <v>17446.258737119999</v>
      </c>
      <c r="F396">
        <v>769.2</v>
      </c>
      <c r="G396">
        <v>27.755345521344001</v>
      </c>
      <c r="H396">
        <v>-7.0138116920067697</v>
      </c>
      <c r="I396">
        <v>16.3975327915281</v>
      </c>
      <c r="J396">
        <v>-1.7973077856086499</v>
      </c>
      <c r="K396">
        <v>760.98901790736102</v>
      </c>
      <c r="L396">
        <v>652.37362461417899</v>
      </c>
      <c r="M396">
        <v>45.104554746284798</v>
      </c>
      <c r="N396">
        <v>0.47514000143323298</v>
      </c>
      <c r="O396">
        <v>9.13936557462298</v>
      </c>
      <c r="P396">
        <v>68.573307034845499</v>
      </c>
      <c r="Q396">
        <v>3.5324647941044E-2</v>
      </c>
    </row>
    <row r="397" spans="1:17" x14ac:dyDescent="0.3">
      <c r="A397" t="s">
        <v>907</v>
      </c>
      <c r="B397" t="s">
        <v>908</v>
      </c>
      <c r="C397" t="str">
        <f>IFERROR(VLOOKUP(Table1[[#This Row],[Ticker]],[1]!Table1[[Symbol]:[Industry]],2,FALSE),"-")</f>
        <v>-</v>
      </c>
      <c r="D397" t="s">
        <v>527</v>
      </c>
      <c r="E397">
        <v>17430.018204479999</v>
      </c>
      <c r="F397">
        <v>628.79999999999995</v>
      </c>
      <c r="G397">
        <v>111.58015654533099</v>
      </c>
      <c r="H397">
        <v>-3.5907716797079501</v>
      </c>
      <c r="I397">
        <v>20.6728029353647</v>
      </c>
      <c r="J397">
        <v>4.4070108214911698</v>
      </c>
      <c r="K397">
        <v>608.38974770244499</v>
      </c>
      <c r="L397">
        <v>504.69804694295601</v>
      </c>
      <c r="M397">
        <v>52.0508081835222</v>
      </c>
      <c r="N397">
        <v>0.51659298534366305</v>
      </c>
      <c r="O397">
        <v>15.139949109414699</v>
      </c>
      <c r="P397">
        <v>157.91632485643899</v>
      </c>
      <c r="Q397">
        <v>0.24300338148471501</v>
      </c>
    </row>
    <row r="398" spans="1:17" hidden="1" x14ac:dyDescent="0.3">
      <c r="A398" t="s">
        <v>909</v>
      </c>
      <c r="B398" t="s">
        <v>910</v>
      </c>
      <c r="C398" t="str">
        <f>IFERROR(VLOOKUP(Table1[[#This Row],[Ticker]],[1]!Table1[[Symbol]:[Industry]],2,FALSE),"-")</f>
        <v>-</v>
      </c>
      <c r="D398" t="s">
        <v>260</v>
      </c>
      <c r="E398">
        <v>17365.43016</v>
      </c>
      <c r="F398">
        <v>16255.2</v>
      </c>
      <c r="G398">
        <v>-17.3733794903826</v>
      </c>
      <c r="H398">
        <v>3.4170948164660002</v>
      </c>
      <c r="I398">
        <v>1.4749609390829601</v>
      </c>
      <c r="J398">
        <v>-0.20447996666936899</v>
      </c>
      <c r="K398">
        <v>15715.6572231397</v>
      </c>
      <c r="L398">
        <v>15203.838323354599</v>
      </c>
      <c r="M398">
        <v>60.381779174830001</v>
      </c>
      <c r="N398">
        <v>1.4993401197512</v>
      </c>
      <c r="O398">
        <v>9.4674319602342702</v>
      </c>
      <c r="P398">
        <v>27.7693498817037</v>
      </c>
      <c r="Q398">
        <v>8.7732344662241002E-2</v>
      </c>
    </row>
    <row r="399" spans="1:17" x14ac:dyDescent="0.3">
      <c r="A399" t="s">
        <v>911</v>
      </c>
      <c r="B399" t="s">
        <v>912</v>
      </c>
      <c r="C399" t="str">
        <f>IFERROR(VLOOKUP(Table1[[#This Row],[Ticker]],[1]!Table1[[Symbol]:[Industry]],2,FALSE),"-")</f>
        <v>-</v>
      </c>
      <c r="D399" t="s">
        <v>24</v>
      </c>
      <c r="E399">
        <v>17297.147783013999</v>
      </c>
      <c r="F399">
        <v>214.94</v>
      </c>
      <c r="G399">
        <v>32.921023961909597</v>
      </c>
      <c r="H399">
        <v>-3.8642104058625799</v>
      </c>
      <c r="I399">
        <v>6.3281833829906802</v>
      </c>
      <c r="J399">
        <v>-2.5813673820716501</v>
      </c>
      <c r="K399">
        <v>215.963223406814</v>
      </c>
      <c r="L399">
        <v>191.57800504161</v>
      </c>
      <c r="M399">
        <v>35.184554218947802</v>
      </c>
      <c r="N399">
        <v>0.50693757416541996</v>
      </c>
      <c r="O399">
        <v>8.2860333116218499</v>
      </c>
      <c r="P399">
        <v>68.5803921568627</v>
      </c>
      <c r="Q399">
        <v>0.18634049158028701</v>
      </c>
    </row>
    <row r="400" spans="1:17" x14ac:dyDescent="0.3">
      <c r="A400" t="s">
        <v>913</v>
      </c>
      <c r="B400" t="s">
        <v>914</v>
      </c>
      <c r="C400" t="str">
        <f>IFERROR(VLOOKUP(Table1[[#This Row],[Ticker]],[1]!Table1[[Symbol]:[Industry]],2,FALSE),"-")</f>
        <v>-</v>
      </c>
      <c r="D400" t="s">
        <v>265</v>
      </c>
      <c r="E400">
        <v>17174.2128656149</v>
      </c>
      <c r="F400">
        <v>1227.8499999999999</v>
      </c>
      <c r="G400">
        <v>161.97397528565699</v>
      </c>
      <c r="H400">
        <v>3.4654241358223699</v>
      </c>
      <c r="I400">
        <v>55.296182889226003</v>
      </c>
      <c r="J400">
        <v>6.5011662967521699</v>
      </c>
      <c r="K400">
        <v>1055.06687629927</v>
      </c>
      <c r="L400">
        <v>877.64542291139503</v>
      </c>
      <c r="M400">
        <v>75.726919482196195</v>
      </c>
      <c r="N400">
        <v>1.2569867542452</v>
      </c>
      <c r="O400">
        <v>1.80396628252637</v>
      </c>
      <c r="P400">
        <v>191.66815131539801</v>
      </c>
      <c r="Q400">
        <v>0.15457762087869001</v>
      </c>
    </row>
    <row r="401" spans="1:17" x14ac:dyDescent="0.3">
      <c r="A401" t="s">
        <v>915</v>
      </c>
      <c r="B401" t="s">
        <v>916</v>
      </c>
      <c r="C401" t="str">
        <f>IFERROR(VLOOKUP(Table1[[#This Row],[Ticker]],[1]!Table1[[Symbol]:[Industry]],2,FALSE),"-")</f>
        <v>-</v>
      </c>
      <c r="D401" t="s">
        <v>245</v>
      </c>
      <c r="E401">
        <v>17113.72841045</v>
      </c>
      <c r="F401">
        <v>733.25</v>
      </c>
      <c r="G401">
        <v>77.121796864776996</v>
      </c>
      <c r="H401">
        <v>3.37097708030785</v>
      </c>
      <c r="I401">
        <v>35.613501213790997</v>
      </c>
      <c r="J401">
        <v>1.31088579986374</v>
      </c>
      <c r="K401">
        <v>691.74501815395502</v>
      </c>
      <c r="L401">
        <v>607.29798815351899</v>
      </c>
      <c r="M401">
        <v>61.153289889866599</v>
      </c>
      <c r="N401">
        <v>1.2611434142059601</v>
      </c>
      <c r="O401">
        <v>12.9219229457892</v>
      </c>
      <c r="P401">
        <v>189.82213438735101</v>
      </c>
      <c r="Q401">
        <v>7.0910852592124998E-2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517</v>
      </c>
      <c r="E402">
        <v>17081.859637394999</v>
      </c>
      <c r="F402">
        <v>710.85</v>
      </c>
      <c r="G402">
        <v>13.1594856879608</v>
      </c>
      <c r="H402">
        <v>4.20213748154453</v>
      </c>
      <c r="I402">
        <v>-2.9489968156459301</v>
      </c>
      <c r="J402">
        <v>3.61898916154954</v>
      </c>
      <c r="K402">
        <v>683.00485769343697</v>
      </c>
      <c r="L402">
        <v>645.06946796662703</v>
      </c>
      <c r="M402">
        <v>83.874835824319902</v>
      </c>
      <c r="N402">
        <v>0.54406869665763002</v>
      </c>
      <c r="O402">
        <v>16.1918829570232</v>
      </c>
      <c r="P402">
        <v>64.434420541290706</v>
      </c>
      <c r="Q402">
        <v>0.102275892561295</v>
      </c>
    </row>
    <row r="403" spans="1:17" hidden="1" x14ac:dyDescent="0.3">
      <c r="A403" t="s">
        <v>919</v>
      </c>
      <c r="B403" t="s">
        <v>920</v>
      </c>
      <c r="C403" t="str">
        <f>IFERROR(VLOOKUP(Table1[[#This Row],[Ticker]],[1]!Table1[[Symbol]:[Industry]],2,FALSE),"-")</f>
        <v>-</v>
      </c>
      <c r="D403" t="s">
        <v>921</v>
      </c>
      <c r="E403">
        <v>17065.857635560002</v>
      </c>
      <c r="F403">
        <v>2812.1</v>
      </c>
      <c r="G403">
        <v>86.183830929343003</v>
      </c>
      <c r="H403">
        <v>18.042171724173301</v>
      </c>
      <c r="I403">
        <v>80.153563464144796</v>
      </c>
      <c r="J403">
        <v>0.36091795864392101</v>
      </c>
      <c r="K403">
        <v>2460.8373102477499</v>
      </c>
      <c r="M403">
        <v>71.286125541602004</v>
      </c>
      <c r="N403">
        <v>1.2536715291721201</v>
      </c>
      <c r="O403">
        <v>5.7928238682834996</v>
      </c>
      <c r="P403">
        <v>129.44680156657901</v>
      </c>
    </row>
    <row r="404" spans="1:17" x14ac:dyDescent="0.3">
      <c r="A404" t="s">
        <v>922</v>
      </c>
      <c r="B404" t="s">
        <v>923</v>
      </c>
      <c r="C404" t="str">
        <f>IFERROR(VLOOKUP(Table1[[#This Row],[Ticker]],[1]!Table1[[Symbol]:[Industry]],2,FALSE),"-")</f>
        <v>-</v>
      </c>
      <c r="D404" t="s">
        <v>626</v>
      </c>
      <c r="E404">
        <v>16896.186122555999</v>
      </c>
      <c r="F404">
        <v>177.97</v>
      </c>
      <c r="G404">
        <v>24.674841452705301</v>
      </c>
      <c r="H404">
        <v>-2.4205897409171002</v>
      </c>
      <c r="I404">
        <v>5.5693590936670896</v>
      </c>
      <c r="J404">
        <v>-4.8966943612013596</v>
      </c>
      <c r="K404">
        <v>179.27454926169901</v>
      </c>
      <c r="L404">
        <v>156.59595171797801</v>
      </c>
      <c r="M404">
        <v>35.583866073848803</v>
      </c>
      <c r="N404">
        <v>0.62087756599970001</v>
      </c>
      <c r="O404">
        <v>19.654998033376401</v>
      </c>
      <c r="P404">
        <v>53.886727194120098</v>
      </c>
      <c r="Q404">
        <v>9.60968573483E-4</v>
      </c>
    </row>
    <row r="405" spans="1:17" hidden="1" x14ac:dyDescent="0.3">
      <c r="A405" t="s">
        <v>924</v>
      </c>
      <c r="B405" t="s">
        <v>925</v>
      </c>
      <c r="C405" t="str">
        <f>IFERROR(VLOOKUP(Table1[[#This Row],[Ticker]],[1]!Table1[[Symbol]:[Industry]],2,FALSE),"-")</f>
        <v>-</v>
      </c>
      <c r="D405" t="s">
        <v>463</v>
      </c>
      <c r="E405">
        <v>16812.117719379999</v>
      </c>
      <c r="F405">
        <v>3691.7</v>
      </c>
      <c r="G405">
        <v>16.352557767293099</v>
      </c>
      <c r="H405">
        <v>10.793441994884899</v>
      </c>
      <c r="I405">
        <v>33.544616414225104</v>
      </c>
      <c r="J405">
        <v>-5.28754000661813</v>
      </c>
      <c r="K405">
        <v>3309.79254864942</v>
      </c>
      <c r="L405">
        <v>2857.0289593438001</v>
      </c>
      <c r="M405">
        <v>57.819188980264798</v>
      </c>
      <c r="N405">
        <v>1.29349861702309</v>
      </c>
      <c r="O405">
        <v>7.5723921228702196</v>
      </c>
      <c r="P405">
        <v>62.845169827966401</v>
      </c>
      <c r="Q405">
        <v>4.6662342344367003E-2</v>
      </c>
    </row>
    <row r="406" spans="1:17" x14ac:dyDescent="0.3">
      <c r="A406" t="s">
        <v>926</v>
      </c>
      <c r="B406" t="s">
        <v>927</v>
      </c>
      <c r="C406" t="str">
        <f>IFERROR(VLOOKUP(Table1[[#This Row],[Ticker]],[1]!Table1[[Symbol]:[Industry]],2,FALSE),"-")</f>
        <v>-</v>
      </c>
      <c r="D406" t="s">
        <v>798</v>
      </c>
      <c r="E406">
        <v>16794.684446800002</v>
      </c>
      <c r="F406">
        <v>408.2</v>
      </c>
      <c r="G406">
        <v>23.532269358449501</v>
      </c>
      <c r="H406">
        <v>5.9541014074797998</v>
      </c>
      <c r="I406">
        <v>5.7292056558165099</v>
      </c>
      <c r="J406">
        <v>-7.0524034753915696</v>
      </c>
      <c r="K406">
        <v>400.04411666966399</v>
      </c>
      <c r="L406">
        <v>347.46043127128797</v>
      </c>
      <c r="M406">
        <v>35.033023447517103</v>
      </c>
      <c r="N406">
        <v>1.3059843177047199</v>
      </c>
      <c r="O406">
        <v>16.217540421361999</v>
      </c>
      <c r="P406">
        <v>77.632724107919898</v>
      </c>
      <c r="Q406">
        <v>0.199260533243174</v>
      </c>
    </row>
    <row r="407" spans="1:17" x14ac:dyDescent="0.3">
      <c r="A407" t="s">
        <v>928</v>
      </c>
      <c r="B407" t="s">
        <v>929</v>
      </c>
      <c r="C407" t="str">
        <f>IFERROR(VLOOKUP(Table1[[#This Row],[Ticker]],[1]!Table1[[Symbol]:[Industry]],2,FALSE),"-")</f>
        <v>-</v>
      </c>
      <c r="D407" t="s">
        <v>463</v>
      </c>
      <c r="E407">
        <v>16770.285051340001</v>
      </c>
      <c r="F407">
        <v>1578.35</v>
      </c>
      <c r="G407">
        <v>-16.793369148103601</v>
      </c>
      <c r="H407">
        <v>-2.9169917320732401</v>
      </c>
      <c r="I407">
        <v>7.1596456582626002</v>
      </c>
      <c r="J407">
        <v>1.76540531003394</v>
      </c>
      <c r="K407">
        <v>1522.58604857758</v>
      </c>
      <c r="L407">
        <v>1450.54304743118</v>
      </c>
      <c r="M407">
        <v>62.565302842111997</v>
      </c>
      <c r="N407">
        <v>0.62307346882137704</v>
      </c>
      <c r="O407">
        <v>7.0738429372446001</v>
      </c>
      <c r="P407">
        <v>26.979082864038599</v>
      </c>
      <c r="Q407">
        <v>-7.6518252722749994E-2</v>
      </c>
    </row>
    <row r="408" spans="1:17" hidden="1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46</v>
      </c>
      <c r="E408">
        <v>16721.6156008</v>
      </c>
      <c r="F408">
        <v>1605.2</v>
      </c>
      <c r="G408">
        <v>507.907947349766</v>
      </c>
      <c r="H408">
        <v>-3.0359587620763899</v>
      </c>
      <c r="I408">
        <v>-6.7954419099744596</v>
      </c>
      <c r="J408">
        <v>1.7829962590484401</v>
      </c>
      <c r="K408">
        <v>1608.5982274400999</v>
      </c>
      <c r="L408">
        <v>1453.0590259865901</v>
      </c>
      <c r="M408">
        <v>74.805704729255694</v>
      </c>
      <c r="N408">
        <v>0.57799261069153096</v>
      </c>
      <c r="O408">
        <v>89.244330924495301</v>
      </c>
      <c r="P408">
        <v>580.19831348785897</v>
      </c>
      <c r="Q408">
        <v>0.29653069921646502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164</v>
      </c>
      <c r="E409">
        <v>16707.545728314999</v>
      </c>
      <c r="F409">
        <v>1080.8499999999999</v>
      </c>
      <c r="G409">
        <v>-22.327588086251101</v>
      </c>
      <c r="H409">
        <v>-3.9205075503416298</v>
      </c>
      <c r="I409">
        <v>5.3489982248779402</v>
      </c>
      <c r="J409">
        <v>-5.7200841540377096</v>
      </c>
      <c r="K409">
        <v>1088.0544711599</v>
      </c>
      <c r="L409">
        <v>1014.74434305842</v>
      </c>
      <c r="M409">
        <v>27.802297719234002</v>
      </c>
      <c r="N409">
        <v>0.51468426835580605</v>
      </c>
      <c r="O409">
        <v>11.948929083591601</v>
      </c>
      <c r="P409">
        <v>29.847429120615001</v>
      </c>
      <c r="Q409">
        <v>-1.6067258169713002E-2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565</v>
      </c>
      <c r="E410">
        <v>16668.081890879999</v>
      </c>
      <c r="F410">
        <v>333.8</v>
      </c>
      <c r="G410">
        <v>-5.1369172304586499</v>
      </c>
      <c r="H410">
        <v>5.43216352072786</v>
      </c>
      <c r="I410">
        <v>-10.3982746094497</v>
      </c>
      <c r="J410">
        <v>3.0567321764316202</v>
      </c>
      <c r="K410">
        <v>320.91261692286702</v>
      </c>
      <c r="L410">
        <v>318.56774919983599</v>
      </c>
      <c r="M410">
        <v>65.013720022781499</v>
      </c>
      <c r="N410">
        <v>1.2317107804079199</v>
      </c>
      <c r="O410">
        <v>17.435590173756701</v>
      </c>
      <c r="P410">
        <v>22.585383767903</v>
      </c>
      <c r="Q410">
        <v>-2.9258249885205999E-2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54</v>
      </c>
      <c r="E411">
        <v>16643.625</v>
      </c>
      <c r="F411">
        <v>6657.45</v>
      </c>
      <c r="G411">
        <v>19.672541182851401</v>
      </c>
      <c r="H411">
        <v>-2.4337457823570201</v>
      </c>
      <c r="I411">
        <v>15.192296629565901</v>
      </c>
      <c r="J411">
        <v>-5.1517086503999501</v>
      </c>
      <c r="K411">
        <v>6690.24580854738</v>
      </c>
      <c r="L411">
        <v>5930.1379625867703</v>
      </c>
      <c r="M411">
        <v>34.796192756789097</v>
      </c>
      <c r="N411">
        <v>0.63774619581287895</v>
      </c>
      <c r="O411">
        <v>13.7402458899428</v>
      </c>
      <c r="P411">
        <v>54.429366736256</v>
      </c>
      <c r="Q411">
        <v>8.9244642007468997E-2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-</v>
      </c>
      <c r="D412" t="s">
        <v>54</v>
      </c>
      <c r="E412">
        <v>16558.095993120001</v>
      </c>
      <c r="F412">
        <v>7189.6</v>
      </c>
      <c r="G412">
        <v>35.021786144011699</v>
      </c>
      <c r="H412">
        <v>3.1847804198254801</v>
      </c>
      <c r="I412">
        <v>31.761665675859899</v>
      </c>
      <c r="J412">
        <v>-3.68933511585504</v>
      </c>
      <c r="K412">
        <v>6792.6970901211098</v>
      </c>
      <c r="L412">
        <v>5897.1413569062597</v>
      </c>
      <c r="M412">
        <v>55.132024637739001</v>
      </c>
      <c r="N412">
        <v>1.1503530121504</v>
      </c>
      <c r="O412">
        <v>5.7082452431289603</v>
      </c>
      <c r="P412">
        <v>63.095518350359399</v>
      </c>
      <c r="Q412">
        <v>3.584490608213E-2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-</v>
      </c>
      <c r="D413" t="s">
        <v>463</v>
      </c>
      <c r="E413">
        <v>16498.74734708</v>
      </c>
      <c r="F413">
        <v>877.4</v>
      </c>
      <c r="G413">
        <v>52.560060411749802</v>
      </c>
      <c r="H413">
        <v>-3.61533419335503</v>
      </c>
      <c r="I413">
        <v>27.378004044225801</v>
      </c>
      <c r="J413">
        <v>-0.44706703801199299</v>
      </c>
      <c r="K413">
        <v>845.12855919680806</v>
      </c>
      <c r="L413">
        <v>720.25109332573004</v>
      </c>
      <c r="M413">
        <v>60.8181555746757</v>
      </c>
      <c r="N413">
        <v>0.705595011249605</v>
      </c>
      <c r="O413">
        <v>5.6074766355140104</v>
      </c>
      <c r="P413">
        <v>108.408551068883</v>
      </c>
      <c r="Q413">
        <v>0.12828890045326599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54</v>
      </c>
      <c r="E414">
        <v>16493.399654504999</v>
      </c>
      <c r="F414">
        <v>12855.45</v>
      </c>
      <c r="G414">
        <v>223.043089855967</v>
      </c>
      <c r="H414">
        <v>2.6749619543419501</v>
      </c>
      <c r="I414">
        <v>89.449731780874899</v>
      </c>
      <c r="J414">
        <v>-0.682418135848326</v>
      </c>
      <c r="K414">
        <v>10977.2872579298</v>
      </c>
      <c r="L414">
        <v>7840.2964365099197</v>
      </c>
      <c r="M414">
        <v>65.477070820360197</v>
      </c>
      <c r="N414">
        <v>0.55456785714818202</v>
      </c>
      <c r="O414">
        <v>2.84898622763107</v>
      </c>
      <c r="P414">
        <v>265.004258943781</v>
      </c>
      <c r="Q414">
        <v>0.18610979829541999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234</v>
      </c>
      <c r="E415">
        <v>16457.091727110001</v>
      </c>
      <c r="F415">
        <v>1291.3499999999999</v>
      </c>
      <c r="G415">
        <v>35.959282448255998</v>
      </c>
      <c r="H415">
        <v>16.903845103062899</v>
      </c>
      <c r="I415">
        <v>40.987680394030598</v>
      </c>
      <c r="J415">
        <v>-1.70417235639412</v>
      </c>
      <c r="K415">
        <v>1128.0021262765499</v>
      </c>
      <c r="L415">
        <v>974.83035537722401</v>
      </c>
      <c r="M415">
        <v>67.453021940660193</v>
      </c>
      <c r="N415">
        <v>1.40116996127796</v>
      </c>
      <c r="O415">
        <v>2.1411700933132001</v>
      </c>
      <c r="P415">
        <v>74.271255060728706</v>
      </c>
      <c r="Q415">
        <v>1.921084196608E-3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234</v>
      </c>
      <c r="E416">
        <v>16394.084595979999</v>
      </c>
      <c r="F416">
        <v>3949.4</v>
      </c>
      <c r="G416">
        <v>142.894292203801</v>
      </c>
      <c r="H416">
        <v>5.9930450291582797</v>
      </c>
      <c r="I416">
        <v>-6.1327654681007804</v>
      </c>
      <c r="J416">
        <v>1.2584751688801299</v>
      </c>
      <c r="K416">
        <v>3816.3801232023302</v>
      </c>
      <c r="L416">
        <v>3412.86125630585</v>
      </c>
      <c r="M416">
        <v>65.749283082722599</v>
      </c>
      <c r="N416">
        <v>0.97382012015231501</v>
      </c>
      <c r="O416">
        <v>8.8760318022990692</v>
      </c>
      <c r="P416">
        <v>179.752080750841</v>
      </c>
      <c r="Q416">
        <v>0.26789512321014403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950</v>
      </c>
      <c r="E417">
        <v>16387.679875040001</v>
      </c>
      <c r="F417">
        <v>1669.9</v>
      </c>
      <c r="G417">
        <v>-28.344039911434599</v>
      </c>
      <c r="H417">
        <v>7.5585434081195899</v>
      </c>
      <c r="I417">
        <v>11.6398627460858</v>
      </c>
      <c r="J417">
        <v>6.1227652928954903</v>
      </c>
      <c r="K417">
        <v>1514.8611530411599</v>
      </c>
      <c r="L417">
        <v>1481.40613682452</v>
      </c>
      <c r="M417">
        <v>74.997645491011198</v>
      </c>
      <c r="N417">
        <v>1.0609818323029701</v>
      </c>
      <c r="O417">
        <v>9.6113539732918003</v>
      </c>
      <c r="P417">
        <v>38.672977910645997</v>
      </c>
      <c r="Q417">
        <v>-1.6987325119575999E-2</v>
      </c>
    </row>
    <row r="418" spans="1:17" hidden="1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517</v>
      </c>
      <c r="E418">
        <v>16265.247845084999</v>
      </c>
      <c r="F418">
        <v>680.85</v>
      </c>
      <c r="G418">
        <v>-6.6230144694280204</v>
      </c>
      <c r="H418">
        <v>17.2614803031184</v>
      </c>
      <c r="I418">
        <v>3.8426997311735098</v>
      </c>
      <c r="J418">
        <v>-1.477595446641</v>
      </c>
      <c r="K418">
        <v>601.45413950594798</v>
      </c>
      <c r="M418">
        <v>69.256856751375395</v>
      </c>
      <c r="N418">
        <v>1.7725771919064099</v>
      </c>
      <c r="O418">
        <v>6.7048542263347297</v>
      </c>
      <c r="P418">
        <v>44.830887045309503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955</v>
      </c>
      <c r="E419">
        <v>16258.143660045</v>
      </c>
      <c r="F419">
        <v>1366.05</v>
      </c>
      <c r="G419">
        <v>66.899461962677194</v>
      </c>
      <c r="H419">
        <v>-1.6896639389313499</v>
      </c>
      <c r="I419">
        <v>-8.2625821056374296</v>
      </c>
      <c r="J419">
        <v>2.45065891624597</v>
      </c>
      <c r="K419">
        <v>1324.84653956481</v>
      </c>
      <c r="L419">
        <v>1227.7239268481301</v>
      </c>
      <c r="M419">
        <v>74.066633057855597</v>
      </c>
      <c r="N419">
        <v>0.86367810071202</v>
      </c>
      <c r="O419">
        <v>24.0803777314154</v>
      </c>
      <c r="P419">
        <v>108.95602294455</v>
      </c>
      <c r="Q419">
        <v>0.18136480346471501</v>
      </c>
    </row>
    <row r="420" spans="1:17" x14ac:dyDescent="0.3">
      <c r="A420" t="s">
        <v>956</v>
      </c>
      <c r="B420" t="s">
        <v>957</v>
      </c>
      <c r="C420" t="str">
        <f>IFERROR(VLOOKUP(Table1[[#This Row],[Ticker]],[1]!Table1[[Symbol]:[Industry]],2,FALSE),"-")</f>
        <v>-</v>
      </c>
      <c r="D420" t="s">
        <v>141</v>
      </c>
      <c r="E420">
        <v>16253.79046375</v>
      </c>
      <c r="F420">
        <v>621.25</v>
      </c>
      <c r="G420">
        <v>216.52704813143299</v>
      </c>
      <c r="H420">
        <v>15.621988098708499</v>
      </c>
      <c r="I420">
        <v>251.438280937716</v>
      </c>
      <c r="J420">
        <v>-2.6650643650088002</v>
      </c>
      <c r="K420">
        <v>490.49173751071498</v>
      </c>
      <c r="L420">
        <v>326.68331147382298</v>
      </c>
      <c r="M420">
        <v>77.225052451937103</v>
      </c>
      <c r="N420">
        <v>0.94207043497377196</v>
      </c>
      <c r="O420">
        <v>4.2575452716297804</v>
      </c>
      <c r="P420">
        <v>323.46886609181598</v>
      </c>
      <c r="Q420">
        <v>0.27528360217956699</v>
      </c>
    </row>
    <row r="421" spans="1:17" x14ac:dyDescent="0.3">
      <c r="A421" t="s">
        <v>958</v>
      </c>
      <c r="B421" t="s">
        <v>959</v>
      </c>
      <c r="C421" t="str">
        <f>IFERROR(VLOOKUP(Table1[[#This Row],[Ticker]],[1]!Table1[[Symbol]:[Industry]],2,FALSE),"-")</f>
        <v>-</v>
      </c>
      <c r="D421" t="s">
        <v>764</v>
      </c>
      <c r="E421">
        <v>16189.091152499999</v>
      </c>
      <c r="F421">
        <v>3887.45</v>
      </c>
      <c r="G421">
        <v>39.703387522696197</v>
      </c>
      <c r="H421">
        <v>-1.4851163748296701</v>
      </c>
      <c r="I421">
        <v>19.787530409837299</v>
      </c>
      <c r="J421">
        <v>-1.8802480370756001</v>
      </c>
      <c r="K421">
        <v>4065.9124772770001</v>
      </c>
      <c r="L421">
        <v>3623.3021009445501</v>
      </c>
      <c r="M421">
        <v>44.188177678744402</v>
      </c>
      <c r="N421">
        <v>0.59105478589128102</v>
      </c>
      <c r="O421">
        <v>41.172233726478801</v>
      </c>
      <c r="P421">
        <v>104.060260885541</v>
      </c>
      <c r="Q421">
        <v>0.127754121781294</v>
      </c>
    </row>
    <row r="422" spans="1:17" x14ac:dyDescent="0.3">
      <c r="A422" t="s">
        <v>960</v>
      </c>
      <c r="B422" t="s">
        <v>961</v>
      </c>
      <c r="C422" t="str">
        <f>IFERROR(VLOOKUP(Table1[[#This Row],[Ticker]],[1]!Table1[[Symbol]:[Industry]],2,FALSE),"-")</f>
        <v>-</v>
      </c>
      <c r="D422" t="s">
        <v>206</v>
      </c>
      <c r="E422">
        <v>16187.35850529</v>
      </c>
      <c r="F422">
        <v>665.9</v>
      </c>
      <c r="G422">
        <v>-19.0646264253573</v>
      </c>
      <c r="H422">
        <v>2.70005258156732</v>
      </c>
      <c r="I422">
        <v>16.054513674866001</v>
      </c>
      <c r="J422">
        <v>-5.6523633429710598</v>
      </c>
      <c r="K422">
        <v>658.07919800719606</v>
      </c>
      <c r="L422">
        <v>611.47630273132302</v>
      </c>
      <c r="M422">
        <v>43.175034176835197</v>
      </c>
      <c r="N422">
        <v>0.99261268172890904</v>
      </c>
      <c r="O422">
        <v>8.4246883916504007</v>
      </c>
      <c r="P422">
        <v>32.768417904495998</v>
      </c>
      <c r="Q422">
        <v>6.3112068123747006E-2</v>
      </c>
    </row>
    <row r="423" spans="1:17" x14ac:dyDescent="0.3">
      <c r="A423" t="s">
        <v>962</v>
      </c>
      <c r="B423" t="s">
        <v>963</v>
      </c>
      <c r="C423" t="str">
        <f>IFERROR(VLOOKUP(Table1[[#This Row],[Ticker]],[1]!Table1[[Symbol]:[Industry]],2,FALSE),"-")</f>
        <v>-</v>
      </c>
      <c r="D423" t="s">
        <v>463</v>
      </c>
      <c r="E423">
        <v>16164.447886800001</v>
      </c>
      <c r="F423">
        <v>3259.65</v>
      </c>
      <c r="G423">
        <v>-53.270337460474103</v>
      </c>
      <c r="H423">
        <v>-5.1195804824301501</v>
      </c>
      <c r="I423">
        <v>-7.17448806687388</v>
      </c>
      <c r="J423">
        <v>-3.9495081589026499</v>
      </c>
      <c r="K423">
        <v>3389.8814184935</v>
      </c>
      <c r="L423">
        <v>3502.49968707166</v>
      </c>
      <c r="M423">
        <v>35.580541635600603</v>
      </c>
      <c r="N423">
        <v>0.59218023369307704</v>
      </c>
      <c r="O423">
        <v>39.626953814059803</v>
      </c>
      <c r="P423">
        <v>13.3416784019193</v>
      </c>
      <c r="Q423">
        <v>-6.9179505765554997E-2</v>
      </c>
    </row>
    <row r="424" spans="1:17" x14ac:dyDescent="0.3">
      <c r="A424" t="s">
        <v>964</v>
      </c>
      <c r="B424" t="s">
        <v>965</v>
      </c>
      <c r="C424" t="str">
        <f>IFERROR(VLOOKUP(Table1[[#This Row],[Ticker]],[1]!Table1[[Symbol]:[Industry]],2,FALSE),"-")</f>
        <v>-</v>
      </c>
      <c r="D424" t="s">
        <v>54</v>
      </c>
      <c r="E424">
        <v>16057.99510896</v>
      </c>
      <c r="F424">
        <v>1310.55</v>
      </c>
      <c r="G424">
        <v>77.351230967894494</v>
      </c>
      <c r="H424">
        <v>29.592192041117599</v>
      </c>
      <c r="I424">
        <v>57.092520182604503</v>
      </c>
      <c r="J424">
        <v>6.4389889727480298</v>
      </c>
      <c r="K424">
        <v>1040.4278394215901</v>
      </c>
      <c r="L424">
        <v>858.84012639539606</v>
      </c>
      <c r="M424">
        <v>86.080592272074099</v>
      </c>
      <c r="N424">
        <v>1.8509573575137399</v>
      </c>
      <c r="O424">
        <v>1.8732593186066899</v>
      </c>
      <c r="P424">
        <v>114.422447643979</v>
      </c>
      <c r="Q424">
        <v>6.9423925965380995E-2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968</v>
      </c>
      <c r="E425">
        <v>15996.089241600001</v>
      </c>
      <c r="F425">
        <v>832</v>
      </c>
      <c r="G425">
        <v>45.381815502618799</v>
      </c>
      <c r="H425">
        <v>-3.62489976399119</v>
      </c>
      <c r="I425">
        <v>50.502470473791803</v>
      </c>
      <c r="J425">
        <v>2.1842126333638698</v>
      </c>
      <c r="K425">
        <v>779.89908172446599</v>
      </c>
      <c r="L425">
        <v>649.58167673260596</v>
      </c>
      <c r="M425">
        <v>67.407972671358806</v>
      </c>
      <c r="N425">
        <v>1.0796129389395099</v>
      </c>
      <c r="O425">
        <v>5.3725961538461497</v>
      </c>
      <c r="P425">
        <v>86.400806541951297</v>
      </c>
      <c r="Q425">
        <v>-1.015363076724E-3</v>
      </c>
    </row>
    <row r="426" spans="1:17" x14ac:dyDescent="0.3">
      <c r="A426" t="s">
        <v>969</v>
      </c>
      <c r="B426" t="s">
        <v>970</v>
      </c>
      <c r="C426" t="str">
        <f>IFERROR(VLOOKUP(Table1[[#This Row],[Ticker]],[1]!Table1[[Symbol]:[Industry]],2,FALSE),"-")</f>
        <v>-</v>
      </c>
      <c r="D426" t="s">
        <v>463</v>
      </c>
      <c r="E426">
        <v>15943.800719520001</v>
      </c>
      <c r="F426">
        <v>5200.2</v>
      </c>
      <c r="G426">
        <v>-23.7531659497315</v>
      </c>
      <c r="H426">
        <v>-4.6358730336962699</v>
      </c>
      <c r="I426">
        <v>11.619179251754501</v>
      </c>
      <c r="J426">
        <v>-3.1321122667289099</v>
      </c>
      <c r="K426">
        <v>5255.2480954600596</v>
      </c>
      <c r="L426">
        <v>4865.4486381721199</v>
      </c>
      <c r="M426">
        <v>35.585093058511099</v>
      </c>
      <c r="N426">
        <v>0.433338798139216</v>
      </c>
      <c r="O426">
        <v>14.5888619668474</v>
      </c>
      <c r="P426">
        <v>29.326038298930602</v>
      </c>
      <c r="Q426">
        <v>4.3614323705781999E-2</v>
      </c>
    </row>
    <row r="427" spans="1:17" x14ac:dyDescent="0.3">
      <c r="A427" t="s">
        <v>971</v>
      </c>
      <c r="B427" t="s">
        <v>972</v>
      </c>
      <c r="C427" t="str">
        <f>IFERROR(VLOOKUP(Table1[[#This Row],[Ticker]],[1]!Table1[[Symbol]:[Industry]],2,FALSE),"-")</f>
        <v>-</v>
      </c>
      <c r="D427" t="s">
        <v>46</v>
      </c>
      <c r="E427">
        <v>15901.474584600001</v>
      </c>
      <c r="F427">
        <v>1644.6</v>
      </c>
      <c r="G427">
        <v>4.7609681214272399</v>
      </c>
      <c r="H427">
        <v>-2.7317533649982702</v>
      </c>
      <c r="I427">
        <v>15.5752718944747</v>
      </c>
      <c r="J427">
        <v>-3.1909954320810798</v>
      </c>
      <c r="K427">
        <v>1618.87232284275</v>
      </c>
      <c r="L427">
        <v>1476.39119888091</v>
      </c>
      <c r="M427">
        <v>64.766129345680596</v>
      </c>
      <c r="N427">
        <v>1.14973403296401</v>
      </c>
      <c r="O427">
        <v>13.097409704487401</v>
      </c>
      <c r="P427">
        <v>60.456607639396999</v>
      </c>
      <c r="Q427">
        <v>-5.3400367984455001E-2</v>
      </c>
    </row>
    <row r="428" spans="1:17" x14ac:dyDescent="0.3">
      <c r="A428" t="s">
        <v>973</v>
      </c>
      <c r="B428" t="s">
        <v>974</v>
      </c>
      <c r="C428" t="str">
        <f>IFERROR(VLOOKUP(Table1[[#This Row],[Ticker]],[1]!Table1[[Symbol]:[Industry]],2,FALSE),"-")</f>
        <v>-</v>
      </c>
      <c r="D428" t="s">
        <v>260</v>
      </c>
      <c r="E428">
        <v>15733.145488</v>
      </c>
      <c r="F428">
        <v>904</v>
      </c>
      <c r="G428">
        <v>39.731184612923101</v>
      </c>
      <c r="H428">
        <v>-7.0186413451988701</v>
      </c>
      <c r="I428">
        <v>5.8917227495310698</v>
      </c>
      <c r="J428">
        <v>0.65812258359448395</v>
      </c>
      <c r="K428">
        <v>919.01669396199702</v>
      </c>
      <c r="L428">
        <v>834.19269562350803</v>
      </c>
      <c r="M428">
        <v>53.823999531243899</v>
      </c>
      <c r="N428">
        <v>0.77279630271158595</v>
      </c>
      <c r="O428">
        <v>17.256637168141499</v>
      </c>
      <c r="P428">
        <v>71.651001613975097</v>
      </c>
      <c r="Q428">
        <v>0.15660134083733801</v>
      </c>
    </row>
    <row r="429" spans="1:17" x14ac:dyDescent="0.3">
      <c r="A429" t="s">
        <v>975</v>
      </c>
      <c r="B429" t="s">
        <v>976</v>
      </c>
      <c r="C429" t="str">
        <f>IFERROR(VLOOKUP(Table1[[#This Row],[Ticker]],[1]!Table1[[Symbol]:[Industry]],2,FALSE),"-")</f>
        <v>-</v>
      </c>
      <c r="D429" t="s">
        <v>21</v>
      </c>
      <c r="E429">
        <v>15620.6505585</v>
      </c>
      <c r="F429">
        <v>2771.25</v>
      </c>
      <c r="G429">
        <v>216.94590382397101</v>
      </c>
      <c r="H429">
        <v>15.479932194087899</v>
      </c>
      <c r="I429">
        <v>64.921371804917598</v>
      </c>
      <c r="J429">
        <v>0.97308137885892698</v>
      </c>
      <c r="K429">
        <v>2528.9323703855698</v>
      </c>
      <c r="L429">
        <v>1940.47905413437</v>
      </c>
      <c r="M429">
        <v>65.322207816167307</v>
      </c>
      <c r="N429">
        <v>0.74971195134759205</v>
      </c>
      <c r="O429">
        <v>5.5480378890392297</v>
      </c>
      <c r="P429">
        <v>275.20308692120199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Row],[Ticker]],[1]!Table1[[Symbol]:[Industry]],2,FALSE),"-")</f>
        <v>-</v>
      </c>
      <c r="D430" t="s">
        <v>180</v>
      </c>
      <c r="E430">
        <v>15581.80756782</v>
      </c>
      <c r="F430">
        <v>479.7</v>
      </c>
      <c r="G430">
        <v>16.419908436573799</v>
      </c>
      <c r="H430">
        <v>-1.58378489066701</v>
      </c>
      <c r="I430">
        <v>10.886952631931299</v>
      </c>
      <c r="J430">
        <v>-10.2096413033105</v>
      </c>
      <c r="K430">
        <v>482.60523443877003</v>
      </c>
      <c r="L430">
        <v>440.46447517037802</v>
      </c>
      <c r="M430">
        <v>36.348677626296698</v>
      </c>
      <c r="N430">
        <v>2.86166816864564</v>
      </c>
      <c r="O430">
        <v>14.0296018344798</v>
      </c>
      <c r="P430">
        <v>87.163480296527496</v>
      </c>
    </row>
    <row r="431" spans="1:17" hidden="1" x14ac:dyDescent="0.3">
      <c r="A431" t="s">
        <v>979</v>
      </c>
      <c r="B431" t="s">
        <v>980</v>
      </c>
      <c r="C431" t="str">
        <f>IFERROR(VLOOKUP(Table1[[#This Row],[Ticker]],[1]!Table1[[Symbol]:[Industry]],2,FALSE),"-")</f>
        <v>-</v>
      </c>
      <c r="D431" t="s">
        <v>753</v>
      </c>
      <c r="E431">
        <v>15502.9956089399</v>
      </c>
      <c r="F431">
        <v>902.67</v>
      </c>
      <c r="G431">
        <v>-1.8241917454290399</v>
      </c>
      <c r="H431">
        <v>-1.2079654585144699</v>
      </c>
      <c r="I431">
        <v>-1.9157990793963899</v>
      </c>
      <c r="J431">
        <v>0.249046852153302</v>
      </c>
      <c r="K431">
        <v>876.27426224642602</v>
      </c>
      <c r="L431">
        <v>815.80460681852196</v>
      </c>
      <c r="M431">
        <v>63.673105172010501</v>
      </c>
      <c r="N431">
        <v>0.25355341403313902</v>
      </c>
      <c r="O431">
        <v>1.0302768453587601</v>
      </c>
      <c r="P431">
        <v>34.1223143442988</v>
      </c>
      <c r="Q431">
        <v>-2.790653939747E-3</v>
      </c>
    </row>
    <row r="432" spans="1:17" hidden="1" x14ac:dyDescent="0.3">
      <c r="A432" t="s">
        <v>981</v>
      </c>
      <c r="B432" t="s">
        <v>982</v>
      </c>
      <c r="C432" t="str">
        <f>IFERROR(VLOOKUP(Table1[[#This Row],[Ticker]],[1]!Table1[[Symbol]:[Industry]],2,FALSE),"-")</f>
        <v>-</v>
      </c>
      <c r="D432" t="s">
        <v>161</v>
      </c>
      <c r="E432">
        <v>15408.544677675</v>
      </c>
      <c r="F432">
        <v>12789.75</v>
      </c>
      <c r="G432">
        <v>382.31317658776197</v>
      </c>
      <c r="H432">
        <v>4.4466495109568802</v>
      </c>
      <c r="I432">
        <v>128.02635165804699</v>
      </c>
      <c r="J432">
        <v>2.1070702631590601</v>
      </c>
      <c r="K432">
        <v>10367.400134170301</v>
      </c>
      <c r="L432">
        <v>7347.9796133501304</v>
      </c>
      <c r="M432">
        <v>70.678249992208805</v>
      </c>
      <c r="N432">
        <v>0.62574908810546903</v>
      </c>
      <c r="O432">
        <v>2.48871166363688</v>
      </c>
      <c r="P432">
        <v>444.01318587834902</v>
      </c>
      <c r="Q432">
        <v>0.259491450928587</v>
      </c>
    </row>
    <row r="433" spans="1:17" hidden="1" x14ac:dyDescent="0.3">
      <c r="A433" t="s">
        <v>983</v>
      </c>
      <c r="B433" t="s">
        <v>984</v>
      </c>
      <c r="C433" t="str">
        <f>IFERROR(VLOOKUP(Table1[[#This Row],[Ticker]],[1]!Table1[[Symbol]:[Industry]],2,FALSE),"-")</f>
        <v>-</v>
      </c>
      <c r="D433" t="s">
        <v>626</v>
      </c>
      <c r="E433">
        <v>15384.838937500001</v>
      </c>
      <c r="F433">
        <v>181.25</v>
      </c>
      <c r="G433">
        <v>641.47609193727499</v>
      </c>
      <c r="H433">
        <v>174.309860091481</v>
      </c>
      <c r="I433">
        <v>651.94180613787603</v>
      </c>
      <c r="J433">
        <v>19.991622442655</v>
      </c>
      <c r="M433">
        <v>100</v>
      </c>
      <c r="O433">
        <v>0</v>
      </c>
      <c r="P433">
        <v>705.55555555555497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127</v>
      </c>
      <c r="E434">
        <v>15359.30525985</v>
      </c>
      <c r="F434">
        <v>52.41</v>
      </c>
      <c r="G434">
        <v>-28.3751023600291</v>
      </c>
      <c r="H434">
        <v>-8.2276356031671494</v>
      </c>
      <c r="I434">
        <v>-19.0744531389077</v>
      </c>
      <c r="J434">
        <v>-0.95797549555940897</v>
      </c>
      <c r="K434">
        <v>55.279653862395897</v>
      </c>
      <c r="L434">
        <v>55.540451487255801</v>
      </c>
      <c r="M434">
        <v>38.804191572157798</v>
      </c>
      <c r="N434">
        <v>0.67692707473189695</v>
      </c>
      <c r="O434">
        <v>40.622018698721597</v>
      </c>
      <c r="P434">
        <v>33.869731800766203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377</v>
      </c>
      <c r="E435">
        <v>15277.39327128</v>
      </c>
      <c r="F435">
        <v>439.95</v>
      </c>
      <c r="G435">
        <v>139.068237065613</v>
      </c>
      <c r="H435">
        <v>27.587922413783101</v>
      </c>
      <c r="I435">
        <v>142.846036035629</v>
      </c>
      <c r="J435">
        <v>9.0196637806875106</v>
      </c>
      <c r="K435">
        <v>345.11251526070703</v>
      </c>
      <c r="L435">
        <v>256.32769462459402</v>
      </c>
      <c r="M435">
        <v>75.910389110559905</v>
      </c>
      <c r="N435">
        <v>1.31734376485022</v>
      </c>
      <c r="O435">
        <v>1.8183884532333201</v>
      </c>
      <c r="P435">
        <v>192.617226471566</v>
      </c>
      <c r="Q435">
        <v>0.20203344297019901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Row],[Ticker]],[1]!Table1[[Symbol]:[Industry]],2,FALSE),"-")</f>
        <v>-</v>
      </c>
      <c r="D436" t="s">
        <v>260</v>
      </c>
      <c r="E436">
        <v>15274.491239069999</v>
      </c>
      <c r="F436">
        <v>6402.9</v>
      </c>
      <c r="G436">
        <v>8.0838169100122101</v>
      </c>
      <c r="H436">
        <v>13.844797089697799</v>
      </c>
      <c r="I436">
        <v>48.244397307873101</v>
      </c>
      <c r="J436">
        <v>4.0897390654525898</v>
      </c>
      <c r="K436">
        <v>5684.77756853344</v>
      </c>
      <c r="L436">
        <v>4966.0857358802396</v>
      </c>
      <c r="M436">
        <v>68.473583787448206</v>
      </c>
      <c r="N436">
        <v>0.72467239920313198</v>
      </c>
      <c r="O436">
        <v>4.3222602258351701</v>
      </c>
      <c r="P436">
        <v>69.297074337991205</v>
      </c>
      <c r="Q436">
        <v>0.14394257303270999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Row],[Ticker]],[1]!Table1[[Symbol]:[Industry]],2,FALSE),"-")</f>
        <v>-</v>
      </c>
      <c r="D437" t="s">
        <v>54</v>
      </c>
      <c r="E437">
        <v>15262.008381359999</v>
      </c>
      <c r="F437">
        <v>2007.85</v>
      </c>
      <c r="G437">
        <v>66.4959988875448</v>
      </c>
      <c r="H437">
        <v>18.316504128599501</v>
      </c>
      <c r="I437">
        <v>40.903460702676902</v>
      </c>
      <c r="J437">
        <v>-4.29640384854941</v>
      </c>
      <c r="K437">
        <v>1745.2622203988101</v>
      </c>
      <c r="L437">
        <v>1450.95089269545</v>
      </c>
      <c r="M437">
        <v>60.831341608230801</v>
      </c>
      <c r="N437">
        <v>1.4575412118084801</v>
      </c>
      <c r="O437">
        <v>7.5179918818636997</v>
      </c>
      <c r="P437">
        <v>110.46645702306</v>
      </c>
      <c r="Q437">
        <v>9.5337919193168003E-2</v>
      </c>
    </row>
    <row r="438" spans="1:17" x14ac:dyDescent="0.3">
      <c r="A438" t="s">
        <v>993</v>
      </c>
      <c r="B438" t="s">
        <v>994</v>
      </c>
      <c r="C438" t="str">
        <f>IFERROR(VLOOKUP(Table1[[#This Row],[Ticker]],[1]!Table1[[Symbol]:[Industry]],2,FALSE),"-")</f>
        <v>-</v>
      </c>
      <c r="D438" t="s">
        <v>141</v>
      </c>
      <c r="E438">
        <v>15230.904769520001</v>
      </c>
      <c r="F438">
        <v>1694.95</v>
      </c>
      <c r="G438">
        <v>94.961461914125493</v>
      </c>
      <c r="H438">
        <v>-4.0998572613339297</v>
      </c>
      <c r="I438">
        <v>73.351872093824795</v>
      </c>
      <c r="J438">
        <v>5.4854452152590296</v>
      </c>
      <c r="K438">
        <v>1578.9172590066901</v>
      </c>
      <c r="L438">
        <v>1168.4569948097701</v>
      </c>
      <c r="M438">
        <v>55.630796444806997</v>
      </c>
      <c r="N438">
        <v>0.47954054897729298</v>
      </c>
      <c r="O438">
        <v>16.227617333844599</v>
      </c>
      <c r="P438">
        <v>160.76153846153801</v>
      </c>
      <c r="Q438">
        <v>0.20294225619669401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327</v>
      </c>
      <c r="E439">
        <v>15214.741899029999</v>
      </c>
      <c r="F439">
        <v>4507.55</v>
      </c>
      <c r="G439">
        <v>25.785148352043201</v>
      </c>
      <c r="H439">
        <v>6.9399319349770003</v>
      </c>
      <c r="I439">
        <v>19.223777277188901</v>
      </c>
      <c r="J439">
        <v>-0.200640777346827</v>
      </c>
      <c r="K439">
        <v>4348.5103508742004</v>
      </c>
      <c r="L439">
        <v>3870.5927493014201</v>
      </c>
      <c r="M439">
        <v>51.749492172658101</v>
      </c>
      <c r="N439">
        <v>0.564657893670658</v>
      </c>
      <c r="O439">
        <v>8.4402835243092103</v>
      </c>
      <c r="P439">
        <v>65.654802374083502</v>
      </c>
      <c r="Q439">
        <v>2.834496481627E-2</v>
      </c>
    </row>
    <row r="440" spans="1:17" x14ac:dyDescent="0.3">
      <c r="A440" t="s">
        <v>997</v>
      </c>
      <c r="B440" t="s">
        <v>998</v>
      </c>
      <c r="C440" t="str">
        <f>IFERROR(VLOOKUP(Table1[[#This Row],[Ticker]],[1]!Table1[[Symbol]:[Industry]],2,FALSE),"-")</f>
        <v>-</v>
      </c>
      <c r="D440" t="s">
        <v>999</v>
      </c>
      <c r="E440">
        <v>15196.433571449999</v>
      </c>
      <c r="F440">
        <v>473.5</v>
      </c>
      <c r="G440">
        <v>93.128096658966996</v>
      </c>
      <c r="H440">
        <v>-5.6087997240894101</v>
      </c>
      <c r="I440">
        <v>18.3406972432789</v>
      </c>
      <c r="J440">
        <v>-1.9207641337947801</v>
      </c>
      <c r="K440">
        <v>478.626878462626</v>
      </c>
      <c r="L440">
        <v>406.16264317650501</v>
      </c>
      <c r="M440">
        <v>43.800208029424603</v>
      </c>
      <c r="N440">
        <v>0.168305288528661</v>
      </c>
      <c r="O440">
        <v>30.475184794086498</v>
      </c>
      <c r="P440">
        <v>133.82716049382699</v>
      </c>
      <c r="Q440">
        <v>0.121415227062454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54</v>
      </c>
      <c r="E441">
        <v>15192.147340379999</v>
      </c>
      <c r="F441">
        <v>990.3</v>
      </c>
      <c r="G441">
        <v>295.984532500162</v>
      </c>
      <c r="H441">
        <v>0.16300031511344801</v>
      </c>
      <c r="I441">
        <v>70.189482720788902</v>
      </c>
      <c r="J441">
        <v>-3.2235918039631701</v>
      </c>
      <c r="K441">
        <v>932.33996413246803</v>
      </c>
      <c r="L441">
        <v>667.86581371289196</v>
      </c>
      <c r="M441">
        <v>41.050477497562497</v>
      </c>
      <c r="N441">
        <v>0.38346620049913299</v>
      </c>
      <c r="O441">
        <v>10.845198424719699</v>
      </c>
      <c r="P441">
        <v>364.38452520515801</v>
      </c>
      <c r="Q441">
        <v>9.0580932615970999E-2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104</v>
      </c>
      <c r="E442">
        <v>15100.276038525</v>
      </c>
      <c r="F442">
        <v>2697.25</v>
      </c>
      <c r="G442">
        <v>4.1622774841845702</v>
      </c>
      <c r="H442">
        <v>-8.7577994912120491</v>
      </c>
      <c r="I442">
        <v>-7.0401851954418504E-2</v>
      </c>
      <c r="J442">
        <v>-2.05705071495372</v>
      </c>
      <c r="K442">
        <v>2882.6345108823002</v>
      </c>
      <c r="L442">
        <v>2641.4797760501801</v>
      </c>
      <c r="M442">
        <v>37.514750276506298</v>
      </c>
      <c r="N442">
        <v>0.28151195651067801</v>
      </c>
      <c r="O442">
        <v>35.508388173139302</v>
      </c>
      <c r="P442">
        <v>55.461095100864497</v>
      </c>
      <c r="Q442">
        <v>0.13427013846052999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1006</v>
      </c>
      <c r="E443">
        <v>15095.282488179</v>
      </c>
      <c r="F443">
        <v>193.09</v>
      </c>
      <c r="G443">
        <v>-4.9741266934450099</v>
      </c>
      <c r="H443">
        <v>-10.512090127951399</v>
      </c>
      <c r="I443">
        <v>-22.584634134382799</v>
      </c>
      <c r="J443">
        <v>-4.3637322191035803</v>
      </c>
      <c r="K443">
        <v>201.313416118704</v>
      </c>
      <c r="L443">
        <v>197.958585214214</v>
      </c>
      <c r="M443">
        <v>41.195602594794202</v>
      </c>
      <c r="N443">
        <v>0.78330499204012904</v>
      </c>
      <c r="O443">
        <v>23.0255321352737</v>
      </c>
      <c r="P443">
        <v>41.769456681350903</v>
      </c>
      <c r="Q443">
        <v>1.6031573183241998E-2</v>
      </c>
    </row>
    <row r="444" spans="1:17" hidden="1" x14ac:dyDescent="0.3">
      <c r="A444" t="s">
        <v>1007</v>
      </c>
      <c r="B444" t="s">
        <v>1008</v>
      </c>
      <c r="C444" t="str">
        <f>IFERROR(VLOOKUP(Table1[[#This Row],[Ticker]],[1]!Table1[[Symbol]:[Industry]],2,FALSE),"-")</f>
        <v>-</v>
      </c>
      <c r="D444" t="s">
        <v>460</v>
      </c>
      <c r="E444">
        <v>14613.141651939901</v>
      </c>
      <c r="F444">
        <v>2398.6</v>
      </c>
      <c r="G444">
        <v>-42.278035883580799</v>
      </c>
      <c r="H444">
        <v>-27.2885529135078</v>
      </c>
      <c r="I444">
        <v>-31.812321682979299</v>
      </c>
      <c r="J444">
        <v>-8.4691285769177806</v>
      </c>
      <c r="O444">
        <v>29.242057867089098</v>
      </c>
      <c r="P444">
        <v>10.3210376230337</v>
      </c>
    </row>
    <row r="445" spans="1:17" x14ac:dyDescent="0.3">
      <c r="A445" t="s">
        <v>1009</v>
      </c>
      <c r="B445" t="s">
        <v>1010</v>
      </c>
      <c r="C445" t="str">
        <f>IFERROR(VLOOKUP(Table1[[#This Row],[Ticker]],[1]!Table1[[Symbol]:[Industry]],2,FALSE),"-")</f>
        <v>-</v>
      </c>
      <c r="D445" t="s">
        <v>1011</v>
      </c>
      <c r="E445">
        <v>14608.984895559999</v>
      </c>
      <c r="F445">
        <v>822.8</v>
      </c>
      <c r="G445">
        <v>22.116841662040699</v>
      </c>
      <c r="H445">
        <v>5.2760658086962904</v>
      </c>
      <c r="I445">
        <v>30.263521781938699</v>
      </c>
      <c r="J445">
        <v>-2.8289338572003899</v>
      </c>
      <c r="K445">
        <v>793.72143269178105</v>
      </c>
      <c r="L445">
        <v>685.22714454042602</v>
      </c>
      <c r="M445">
        <v>50.006629419807403</v>
      </c>
      <c r="N445">
        <v>0.483731693881225</v>
      </c>
      <c r="O445">
        <v>6.3441905687894904</v>
      </c>
      <c r="P445">
        <v>81.753920918930802</v>
      </c>
      <c r="Q445">
        <v>7.2918912267067995E-2</v>
      </c>
    </row>
    <row r="446" spans="1:17" x14ac:dyDescent="0.3">
      <c r="A446" t="s">
        <v>1012</v>
      </c>
      <c r="B446" t="s">
        <v>1013</v>
      </c>
      <c r="C446" t="str">
        <f>IFERROR(VLOOKUP(Table1[[#This Row],[Ticker]],[1]!Table1[[Symbol]:[Industry]],2,FALSE),"-")</f>
        <v>-</v>
      </c>
      <c r="D446" t="s">
        <v>565</v>
      </c>
      <c r="E446">
        <v>14465.893700299999</v>
      </c>
      <c r="F446">
        <v>1827.85</v>
      </c>
      <c r="G446">
        <v>-16.0386248810849</v>
      </c>
      <c r="H446">
        <v>3.5457809842769299</v>
      </c>
      <c r="I446">
        <v>17.199901511535401</v>
      </c>
      <c r="J446">
        <v>-4.6787282840231201</v>
      </c>
      <c r="K446">
        <v>1743.87869647559</v>
      </c>
      <c r="L446">
        <v>1657.1582819738701</v>
      </c>
      <c r="M446">
        <v>59.113309853816098</v>
      </c>
      <c r="N446">
        <v>1.4124290521196099</v>
      </c>
      <c r="O446">
        <v>8.2665426594086</v>
      </c>
      <c r="P446">
        <v>39.850803366488101</v>
      </c>
      <c r="Q446">
        <v>-7.5763101186246004E-2</v>
      </c>
    </row>
    <row r="447" spans="1:17" x14ac:dyDescent="0.3">
      <c r="A447" t="s">
        <v>1014</v>
      </c>
      <c r="B447" t="s">
        <v>1015</v>
      </c>
      <c r="C447" t="str">
        <f>IFERROR(VLOOKUP(Table1[[#This Row],[Ticker]],[1]!Table1[[Symbol]:[Industry]],2,FALSE),"-")</f>
        <v>-</v>
      </c>
      <c r="D447" t="s">
        <v>127</v>
      </c>
      <c r="E447">
        <v>14338.393876300001</v>
      </c>
      <c r="F447">
        <v>406.9</v>
      </c>
      <c r="G447">
        <v>60.4701077517499</v>
      </c>
      <c r="H447">
        <v>12.685546680591701</v>
      </c>
      <c r="I447">
        <v>87.982785308833201</v>
      </c>
      <c r="J447">
        <v>8.6051956181786693</v>
      </c>
      <c r="K447">
        <v>321.577577280112</v>
      </c>
      <c r="L447">
        <v>259.14985914454502</v>
      </c>
      <c r="M447">
        <v>91.368246603413596</v>
      </c>
      <c r="N447">
        <v>0.62566018626222697</v>
      </c>
      <c r="O447">
        <v>0.76185795035634796</v>
      </c>
      <c r="P447">
        <v>125.742024965325</v>
      </c>
      <c r="Q447">
        <v>0.18635895918451301</v>
      </c>
    </row>
    <row r="448" spans="1:17" x14ac:dyDescent="0.3">
      <c r="A448" t="s">
        <v>1016</v>
      </c>
      <c r="B448" t="s">
        <v>1017</v>
      </c>
      <c r="C448" t="str">
        <f>IFERROR(VLOOKUP(Table1[[#This Row],[Ticker]],[1]!Table1[[Symbol]:[Industry]],2,FALSE),"-")</f>
        <v>-</v>
      </c>
      <c r="D448" t="s">
        <v>626</v>
      </c>
      <c r="E448">
        <v>14315.598474</v>
      </c>
      <c r="F448">
        <v>495.05</v>
      </c>
      <c r="G448">
        <v>-2.14623004761143</v>
      </c>
      <c r="H448">
        <v>-2.4397775688200798</v>
      </c>
      <c r="I448">
        <v>2.4246253368052701</v>
      </c>
      <c r="J448">
        <v>-0.81084472437699495</v>
      </c>
      <c r="K448">
        <v>498.89621047794401</v>
      </c>
      <c r="L448">
        <v>458.98987520417597</v>
      </c>
      <c r="M448">
        <v>49.165028055417999</v>
      </c>
      <c r="N448">
        <v>0.41244126611176202</v>
      </c>
      <c r="O448">
        <v>19.583880416119499</v>
      </c>
      <c r="P448">
        <v>46.248153618906898</v>
      </c>
      <c r="Q448">
        <v>2.5622845024910999E-2</v>
      </c>
    </row>
    <row r="449" spans="1:17" x14ac:dyDescent="0.3">
      <c r="A449" t="s">
        <v>1018</v>
      </c>
      <c r="B449" t="s">
        <v>1019</v>
      </c>
      <c r="C449" t="str">
        <f>IFERROR(VLOOKUP(Table1[[#This Row],[Ticker]],[1]!Table1[[Symbol]:[Industry]],2,FALSE),"-")</f>
        <v>-</v>
      </c>
      <c r="D449" t="s">
        <v>75</v>
      </c>
      <c r="E449">
        <v>14110.5</v>
      </c>
      <c r="F449">
        <v>94.07</v>
      </c>
      <c r="G449">
        <v>31.294194914163999</v>
      </c>
      <c r="H449">
        <v>-8.8462290282103098</v>
      </c>
      <c r="I449">
        <v>26.898309831635899</v>
      </c>
      <c r="J449">
        <v>-1.0326384183895301</v>
      </c>
      <c r="K449">
        <v>95.682983711665202</v>
      </c>
      <c r="L449">
        <v>79.742642660953095</v>
      </c>
      <c r="M449">
        <v>34.502288011910899</v>
      </c>
      <c r="N449">
        <v>0.16399660583770401</v>
      </c>
      <c r="O449">
        <v>40.108429892633097</v>
      </c>
      <c r="P449">
        <v>89.275653923541199</v>
      </c>
      <c r="Q449">
        <v>7.5784549425089998E-2</v>
      </c>
    </row>
    <row r="450" spans="1:17" x14ac:dyDescent="0.3">
      <c r="A450" t="s">
        <v>1020</v>
      </c>
      <c r="B450" t="s">
        <v>1021</v>
      </c>
      <c r="C450" t="str">
        <f>IFERROR(VLOOKUP(Table1[[#This Row],[Ticker]],[1]!Table1[[Symbol]:[Industry]],2,FALSE),"-")</f>
        <v>-</v>
      </c>
      <c r="D450" t="s">
        <v>161</v>
      </c>
      <c r="E450">
        <v>14055.28961555</v>
      </c>
      <c r="F450">
        <v>626.35</v>
      </c>
      <c r="G450">
        <v>42.333309642931198</v>
      </c>
      <c r="H450">
        <v>-1.32526063781944</v>
      </c>
      <c r="I450">
        <v>32.229341973632998</v>
      </c>
      <c r="J450">
        <v>-1.7476680610749999</v>
      </c>
      <c r="K450">
        <v>616.00457584410901</v>
      </c>
      <c r="L450">
        <v>546.62141100804001</v>
      </c>
      <c r="M450">
        <v>53.049030746521403</v>
      </c>
      <c r="N450">
        <v>0.447413571743905</v>
      </c>
      <c r="O450">
        <v>14.432825097788699</v>
      </c>
      <c r="P450">
        <v>80.986780322184501</v>
      </c>
      <c r="Q450">
        <v>0.200976954582162</v>
      </c>
    </row>
    <row r="451" spans="1:17" x14ac:dyDescent="0.3">
      <c r="A451" t="s">
        <v>1022</v>
      </c>
      <c r="B451" t="s">
        <v>1023</v>
      </c>
      <c r="C451" t="str">
        <f>IFERROR(VLOOKUP(Table1[[#This Row],[Ticker]],[1]!Table1[[Symbol]:[Industry]],2,FALSE),"-")</f>
        <v>-</v>
      </c>
      <c r="D451" t="s">
        <v>116</v>
      </c>
      <c r="E451">
        <v>13807.857087279999</v>
      </c>
      <c r="F451">
        <v>2169.9499999999998</v>
      </c>
      <c r="G451">
        <v>8.8848680746190301</v>
      </c>
      <c r="H451">
        <v>-5.6713862099108301</v>
      </c>
      <c r="I451">
        <v>31.768739891882401</v>
      </c>
      <c r="J451">
        <v>-3.1414107466997501</v>
      </c>
      <c r="K451">
        <v>2192.1566285573999</v>
      </c>
      <c r="L451">
        <v>1892.39949202091</v>
      </c>
      <c r="M451">
        <v>28.8296531634535</v>
      </c>
      <c r="N451">
        <v>0.47236192452996401</v>
      </c>
      <c r="O451">
        <v>14.4726837023894</v>
      </c>
      <c r="P451">
        <v>50.675276880880403</v>
      </c>
      <c r="Q451">
        <v>-6.4315912319549001E-2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Row],[Ticker]],[1]!Table1[[Symbol]:[Industry]],2,FALSE),"-")</f>
        <v>-</v>
      </c>
      <c r="D452" t="s">
        <v>46</v>
      </c>
      <c r="E452">
        <v>13804.3629088</v>
      </c>
      <c r="F452">
        <v>751</v>
      </c>
      <c r="G452">
        <v>3.3111085785647698</v>
      </c>
      <c r="H452">
        <v>2.2898830591216699</v>
      </c>
      <c r="I452">
        <v>42.9890348010899</v>
      </c>
      <c r="J452">
        <v>1.7268306893118299</v>
      </c>
      <c r="K452">
        <v>715.36639148548602</v>
      </c>
      <c r="L452">
        <v>613.84335352806204</v>
      </c>
      <c r="M452">
        <v>57.6501101917477</v>
      </c>
      <c r="N452">
        <v>0.46812422352606398</v>
      </c>
      <c r="O452">
        <v>8.2490013315579205</v>
      </c>
      <c r="P452">
        <v>67.633928571428498</v>
      </c>
      <c r="Q452">
        <v>8.5847193062676005E-2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265</v>
      </c>
      <c r="E453">
        <v>13667.739476119999</v>
      </c>
      <c r="F453">
        <v>991.3</v>
      </c>
      <c r="G453">
        <v>11.227187839076599</v>
      </c>
      <c r="H453">
        <v>1.8530419825485998E-2</v>
      </c>
      <c r="I453">
        <v>-25.2366969481895</v>
      </c>
      <c r="J453">
        <v>-1.0832080578160199</v>
      </c>
      <c r="K453">
        <v>990.12929386024996</v>
      </c>
      <c r="L453">
        <v>936.32513407896897</v>
      </c>
      <c r="M453">
        <v>52.0654220341032</v>
      </c>
      <c r="N453">
        <v>0.63016065137334898</v>
      </c>
      <c r="O453">
        <v>20.952284878442399</v>
      </c>
      <c r="P453">
        <v>58.607999999999898</v>
      </c>
      <c r="Q453">
        <v>3.166016337225E-2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215</v>
      </c>
      <c r="E454">
        <v>13629.916782535</v>
      </c>
      <c r="F454">
        <v>1660.55</v>
      </c>
      <c r="G454">
        <v>7.2975335195967901</v>
      </c>
      <c r="H454">
        <v>-4.8899152296711197</v>
      </c>
      <c r="I454">
        <v>-18.557405500907102</v>
      </c>
      <c r="J454">
        <v>1.35202144733843</v>
      </c>
      <c r="K454">
        <v>1638.10471708859</v>
      </c>
      <c r="L454">
        <v>1601.8997837306099</v>
      </c>
      <c r="M454">
        <v>69.584353161729098</v>
      </c>
      <c r="N454">
        <v>1.0113558192713501</v>
      </c>
      <c r="O454">
        <v>33.808075637589901</v>
      </c>
      <c r="P454">
        <v>63.118860510805398</v>
      </c>
      <c r="Q454">
        <v>0.13193666465279599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161</v>
      </c>
      <c r="E455">
        <v>13595.992883200001</v>
      </c>
      <c r="F455">
        <v>13438.6</v>
      </c>
      <c r="G455">
        <v>149.36053931025199</v>
      </c>
      <c r="H455">
        <v>-4.9287910087459403</v>
      </c>
      <c r="I455">
        <v>44.009925379741503</v>
      </c>
      <c r="J455">
        <v>-2.8467990308459199</v>
      </c>
      <c r="K455">
        <v>13261.4281269363</v>
      </c>
      <c r="L455">
        <v>10339.343430819499</v>
      </c>
      <c r="M455">
        <v>32.633812528339803</v>
      </c>
      <c r="N455">
        <v>0.46242557557775499</v>
      </c>
      <c r="O455">
        <v>10.1305195481672</v>
      </c>
      <c r="P455">
        <v>219.05129331323201</v>
      </c>
      <c r="Q455">
        <v>0.231864152017937</v>
      </c>
    </row>
    <row r="456" spans="1:17" hidden="1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54</v>
      </c>
      <c r="E456">
        <v>13461.120823699999</v>
      </c>
      <c r="F456">
        <v>855.25</v>
      </c>
      <c r="G456">
        <v>-18.472345980196302</v>
      </c>
      <c r="H456">
        <v>-24.241320745405101</v>
      </c>
      <c r="I456">
        <v>-8.0066317795948301</v>
      </c>
      <c r="J456">
        <v>-0.73608458036374902</v>
      </c>
      <c r="M456">
        <v>37.026959399617901</v>
      </c>
      <c r="O456">
        <v>37.491961414791</v>
      </c>
      <c r="P456">
        <v>17.965517241379299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54</v>
      </c>
      <c r="E457">
        <v>13431.320267694</v>
      </c>
      <c r="F457">
        <v>296.39</v>
      </c>
      <c r="G457">
        <v>165.98399672050101</v>
      </c>
      <c r="H457">
        <v>35.954471631226902</v>
      </c>
      <c r="I457">
        <v>92.503663156716001</v>
      </c>
      <c r="J457">
        <v>8.2620841740185398</v>
      </c>
      <c r="K457">
        <v>226.479807144587</v>
      </c>
      <c r="L457">
        <v>176.69280690814901</v>
      </c>
      <c r="M457">
        <v>84.337637598620702</v>
      </c>
      <c r="N457">
        <v>1.4087297336140301</v>
      </c>
      <c r="O457">
        <v>0.54320321198422195</v>
      </c>
      <c r="P457">
        <v>204.14571575166701</v>
      </c>
      <c r="Q457">
        <v>0.17217727576192501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444</v>
      </c>
      <c r="E458">
        <v>13347.223504280901</v>
      </c>
      <c r="F458">
        <v>215.91</v>
      </c>
      <c r="G458">
        <v>209.90330192222299</v>
      </c>
      <c r="H458">
        <v>7.8361026684398798</v>
      </c>
      <c r="I458">
        <v>25.058586300029798</v>
      </c>
      <c r="J458">
        <v>4.4324406273736398E-2</v>
      </c>
      <c r="K458">
        <v>208.10624129121899</v>
      </c>
      <c r="L458">
        <v>170.207079906557</v>
      </c>
      <c r="M458">
        <v>45.598011460362201</v>
      </c>
      <c r="N458">
        <v>1.35750255019469</v>
      </c>
      <c r="O458">
        <v>9.5826964939095003</v>
      </c>
      <c r="P458">
        <v>249.65182186234799</v>
      </c>
      <c r="Q458">
        <v>0.19714571472044201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278</v>
      </c>
      <c r="E459">
        <v>13342.874315470001</v>
      </c>
      <c r="F459">
        <v>1313.9</v>
      </c>
      <c r="G459">
        <v>2.9063937442458698</v>
      </c>
      <c r="H459">
        <v>5.7860737069301997</v>
      </c>
      <c r="I459">
        <v>1.1364604312572699</v>
      </c>
      <c r="J459">
        <v>-0.76076612493453799</v>
      </c>
      <c r="K459">
        <v>1254.76153530292</v>
      </c>
      <c r="L459">
        <v>1215.8293211109201</v>
      </c>
      <c r="M459">
        <v>66.455864842195894</v>
      </c>
      <c r="N459">
        <v>0.970522745270464</v>
      </c>
      <c r="O459">
        <v>25.5042240657584</v>
      </c>
      <c r="P459">
        <v>32.322876277758198</v>
      </c>
      <c r="Q459">
        <v>0.122634057396502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260</v>
      </c>
      <c r="E460">
        <v>13287.918240000001</v>
      </c>
      <c r="F460">
        <v>4209.3</v>
      </c>
      <c r="G460">
        <v>10.659376715169699</v>
      </c>
      <c r="H460">
        <v>0.78338913704292001</v>
      </c>
      <c r="I460">
        <v>1.3772422882954301</v>
      </c>
      <c r="J460">
        <v>-4.0322235146970398</v>
      </c>
      <c r="K460">
        <v>4247.6757673440297</v>
      </c>
      <c r="L460">
        <v>3906.55102367467</v>
      </c>
      <c r="M460">
        <v>41.8424497512746</v>
      </c>
      <c r="N460">
        <v>0.71143091370596501</v>
      </c>
      <c r="O460">
        <v>18.784596013588899</v>
      </c>
      <c r="P460">
        <v>52.510869565217398</v>
      </c>
      <c r="Q460">
        <v>0.18938874328611799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498</v>
      </c>
      <c r="E461">
        <v>13235.349701360001</v>
      </c>
      <c r="F461">
        <v>851.6</v>
      </c>
      <c r="G461">
        <v>-38.953073847235601</v>
      </c>
      <c r="H461">
        <v>2.1376374733913202</v>
      </c>
      <c r="I461">
        <v>-0.37414943586628402</v>
      </c>
      <c r="J461">
        <v>3.8040105404199802</v>
      </c>
      <c r="K461">
        <v>826.96451571793</v>
      </c>
      <c r="L461">
        <v>825.81409688023098</v>
      </c>
      <c r="M461">
        <v>64.895551867472307</v>
      </c>
      <c r="N461">
        <v>1.36139786537282</v>
      </c>
      <c r="O461">
        <v>17.426021606387899</v>
      </c>
      <c r="P461">
        <v>20.121306156992699</v>
      </c>
      <c r="Q461">
        <v>2.7573944882162998E-2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54</v>
      </c>
      <c r="E462">
        <v>13189.705524720001</v>
      </c>
      <c r="F462">
        <v>544.20000000000005</v>
      </c>
      <c r="G462">
        <v>40.590848396549497</v>
      </c>
      <c r="H462">
        <v>-20.4773729613607</v>
      </c>
      <c r="I462">
        <v>14.309499220343399</v>
      </c>
      <c r="J462">
        <v>-19.676964819836101</v>
      </c>
      <c r="K462">
        <v>613.93642451065296</v>
      </c>
      <c r="L462">
        <v>496.482625355398</v>
      </c>
      <c r="M462">
        <v>19.3438230187325</v>
      </c>
      <c r="N462">
        <v>2.4243088934917401</v>
      </c>
      <c r="O462">
        <v>32.488055861815397</v>
      </c>
      <c r="P462">
        <v>70.622354601034601</v>
      </c>
      <c r="Q462">
        <v>5.1964735388771999E-2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24</v>
      </c>
      <c r="E463">
        <v>13138.167567772</v>
      </c>
      <c r="F463">
        <v>216.28</v>
      </c>
      <c r="G463">
        <v>-31.9493972366799</v>
      </c>
      <c r="H463">
        <v>-0.26816324485438497</v>
      </c>
      <c r="I463">
        <v>-19.0563738142841</v>
      </c>
      <c r="J463">
        <v>-0.129963472127303</v>
      </c>
      <c r="K463">
        <v>226.28746145424401</v>
      </c>
      <c r="L463">
        <v>237.08622211505099</v>
      </c>
      <c r="M463">
        <v>48.999080440591896</v>
      </c>
      <c r="N463">
        <v>0.66649498257150597</v>
      </c>
      <c r="O463">
        <v>39.032735343073703</v>
      </c>
      <c r="P463">
        <v>5.3739342265529899</v>
      </c>
      <c r="Q463">
        <v>1.7397657197378E-2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463</v>
      </c>
      <c r="E464">
        <v>13104.63860212</v>
      </c>
      <c r="F464">
        <v>988.6</v>
      </c>
      <c r="G464">
        <v>-25.189473685596301</v>
      </c>
      <c r="H464">
        <v>6.5156089532769697</v>
      </c>
      <c r="I464">
        <v>6.0183482765853196</v>
      </c>
      <c r="J464">
        <v>-1.9680129992481601</v>
      </c>
      <c r="K464">
        <v>918.27497775400695</v>
      </c>
      <c r="L464">
        <v>887.04821464339898</v>
      </c>
      <c r="M464">
        <v>59.061516906250297</v>
      </c>
      <c r="N464">
        <v>2.5321761448364901</v>
      </c>
      <c r="O464">
        <v>8.3350192190977097</v>
      </c>
      <c r="P464">
        <v>29.8141947344232</v>
      </c>
      <c r="Q464">
        <v>-1.1052303885842E-2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206</v>
      </c>
      <c r="E465">
        <v>13065.14898783</v>
      </c>
      <c r="F465">
        <v>555.29999999999995</v>
      </c>
      <c r="G465">
        <v>37.249530766524998</v>
      </c>
      <c r="H465">
        <v>3.3903374719709398</v>
      </c>
      <c r="I465">
        <v>30.5615530774588</v>
      </c>
      <c r="J465">
        <v>-1.3812412710506901</v>
      </c>
      <c r="K465">
        <v>528.632132092348</v>
      </c>
      <c r="L465">
        <v>448.72870811344899</v>
      </c>
      <c r="M465">
        <v>51.7951625265719</v>
      </c>
      <c r="N465">
        <v>0.83812035988661004</v>
      </c>
      <c r="O465">
        <v>17.4140104448046</v>
      </c>
      <c r="P465">
        <v>77.412140575079803</v>
      </c>
      <c r="Q465">
        <v>0.15951815744409201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18</v>
      </c>
      <c r="E466">
        <v>13064.741679000001</v>
      </c>
      <c r="F466">
        <v>877.35</v>
      </c>
      <c r="G466">
        <v>46.485307929183598</v>
      </c>
      <c r="H466">
        <v>-15.995872351704399</v>
      </c>
      <c r="I466">
        <v>-11.771946711056</v>
      </c>
      <c r="J466">
        <v>-5.0736400694627299</v>
      </c>
      <c r="K466">
        <v>953.98205840063201</v>
      </c>
      <c r="L466">
        <v>867.83094444871597</v>
      </c>
      <c r="M466">
        <v>21.811240215663101</v>
      </c>
      <c r="N466">
        <v>0.41750347771100599</v>
      </c>
      <c r="O466">
        <v>45.323987006325801</v>
      </c>
      <c r="P466">
        <v>84.627525252525203</v>
      </c>
      <c r="Q466">
        <v>0.18164244220042899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78</v>
      </c>
      <c r="E467">
        <v>13048.700049855001</v>
      </c>
      <c r="F467">
        <v>365.35</v>
      </c>
      <c r="G467">
        <v>-27.814705597303298</v>
      </c>
      <c r="H467">
        <v>2.3906466031814699</v>
      </c>
      <c r="I467">
        <v>6.7538407476152198</v>
      </c>
      <c r="J467">
        <v>-0.42678601686420298</v>
      </c>
      <c r="K467">
        <v>344.69403366629001</v>
      </c>
      <c r="L467">
        <v>342.88264502548401</v>
      </c>
      <c r="M467">
        <v>73.601291079775507</v>
      </c>
      <c r="N467">
        <v>1.9318899468280699</v>
      </c>
      <c r="O467">
        <v>8.93663610236759</v>
      </c>
      <c r="P467">
        <v>25.420528664606898</v>
      </c>
      <c r="Q467">
        <v>-9.8788477852892007E-2</v>
      </c>
    </row>
    <row r="468" spans="1:17" hidden="1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1058</v>
      </c>
      <c r="E468">
        <v>12906.893384999599</v>
      </c>
      <c r="F468">
        <v>100</v>
      </c>
      <c r="G468">
        <v>-25.882079104215201</v>
      </c>
      <c r="I468">
        <v>-15.4163649036136</v>
      </c>
      <c r="M468">
        <v>50</v>
      </c>
      <c r="N468">
        <v>1</v>
      </c>
      <c r="O468">
        <v>0</v>
      </c>
      <c r="P468">
        <v>0</v>
      </c>
    </row>
    <row r="469" spans="1:17" x14ac:dyDescent="0.3">
      <c r="A469" t="s">
        <v>1059</v>
      </c>
      <c r="B469" t="s">
        <v>1060</v>
      </c>
      <c r="C469" t="str">
        <f>IFERROR(VLOOKUP(Table1[[#This Row],[Ticker]],[1]!Table1[[Symbol]:[Industry]],2,FALSE),"-")</f>
        <v>-</v>
      </c>
      <c r="D469" t="s">
        <v>260</v>
      </c>
      <c r="E469">
        <v>12817.791790289901</v>
      </c>
      <c r="F469">
        <v>1614.15</v>
      </c>
      <c r="G469">
        <v>66.312955723432495</v>
      </c>
      <c r="H469">
        <v>-22.826971331926199</v>
      </c>
      <c r="I469">
        <v>42.446715780982899</v>
      </c>
      <c r="J469">
        <v>-5.1850436857298501</v>
      </c>
      <c r="K469">
        <v>1858.78809388387</v>
      </c>
      <c r="L469">
        <v>1541.0212169035101</v>
      </c>
      <c r="M469">
        <v>27.621191481082199</v>
      </c>
      <c r="N469">
        <v>0.72570217462171704</v>
      </c>
      <c r="O469">
        <v>66.279465972802996</v>
      </c>
      <c r="P469">
        <v>101.253039087338</v>
      </c>
      <c r="Q469">
        <v>0.142852571497119</v>
      </c>
    </row>
    <row r="470" spans="1:17" x14ac:dyDescent="0.3">
      <c r="A470" t="s">
        <v>1061</v>
      </c>
      <c r="B470" t="s">
        <v>1062</v>
      </c>
      <c r="C470" t="str">
        <f>IFERROR(VLOOKUP(Table1[[#This Row],[Ticker]],[1]!Table1[[Symbol]:[Industry]],2,FALSE),"-")</f>
        <v>-</v>
      </c>
      <c r="D470" t="s">
        <v>611</v>
      </c>
      <c r="E470">
        <v>12772.987247159999</v>
      </c>
      <c r="F470">
        <v>132.97999999999999</v>
      </c>
      <c r="G470">
        <v>-75.186572857711298</v>
      </c>
      <c r="H470">
        <v>-3.8340761736217299</v>
      </c>
      <c r="I470">
        <v>-22.390831500325799</v>
      </c>
      <c r="J470">
        <v>-0.76027280685888099</v>
      </c>
      <c r="K470">
        <v>140.23003820533299</v>
      </c>
      <c r="L470">
        <v>166.66970069936701</v>
      </c>
      <c r="M470">
        <v>38.762776037024601</v>
      </c>
      <c r="N470">
        <v>0.82708623743741105</v>
      </c>
      <c r="O470">
        <v>125.37223642652999</v>
      </c>
      <c r="P470">
        <v>5.9601593625497804</v>
      </c>
      <c r="Q470">
        <v>-0.110495189544424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54</v>
      </c>
      <c r="E471">
        <v>12766.09905855</v>
      </c>
      <c r="F471">
        <v>1388.25</v>
      </c>
      <c r="G471">
        <v>159.619206242828</v>
      </c>
      <c r="H471">
        <v>1.9807562140766199</v>
      </c>
      <c r="I471">
        <v>58.299458158389697</v>
      </c>
      <c r="J471">
        <v>5.0155788006654403</v>
      </c>
      <c r="K471">
        <v>1204.77053504281</v>
      </c>
      <c r="L471">
        <v>915.07030624729998</v>
      </c>
      <c r="M471">
        <v>67.115621889754195</v>
      </c>
      <c r="N471">
        <v>0.80496163712612201</v>
      </c>
      <c r="O471">
        <v>3.0794165316045201</v>
      </c>
      <c r="P471">
        <v>197.26980728051299</v>
      </c>
      <c r="Q471">
        <v>9.5792696855161993E-2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626</v>
      </c>
      <c r="E472">
        <v>12755.702590168999</v>
      </c>
      <c r="F472">
        <v>25.69</v>
      </c>
      <c r="G472">
        <v>7.5724663503302398</v>
      </c>
      <c r="H472">
        <v>-0.54013877607518501</v>
      </c>
      <c r="I472">
        <v>-22.672682593144302</v>
      </c>
      <c r="J472">
        <v>-4.5488649893995596</v>
      </c>
      <c r="K472">
        <v>26.776210332389802</v>
      </c>
      <c r="L472">
        <v>25.8023260773003</v>
      </c>
      <c r="M472">
        <v>34.178515210458201</v>
      </c>
      <c r="N472">
        <v>0.90095085799705599</v>
      </c>
      <c r="O472">
        <v>52.004671078240499</v>
      </c>
      <c r="P472">
        <v>59.565217391304301</v>
      </c>
      <c r="Q472">
        <v>1.1812324936426999E-2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265</v>
      </c>
      <c r="E473">
        <v>12754.967122815</v>
      </c>
      <c r="F473">
        <v>947.85</v>
      </c>
      <c r="G473">
        <v>-34.8826551410815</v>
      </c>
      <c r="H473">
        <v>0.30487029761361301</v>
      </c>
      <c r="I473">
        <v>-3.2845773725595899</v>
      </c>
      <c r="J473">
        <v>-0.138264793860782</v>
      </c>
      <c r="K473">
        <v>938.12955468316898</v>
      </c>
      <c r="L473">
        <v>944.761367147226</v>
      </c>
      <c r="M473">
        <v>58.184158984196898</v>
      </c>
      <c r="N473">
        <v>0.43866245931395798</v>
      </c>
      <c r="O473">
        <v>31.666402911853101</v>
      </c>
      <c r="P473">
        <v>21.200690492935198</v>
      </c>
      <c r="Q473">
        <v>1.5466131103455001E-2</v>
      </c>
    </row>
    <row r="474" spans="1:17" hidden="1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86</v>
      </c>
      <c r="E474">
        <v>12740.967606280001</v>
      </c>
      <c r="F474">
        <v>11148.35</v>
      </c>
      <c r="G474">
        <v>21.4191998979517</v>
      </c>
      <c r="H474">
        <v>15.3609052495956</v>
      </c>
      <c r="I474">
        <v>48.425148246062598</v>
      </c>
      <c r="J474">
        <v>8.0347415973330705</v>
      </c>
      <c r="K474">
        <v>9531.10624951307</v>
      </c>
      <c r="L474">
        <v>8291.4940199075299</v>
      </c>
      <c r="M474">
        <v>93.414179773413807</v>
      </c>
      <c r="N474">
        <v>1.56079892744334</v>
      </c>
      <c r="O474">
        <v>2.70578157305789</v>
      </c>
      <c r="P474">
        <v>65.599887108034594</v>
      </c>
      <c r="Q474">
        <v>0.125036246958633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798</v>
      </c>
      <c r="E475">
        <v>12725.587415095</v>
      </c>
      <c r="F475">
        <v>2710.45</v>
      </c>
      <c r="G475">
        <v>20.878621548247001</v>
      </c>
      <c r="H475">
        <v>8.1817663671684002</v>
      </c>
      <c r="I475">
        <v>-5.2936655171106102</v>
      </c>
      <c r="J475">
        <v>-1.81710349467107</v>
      </c>
      <c r="K475">
        <v>2646.7256632466501</v>
      </c>
      <c r="L475">
        <v>2416.31246512705</v>
      </c>
      <c r="M475">
        <v>37.1584473467815</v>
      </c>
      <c r="N475">
        <v>0.95292316860431103</v>
      </c>
      <c r="O475">
        <v>10.498256747034601</v>
      </c>
      <c r="P475">
        <v>54.525241583763197</v>
      </c>
      <c r="Q475">
        <v>5.8778592047164999E-2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24</v>
      </c>
      <c r="E476">
        <v>12626.974619392</v>
      </c>
      <c r="F476">
        <v>170.48</v>
      </c>
      <c r="G476">
        <v>2.25020199311659</v>
      </c>
      <c r="H476">
        <v>-1.0496305789026401</v>
      </c>
      <c r="I476">
        <v>17.304538171512799</v>
      </c>
      <c r="J476">
        <v>-0.775396940378554</v>
      </c>
      <c r="K476">
        <v>165.409566186852</v>
      </c>
      <c r="L476">
        <v>154.43589340511701</v>
      </c>
      <c r="M476">
        <v>57.214259384021702</v>
      </c>
      <c r="N476">
        <v>0.64374261039631797</v>
      </c>
      <c r="O476">
        <v>3.7189113092444801</v>
      </c>
      <c r="P476">
        <v>37.317760773258101</v>
      </c>
      <c r="Q476">
        <v>-9.1684100796959999E-3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57</v>
      </c>
      <c r="E477">
        <v>12613.28883324</v>
      </c>
      <c r="F477">
        <v>31.4</v>
      </c>
      <c r="G477">
        <v>38.515826654946999</v>
      </c>
      <c r="H477">
        <v>-6.6651072206239403</v>
      </c>
      <c r="I477">
        <v>19.928462682593199</v>
      </c>
      <c r="J477">
        <v>2.6873089097898801</v>
      </c>
      <c r="K477">
        <v>30.493658196673302</v>
      </c>
      <c r="L477">
        <v>27.035801845258199</v>
      </c>
      <c r="M477">
        <v>59.6462864075</v>
      </c>
      <c r="N477">
        <v>0.64197565482275398</v>
      </c>
      <c r="O477">
        <v>21.3694267515923</v>
      </c>
      <c r="P477">
        <v>101.92926045016</v>
      </c>
      <c r="Q477">
        <v>8.3587964759821998E-2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127</v>
      </c>
      <c r="E478">
        <v>12600.8119698399</v>
      </c>
      <c r="F478">
        <v>941.8</v>
      </c>
      <c r="G478">
        <v>26.784479495233601</v>
      </c>
      <c r="H478">
        <v>-9.0339535545334808</v>
      </c>
      <c r="I478">
        <v>24.576202915041101</v>
      </c>
      <c r="J478">
        <v>1.26365087197375</v>
      </c>
      <c r="K478">
        <v>986.70006260096295</v>
      </c>
      <c r="L478">
        <v>882.48514712742099</v>
      </c>
      <c r="M478">
        <v>51.2850723528014</v>
      </c>
      <c r="N478">
        <v>0.64021141123608305</v>
      </c>
      <c r="O478">
        <v>29.9585899341686</v>
      </c>
      <c r="P478">
        <v>64.406039975560702</v>
      </c>
      <c r="Q478">
        <v>0.12015977244685901</v>
      </c>
    </row>
    <row r="479" spans="1:17" hidden="1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141</v>
      </c>
      <c r="E479">
        <v>12594.8422257</v>
      </c>
      <c r="F479">
        <v>414.5</v>
      </c>
      <c r="G479">
        <v>31.962551512692599</v>
      </c>
      <c r="H479">
        <v>-2.12931834258108</v>
      </c>
      <c r="I479">
        <v>68.928754064587295</v>
      </c>
      <c r="J479">
        <v>-2.6181676387564101</v>
      </c>
      <c r="K479">
        <v>394.182178669564</v>
      </c>
      <c r="L479">
        <v>315.37340886675503</v>
      </c>
      <c r="M479">
        <v>45.710938676411899</v>
      </c>
      <c r="N479">
        <v>0.77951460130878303</v>
      </c>
      <c r="O479">
        <v>14.9698431845597</v>
      </c>
      <c r="P479">
        <v>102.689486552567</v>
      </c>
      <c r="Q479">
        <v>0.176720056022728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552</v>
      </c>
      <c r="E480">
        <v>12575.807671446</v>
      </c>
      <c r="F480">
        <v>131.58000000000001</v>
      </c>
      <c r="G480">
        <v>27.385247628458</v>
      </c>
      <c r="H480">
        <v>41.639624169825503</v>
      </c>
      <c r="I480">
        <v>55.6889666958661</v>
      </c>
      <c r="J480">
        <v>5.2662539109304101</v>
      </c>
      <c r="K480">
        <v>106.702879211292</v>
      </c>
      <c r="L480">
        <v>93.158001651013706</v>
      </c>
      <c r="M480">
        <v>79.962375447570594</v>
      </c>
      <c r="N480">
        <v>2.9809957982132902</v>
      </c>
      <c r="O480">
        <v>3.7391700866392799</v>
      </c>
      <c r="P480">
        <v>90.695652173913004</v>
      </c>
      <c r="Q480">
        <v>2.8689077334269002E-2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460</v>
      </c>
      <c r="E481">
        <v>12546.0015047</v>
      </c>
      <c r="F481">
        <v>2566.6</v>
      </c>
      <c r="G481">
        <v>20.7346984799726</v>
      </c>
      <c r="H481">
        <v>3.0474223260695799</v>
      </c>
      <c r="I481">
        <v>36.6829565577629</v>
      </c>
      <c r="J481">
        <v>2.3820222996017502</v>
      </c>
      <c r="K481">
        <v>2328.9628511047299</v>
      </c>
      <c r="L481">
        <v>2073.39282740413</v>
      </c>
      <c r="M481">
        <v>70.760396313658603</v>
      </c>
      <c r="N481">
        <v>0.52298838712566997</v>
      </c>
      <c r="O481">
        <v>1.83706070287539</v>
      </c>
      <c r="P481">
        <v>55.683610336042697</v>
      </c>
      <c r="Q481">
        <v>0.210926906794592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327</v>
      </c>
      <c r="E482">
        <v>12468.331099000001</v>
      </c>
      <c r="F482">
        <v>899.5</v>
      </c>
      <c r="G482">
        <v>-11.970852611465199</v>
      </c>
      <c r="H482">
        <v>-9.4757431403839405</v>
      </c>
      <c r="I482">
        <v>13.083635096386301</v>
      </c>
      <c r="J482">
        <v>-2.0881384246913401</v>
      </c>
      <c r="K482">
        <v>907.75578529854795</v>
      </c>
      <c r="L482">
        <v>820.39183252890098</v>
      </c>
      <c r="M482">
        <v>35.6026728949263</v>
      </c>
      <c r="N482">
        <v>0.51685104267595205</v>
      </c>
      <c r="O482">
        <v>13.9521956642579</v>
      </c>
      <c r="P482">
        <v>38.994050838290903</v>
      </c>
      <c r="Q482">
        <v>-4.2653706194079002E-2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260</v>
      </c>
      <c r="E483">
        <v>12421.511001479999</v>
      </c>
      <c r="F483">
        <v>1866.9</v>
      </c>
      <c r="G483">
        <v>67.368787828138196</v>
      </c>
      <c r="H483">
        <v>5.3362866774070596</v>
      </c>
      <c r="I483">
        <v>39.719084655967499</v>
      </c>
      <c r="J483">
        <v>5.5138432890801203</v>
      </c>
      <c r="K483">
        <v>1729.4214084540299</v>
      </c>
      <c r="L483">
        <v>1468.2893515629801</v>
      </c>
      <c r="M483">
        <v>76.086153932758407</v>
      </c>
      <c r="N483">
        <v>0.67376811673623904</v>
      </c>
      <c r="O483">
        <v>5.5332369168139701</v>
      </c>
      <c r="P483">
        <v>121.801116787453</v>
      </c>
      <c r="Q483">
        <v>0.13271492456307199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78</v>
      </c>
      <c r="E484">
        <v>12205.26678373</v>
      </c>
      <c r="F484">
        <v>591.04999999999995</v>
      </c>
      <c r="G484">
        <v>-48.096989941880501</v>
      </c>
      <c r="H484">
        <v>-10.9352830974432</v>
      </c>
      <c r="I484">
        <v>-4.4627324650929401</v>
      </c>
      <c r="J484">
        <v>-1.82342619165532</v>
      </c>
      <c r="K484">
        <v>607.79791445189903</v>
      </c>
      <c r="L484">
        <v>639.12566022838701</v>
      </c>
      <c r="M484">
        <v>46.804960687461701</v>
      </c>
      <c r="N484">
        <v>0.489512828931435</v>
      </c>
      <c r="O484">
        <v>39.4129092293376</v>
      </c>
      <c r="P484">
        <v>17.213683688646402</v>
      </c>
      <c r="Q484">
        <v>4.4555828906821998E-2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460</v>
      </c>
      <c r="E485">
        <v>12198.21178799</v>
      </c>
      <c r="F485">
        <v>1832.9</v>
      </c>
      <c r="G485">
        <v>33.912348000147603</v>
      </c>
      <c r="H485">
        <v>-4.5597559384601398</v>
      </c>
      <c r="I485">
        <v>63.006106582040204</v>
      </c>
      <c r="J485">
        <v>-5.3174893397595504</v>
      </c>
      <c r="K485">
        <v>1891.9984388538401</v>
      </c>
      <c r="L485">
        <v>1514.70421919153</v>
      </c>
      <c r="M485">
        <v>31.2005957245098</v>
      </c>
      <c r="N485">
        <v>0.92855253605518695</v>
      </c>
      <c r="O485">
        <v>29.848873370069199</v>
      </c>
      <c r="P485">
        <v>104.023625383618</v>
      </c>
      <c r="Q485">
        <v>0.205949397306328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463</v>
      </c>
      <c r="E486">
        <v>12156.76815331</v>
      </c>
      <c r="F486">
        <v>769.45</v>
      </c>
      <c r="G486">
        <v>35.124407608486202</v>
      </c>
      <c r="H486">
        <v>15.6158435939395</v>
      </c>
      <c r="I486">
        <v>59.458635096386303</v>
      </c>
      <c r="J486">
        <v>6.5153005760582197</v>
      </c>
      <c r="K486">
        <v>656.67076958440498</v>
      </c>
      <c r="L486">
        <v>554.78589943987402</v>
      </c>
      <c r="M486">
        <v>67.593481956012795</v>
      </c>
      <c r="N486">
        <v>1.9642260971502901</v>
      </c>
      <c r="O486">
        <v>2.15088699720578</v>
      </c>
      <c r="P486">
        <v>89.449710698017995</v>
      </c>
      <c r="Q486">
        <v>-1.7757087941479999E-2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1097</v>
      </c>
      <c r="E487">
        <v>12129.34158158</v>
      </c>
      <c r="F487">
        <v>816.1</v>
      </c>
      <c r="G487">
        <v>58.902252379991701</v>
      </c>
      <c r="H487">
        <v>8.7398431223758504</v>
      </c>
      <c r="I487">
        <v>47.656869185705901</v>
      </c>
      <c r="J487">
        <v>-4.3000048895226</v>
      </c>
      <c r="K487">
        <v>733.05713677002996</v>
      </c>
      <c r="L487">
        <v>614.15439881887505</v>
      </c>
      <c r="M487">
        <v>58.044721954725098</v>
      </c>
      <c r="N487">
        <v>1.36848043860083</v>
      </c>
      <c r="O487">
        <v>4.4173508148511003</v>
      </c>
      <c r="P487">
        <v>103.84663419507901</v>
      </c>
      <c r="Q487">
        <v>-4.5223924258144997E-2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382</v>
      </c>
      <c r="E488">
        <v>12097.370769749999</v>
      </c>
      <c r="F488">
        <v>958.3</v>
      </c>
      <c r="G488">
        <v>24.227570018591798</v>
      </c>
      <c r="H488">
        <v>-1.6539547911471799</v>
      </c>
      <c r="I488">
        <v>81.339614975248793</v>
      </c>
      <c r="J488">
        <v>-11.205837732637599</v>
      </c>
      <c r="K488">
        <v>942.116367005082</v>
      </c>
      <c r="L488">
        <v>739.08103754017804</v>
      </c>
      <c r="M488">
        <v>26.065723432974501</v>
      </c>
      <c r="N488">
        <v>0.416311538294937</v>
      </c>
      <c r="O488">
        <v>17.291036209955099</v>
      </c>
      <c r="P488">
        <v>112.95555555555499</v>
      </c>
      <c r="Q488">
        <v>8.3007747593373996E-2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46</v>
      </c>
      <c r="E489">
        <v>12020.400231350999</v>
      </c>
      <c r="F489">
        <v>213.87</v>
      </c>
      <c r="G489">
        <v>15.566333594197401</v>
      </c>
      <c r="H489">
        <v>-4.4077862775066201</v>
      </c>
      <c r="I489">
        <v>1.8757871580472501E-3</v>
      </c>
      <c r="J489">
        <v>2.6424364914129401</v>
      </c>
      <c r="K489">
        <v>229.83129606893999</v>
      </c>
      <c r="L489">
        <v>216.77166485078899</v>
      </c>
      <c r="M489">
        <v>44.410935986509998</v>
      </c>
      <c r="N489">
        <v>0.76674162390794198</v>
      </c>
      <c r="O489">
        <v>42.095665591246998</v>
      </c>
      <c r="P489">
        <v>83.658222413052798</v>
      </c>
      <c r="Q489">
        <v>0.114002110888852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21</v>
      </c>
      <c r="E490">
        <v>12012.70929705</v>
      </c>
      <c r="F490">
        <v>803.25</v>
      </c>
      <c r="G490">
        <v>-39.515754713053397</v>
      </c>
      <c r="H490">
        <v>1.4706221520577401</v>
      </c>
      <c r="I490">
        <v>-13.371011413173401</v>
      </c>
      <c r="J490">
        <v>-1.41438515971935</v>
      </c>
      <c r="K490">
        <v>806.88759813772504</v>
      </c>
      <c r="L490">
        <v>830.27704083409606</v>
      </c>
      <c r="M490">
        <v>45.635312992641303</v>
      </c>
      <c r="N490">
        <v>0.49357915803703201</v>
      </c>
      <c r="O490">
        <v>19.638966697790199</v>
      </c>
      <c r="P490">
        <v>8.4008097165992002</v>
      </c>
      <c r="Q490">
        <v>-0.14825919020543701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406</v>
      </c>
      <c r="E491">
        <v>12000.12654318</v>
      </c>
      <c r="F491">
        <v>2966.65</v>
      </c>
      <c r="G491">
        <v>12.2783586650245</v>
      </c>
      <c r="H491">
        <v>8.3449136558516095</v>
      </c>
      <c r="I491">
        <v>1.34640199592387</v>
      </c>
      <c r="J491">
        <v>2.1136693919732301</v>
      </c>
      <c r="K491">
        <v>2763.9797789326699</v>
      </c>
      <c r="L491">
        <v>2555.4774889221799</v>
      </c>
      <c r="M491">
        <v>66.838517795467098</v>
      </c>
      <c r="N491">
        <v>0.83490112327501897</v>
      </c>
      <c r="O491">
        <v>3.5848516002898898</v>
      </c>
      <c r="P491">
        <v>44.2677559753933</v>
      </c>
      <c r="Q491">
        <v>8.4623939281846E-2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144</v>
      </c>
      <c r="E492">
        <v>11948.85</v>
      </c>
      <c r="F492">
        <v>375.75</v>
      </c>
      <c r="G492">
        <v>2.9980443737473901</v>
      </c>
      <c r="H492">
        <v>-1.0680268140421501</v>
      </c>
      <c r="I492">
        <v>-8.3040501943776395</v>
      </c>
      <c r="J492">
        <v>0.81762333271147802</v>
      </c>
      <c r="K492">
        <v>378.06064189308501</v>
      </c>
      <c r="L492">
        <v>373.43666329186198</v>
      </c>
      <c r="M492">
        <v>62.199907734689901</v>
      </c>
      <c r="N492">
        <v>0.64395732617681301</v>
      </c>
      <c r="O492">
        <v>34.664005322687899</v>
      </c>
      <c r="P492">
        <v>42.7079377136346</v>
      </c>
      <c r="Q492">
        <v>0.153026069577028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565</v>
      </c>
      <c r="E493">
        <v>11908.589463988999</v>
      </c>
      <c r="F493">
        <v>164.29</v>
      </c>
      <c r="G493">
        <v>-33.427336484819797</v>
      </c>
      <c r="H493">
        <v>2.13721983824228</v>
      </c>
      <c r="I493">
        <v>-17.303495390326098</v>
      </c>
      <c r="J493">
        <v>-0.39476865284723101</v>
      </c>
      <c r="K493">
        <v>164.50728718199301</v>
      </c>
      <c r="L493">
        <v>164.78769047660401</v>
      </c>
      <c r="M493">
        <v>52.374149250178</v>
      </c>
      <c r="N493">
        <v>1.0302000130301301</v>
      </c>
      <c r="O493">
        <v>27.395080818767699</v>
      </c>
      <c r="P493">
        <v>24.793011773642199</v>
      </c>
      <c r="Q493">
        <v>-2.4494967925224001E-2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95</v>
      </c>
      <c r="E494">
        <v>11883.897606017999</v>
      </c>
      <c r="F494">
        <v>17.34</v>
      </c>
      <c r="G494">
        <v>42.467435458891501</v>
      </c>
      <c r="H494">
        <v>-6.8639598254364902</v>
      </c>
      <c r="I494">
        <v>-5.3211268083755696</v>
      </c>
      <c r="J494">
        <v>-2.9277765081478799</v>
      </c>
      <c r="K494">
        <v>18.123706774071</v>
      </c>
      <c r="L494">
        <v>16.883827656093199</v>
      </c>
      <c r="M494">
        <v>37.274869833099103</v>
      </c>
      <c r="N494">
        <v>0.54740274790584198</v>
      </c>
      <c r="O494">
        <v>38.408304498269899</v>
      </c>
      <c r="P494">
        <v>107.664670658682</v>
      </c>
      <c r="Q494">
        <v>0.12635412088383899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411</v>
      </c>
      <c r="E495">
        <v>11845.197092775001</v>
      </c>
      <c r="F495">
        <v>131.75</v>
      </c>
      <c r="G495">
        <v>119.006396732216</v>
      </c>
      <c r="H495">
        <v>48.698304674647197</v>
      </c>
      <c r="I495">
        <v>79.480084800528303</v>
      </c>
      <c r="J495">
        <v>12.4447424179924</v>
      </c>
      <c r="K495">
        <v>95.986916856319695</v>
      </c>
      <c r="L495">
        <v>76.871936796599201</v>
      </c>
      <c r="M495">
        <v>77.436869356634304</v>
      </c>
      <c r="N495">
        <v>1.0359765911094401</v>
      </c>
      <c r="O495">
        <v>4.3263757115749399</v>
      </c>
      <c r="P495">
        <v>152.39463601532501</v>
      </c>
      <c r="Q495">
        <v>0.11468886972915</v>
      </c>
    </row>
    <row r="496" spans="1:17" hidden="1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54</v>
      </c>
      <c r="E496">
        <v>11844.648894600001</v>
      </c>
      <c r="F496">
        <v>5143</v>
      </c>
      <c r="G496">
        <v>-20.997812763845999</v>
      </c>
      <c r="H496">
        <v>6.6742450879196902</v>
      </c>
      <c r="I496">
        <v>-10.532098563244499</v>
      </c>
      <c r="J496">
        <v>8.7421427054008696</v>
      </c>
      <c r="O496">
        <v>1.0888586428154701</v>
      </c>
      <c r="P496">
        <v>11.8043478260869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463</v>
      </c>
      <c r="E497">
        <v>11830.364373599999</v>
      </c>
      <c r="F497">
        <v>3336.75</v>
      </c>
      <c r="G497">
        <v>-0.45213830917715397</v>
      </c>
      <c r="H497">
        <v>14.4642069431229</v>
      </c>
      <c r="I497">
        <v>29.275972809408302</v>
      </c>
      <c r="J497">
        <v>6.1802066489082703</v>
      </c>
      <c r="K497">
        <v>2920.75768307108</v>
      </c>
      <c r="L497">
        <v>2740.8976060732898</v>
      </c>
      <c r="M497">
        <v>79.777578082331203</v>
      </c>
      <c r="N497">
        <v>2.3103175356597401</v>
      </c>
      <c r="O497">
        <v>0.99647860942533295</v>
      </c>
      <c r="P497">
        <v>48.497997329773</v>
      </c>
      <c r="Q497">
        <v>-4.4946389608973E-2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565</v>
      </c>
      <c r="E498">
        <v>11735.538806875</v>
      </c>
      <c r="F498">
        <v>881.35</v>
      </c>
      <c r="G498">
        <v>-11.361548958685001</v>
      </c>
      <c r="H498">
        <v>4.3053774347508504</v>
      </c>
      <c r="I498">
        <v>7.0699112411990699</v>
      </c>
      <c r="J498">
        <v>2.4986639933329</v>
      </c>
      <c r="K498">
        <v>855.67422944125997</v>
      </c>
      <c r="L498">
        <v>803.89549605951299</v>
      </c>
      <c r="M498">
        <v>49.946381321873297</v>
      </c>
      <c r="N498">
        <v>1.07394079116755</v>
      </c>
      <c r="O498">
        <v>7.9877460713677797</v>
      </c>
      <c r="P498">
        <v>29.610294117647001</v>
      </c>
      <c r="Q498">
        <v>1.7716506343187999E-2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46</v>
      </c>
      <c r="E499">
        <v>11690.489749050001</v>
      </c>
      <c r="F499">
        <v>455.7</v>
      </c>
      <c r="G499">
        <v>-2.2353554574915702</v>
      </c>
      <c r="H499">
        <v>-5.1006983208431098</v>
      </c>
      <c r="I499">
        <v>-4.55393940793188</v>
      </c>
      <c r="J499">
        <v>-0.70997977000229995</v>
      </c>
      <c r="K499">
        <v>468.61734522765602</v>
      </c>
      <c r="L499">
        <v>441.62904550479402</v>
      </c>
      <c r="M499">
        <v>50.0697513551982</v>
      </c>
      <c r="N499">
        <v>0.59731656743538997</v>
      </c>
      <c r="O499">
        <v>26.135615536537099</v>
      </c>
      <c r="P499">
        <v>46.952595936794502</v>
      </c>
      <c r="Q499">
        <v>4.5200323903670002E-3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127</v>
      </c>
      <c r="E500">
        <v>11572.426967859999</v>
      </c>
      <c r="F500">
        <v>703.45</v>
      </c>
      <c r="G500">
        <v>27.961551294909899</v>
      </c>
      <c r="H500">
        <v>-7.0311529597720099</v>
      </c>
      <c r="I500">
        <v>21.375078946653701</v>
      </c>
      <c r="J500">
        <v>-0.57870907818956596</v>
      </c>
      <c r="K500">
        <v>707.92081433271005</v>
      </c>
      <c r="L500">
        <v>638.91317530119397</v>
      </c>
      <c r="M500">
        <v>56.489405754673903</v>
      </c>
      <c r="N500">
        <v>1.27056255408673</v>
      </c>
      <c r="O500">
        <v>17.989906887483102</v>
      </c>
      <c r="P500">
        <v>75.862499999999997</v>
      </c>
      <c r="Q500">
        <v>0.117551787138703</v>
      </c>
    </row>
    <row r="501" spans="1:17" hidden="1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D501" t="s">
        <v>92</v>
      </c>
      <c r="E501">
        <v>11516.9498752</v>
      </c>
      <c r="F501">
        <v>90.85</v>
      </c>
      <c r="G501">
        <v>-40.190700119117999</v>
      </c>
      <c r="H501">
        <v>-6.4543804492743799</v>
      </c>
      <c r="I501">
        <v>-19.985692634706101</v>
      </c>
      <c r="J501">
        <v>-2.8768871800846401</v>
      </c>
      <c r="K501">
        <v>93.189011450400301</v>
      </c>
      <c r="L501">
        <v>97.547830248251401</v>
      </c>
      <c r="M501">
        <v>13.715137464591701</v>
      </c>
      <c r="N501">
        <v>1.2407511493832399</v>
      </c>
      <c r="O501">
        <v>18.436984039625699</v>
      </c>
      <c r="P501">
        <v>0.176425184695117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-</v>
      </c>
      <c r="D502" t="s">
        <v>1011</v>
      </c>
      <c r="E502">
        <v>11501.72445745</v>
      </c>
      <c r="F502">
        <v>570.1</v>
      </c>
      <c r="G502">
        <v>3.9664575089267902</v>
      </c>
      <c r="H502">
        <v>4.1425834501285097</v>
      </c>
      <c r="I502">
        <v>42.571718787670797</v>
      </c>
      <c r="J502">
        <v>-0.29724989222443998</v>
      </c>
      <c r="K502">
        <v>521.86578673023303</v>
      </c>
      <c r="L502">
        <v>445.23456823355599</v>
      </c>
      <c r="M502">
        <v>53.117669811924301</v>
      </c>
      <c r="N502">
        <v>0.44862788192870201</v>
      </c>
      <c r="O502">
        <v>9.6298894930713903</v>
      </c>
      <c r="P502">
        <v>65.967976710334696</v>
      </c>
      <c r="Q502">
        <v>4.1278579202995998E-2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Row],[Ticker]],[1]!Table1[[Symbol]:[Industry]],2,FALSE),"-")</f>
        <v>-</v>
      </c>
      <c r="D503" t="s">
        <v>835</v>
      </c>
      <c r="E503">
        <v>11439.272911536</v>
      </c>
      <c r="F503">
        <v>82.84</v>
      </c>
      <c r="G503">
        <v>15.6038303748625</v>
      </c>
      <c r="H503">
        <v>-1.9954210977762099</v>
      </c>
      <c r="I503">
        <v>3.6921900927918001</v>
      </c>
      <c r="J503">
        <v>1.5987386433672599</v>
      </c>
      <c r="K503">
        <v>79.216700141787399</v>
      </c>
      <c r="L503">
        <v>74.506305286395005</v>
      </c>
      <c r="M503">
        <v>66.279983291037595</v>
      </c>
      <c r="N503">
        <v>1.29587646546539</v>
      </c>
      <c r="O503">
        <v>14.497827136648899</v>
      </c>
      <c r="P503">
        <v>71.511387163561096</v>
      </c>
      <c r="Q503">
        <v>6.5740523432418999E-2</v>
      </c>
    </row>
    <row r="504" spans="1:17" hidden="1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1132</v>
      </c>
      <c r="E504">
        <v>11434.588577160001</v>
      </c>
      <c r="F504">
        <v>1213.8</v>
      </c>
      <c r="G504">
        <v>-8.1288777072419904</v>
      </c>
      <c r="H504">
        <v>-3.4886573378002299</v>
      </c>
      <c r="I504">
        <v>33.470479622605197</v>
      </c>
      <c r="J504">
        <v>1.8160822926258</v>
      </c>
      <c r="K504">
        <v>1197.8184682537801</v>
      </c>
      <c r="M504">
        <v>58.156093773897197</v>
      </c>
      <c r="N504">
        <v>0.58762957088983403</v>
      </c>
      <c r="O504">
        <v>7.0975449003130597</v>
      </c>
      <c r="P504">
        <v>49.262174126905997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78</v>
      </c>
      <c r="E505">
        <v>11427.459286875001</v>
      </c>
      <c r="F505">
        <v>368.75</v>
      </c>
      <c r="G505">
        <v>25.0902852765422</v>
      </c>
      <c r="H505">
        <v>-1.62974759771115</v>
      </c>
      <c r="I505">
        <v>65.078006119391702</v>
      </c>
      <c r="J505">
        <v>6.2429607058234401E-2</v>
      </c>
      <c r="K505">
        <v>345.006113434756</v>
      </c>
      <c r="L505">
        <v>279.34193358173002</v>
      </c>
      <c r="M505">
        <v>57.996094870947303</v>
      </c>
      <c r="N505">
        <v>0.125119566299809</v>
      </c>
      <c r="O505">
        <v>4.4067796610169401</v>
      </c>
      <c r="P505">
        <v>113.706172124022</v>
      </c>
      <c r="Q505">
        <v>7.0840367986485006E-2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24</v>
      </c>
      <c r="E506">
        <v>11423.6668711619</v>
      </c>
      <c r="F506">
        <v>103.74</v>
      </c>
      <c r="G506">
        <v>-29.1548063769424</v>
      </c>
      <c r="H506">
        <v>-6.9827616065261697</v>
      </c>
      <c r="I506">
        <v>-36.706197984038504</v>
      </c>
      <c r="J506">
        <v>-1.12960713738645</v>
      </c>
      <c r="K506">
        <v>110.690566894791</v>
      </c>
      <c r="L506">
        <v>114.652195871354</v>
      </c>
      <c r="M506">
        <v>32.352850944929301</v>
      </c>
      <c r="N506">
        <v>0.49500466989490799</v>
      </c>
      <c r="O506">
        <v>47.002120686331203</v>
      </c>
      <c r="P506">
        <v>9.6617336152219799</v>
      </c>
      <c r="Q506">
        <v>0.113621770823551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418</v>
      </c>
      <c r="E507">
        <v>11416.733735100001</v>
      </c>
      <c r="F507">
        <v>245.1</v>
      </c>
      <c r="G507">
        <v>50.893975710065298</v>
      </c>
      <c r="H507">
        <v>-12.624496004428</v>
      </c>
      <c r="I507">
        <v>5.5907938226267504</v>
      </c>
      <c r="J507">
        <v>-3.1904902795250099</v>
      </c>
      <c r="K507">
        <v>264.30506805254299</v>
      </c>
      <c r="L507">
        <v>230.17891753700999</v>
      </c>
      <c r="M507">
        <v>29.7326056369097</v>
      </c>
      <c r="N507">
        <v>0.292466000532911</v>
      </c>
      <c r="O507">
        <v>56.752345981232097</v>
      </c>
      <c r="P507">
        <v>90.739299610894903</v>
      </c>
      <c r="Q507">
        <v>0.10039043920230201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265</v>
      </c>
      <c r="E508">
        <v>11382.020511544901</v>
      </c>
      <c r="F508">
        <v>2092.15</v>
      </c>
      <c r="G508">
        <v>-2.1264966014794</v>
      </c>
      <c r="H508">
        <v>-9.8884186853199196</v>
      </c>
      <c r="I508">
        <v>5.5486259899713701</v>
      </c>
      <c r="J508">
        <v>2.7316326110465501</v>
      </c>
      <c r="K508">
        <v>2148.8698195243501</v>
      </c>
      <c r="L508">
        <v>2025.9640016651399</v>
      </c>
      <c r="M508">
        <v>54.0669658497116</v>
      </c>
      <c r="N508">
        <v>0.38366555285805598</v>
      </c>
      <c r="O508">
        <v>31.340965035967699</v>
      </c>
      <c r="P508">
        <v>30.759374999999999</v>
      </c>
      <c r="Q508">
        <v>2.6414559173021001E-2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463</v>
      </c>
      <c r="E509">
        <v>11338.306345999999</v>
      </c>
      <c r="F509">
        <v>2217.5</v>
      </c>
      <c r="G509">
        <v>-33.919237483512603</v>
      </c>
      <c r="H509">
        <v>6.2741631358748498</v>
      </c>
      <c r="I509">
        <v>-3.4892500237428798</v>
      </c>
      <c r="J509">
        <v>-5.1461272216333098</v>
      </c>
      <c r="K509">
        <v>2127.0508467964901</v>
      </c>
      <c r="L509">
        <v>2150.0996597336102</v>
      </c>
      <c r="M509">
        <v>53.873810601410803</v>
      </c>
      <c r="N509">
        <v>1.8168163593647599</v>
      </c>
      <c r="O509">
        <v>23.337091319052899</v>
      </c>
      <c r="P509">
        <v>22.6493362831858</v>
      </c>
      <c r="Q509">
        <v>-0.13249649324486201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116</v>
      </c>
      <c r="E510">
        <v>11336.999185119999</v>
      </c>
      <c r="F510">
        <v>1928.8</v>
      </c>
      <c r="G510">
        <v>79.724999032443904</v>
      </c>
      <c r="H510">
        <v>19.969171335173002</v>
      </c>
      <c r="I510">
        <v>69.246153047559105</v>
      </c>
      <c r="J510">
        <v>1.9000342399622601</v>
      </c>
      <c r="K510">
        <v>1558.56370607241</v>
      </c>
      <c r="L510">
        <v>1301.54577425354</v>
      </c>
      <c r="M510">
        <v>73.080790867941005</v>
      </c>
      <c r="N510">
        <v>2.3274259812010998</v>
      </c>
      <c r="O510">
        <v>4.15802571547077</v>
      </c>
      <c r="P510">
        <v>108.293736501079</v>
      </c>
      <c r="Q510">
        <v>0.17972501293080001</v>
      </c>
    </row>
    <row r="511" spans="1:17" hidden="1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327</v>
      </c>
      <c r="E511">
        <v>11336.94882216</v>
      </c>
      <c r="F511">
        <v>983.45</v>
      </c>
      <c r="G511">
        <v>-38.160198808077403</v>
      </c>
      <c r="H511">
        <v>-3.4893566578046999</v>
      </c>
      <c r="I511">
        <v>-12.107367582325701</v>
      </c>
      <c r="J511">
        <v>-2.8368046097082198</v>
      </c>
      <c r="K511">
        <v>987.37492120688205</v>
      </c>
      <c r="L511">
        <v>997.04224860766203</v>
      </c>
      <c r="M511">
        <v>50.519568120117697</v>
      </c>
      <c r="N511">
        <v>1.0221225278903301</v>
      </c>
      <c r="O511">
        <v>16.731913162845</v>
      </c>
      <c r="P511">
        <v>19.9109918917271</v>
      </c>
      <c r="Q511">
        <v>-7.8607858069839998E-2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406</v>
      </c>
      <c r="E512">
        <v>11274.993336105001</v>
      </c>
      <c r="F512">
        <v>432.45</v>
      </c>
      <c r="G512">
        <v>42.911831902810498</v>
      </c>
      <c r="H512">
        <v>6.1482084242903303</v>
      </c>
      <c r="I512">
        <v>-14.7763835212538</v>
      </c>
      <c r="J512">
        <v>2.7713201872359501</v>
      </c>
      <c r="K512">
        <v>420.40768922461598</v>
      </c>
      <c r="L512">
        <v>401.21031564119102</v>
      </c>
      <c r="M512">
        <v>60.495441051751797</v>
      </c>
      <c r="N512">
        <v>0.92605378076149603</v>
      </c>
      <c r="O512">
        <v>28.095733610821998</v>
      </c>
      <c r="P512">
        <v>69.588235294117595</v>
      </c>
      <c r="Q512">
        <v>0.110414075304663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278</v>
      </c>
      <c r="E513">
        <v>11181.435864089901</v>
      </c>
      <c r="F513">
        <v>2182.1</v>
      </c>
      <c r="G513">
        <v>19.921742892310199</v>
      </c>
      <c r="H513">
        <v>0.71724343030485005</v>
      </c>
      <c r="I513">
        <v>22.004127570723401</v>
      </c>
      <c r="J513">
        <v>-1.5280116178657399</v>
      </c>
      <c r="K513">
        <v>2084.45738035362</v>
      </c>
      <c r="L513">
        <v>1870.77339760318</v>
      </c>
      <c r="M513">
        <v>69.936209921094701</v>
      </c>
      <c r="N513">
        <v>0.81234135181746903</v>
      </c>
      <c r="O513">
        <v>1.4618945052930501</v>
      </c>
      <c r="P513">
        <v>60.442630785632801</v>
      </c>
      <c r="Q513">
        <v>-6.4846101678288998E-2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411</v>
      </c>
      <c r="E514">
        <v>11044.589330519901</v>
      </c>
      <c r="F514">
        <v>9777.15</v>
      </c>
      <c r="G514">
        <v>60.740367927660998</v>
      </c>
      <c r="H514">
        <v>-7.2600848665066206E-2</v>
      </c>
      <c r="I514">
        <v>10.1619389097878</v>
      </c>
      <c r="J514">
        <v>-3.47038761275769</v>
      </c>
      <c r="K514">
        <v>9563.1268243549403</v>
      </c>
      <c r="L514">
        <v>8478.9069519797704</v>
      </c>
      <c r="M514">
        <v>38.257001023492002</v>
      </c>
      <c r="N514">
        <v>0.36044892904117698</v>
      </c>
      <c r="O514">
        <v>17.6099374562116</v>
      </c>
      <c r="P514">
        <v>95.499990002199397</v>
      </c>
      <c r="Q514">
        <v>0.158357006027809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1011</v>
      </c>
      <c r="E515">
        <v>10974.449625679999</v>
      </c>
      <c r="F515">
        <v>501.35</v>
      </c>
      <c r="G515">
        <v>3.4151484908847198</v>
      </c>
      <c r="H515">
        <v>18.1566105949274</v>
      </c>
      <c r="I515">
        <v>39.656323002355997</v>
      </c>
      <c r="J515">
        <v>6.4714014415619801</v>
      </c>
      <c r="K515">
        <v>435.45726831487701</v>
      </c>
      <c r="L515">
        <v>379.56233201707602</v>
      </c>
      <c r="M515">
        <v>74.786575034282805</v>
      </c>
      <c r="N515">
        <v>1.1851647095140101</v>
      </c>
      <c r="O515">
        <v>3.3210332103321001</v>
      </c>
      <c r="P515">
        <v>87.420560747663501</v>
      </c>
      <c r="Q515">
        <v>0.11504934485514599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98</v>
      </c>
      <c r="E516">
        <v>10931.54324492</v>
      </c>
      <c r="F516">
        <v>226.12</v>
      </c>
      <c r="G516">
        <v>50.1552895217092</v>
      </c>
      <c r="H516">
        <v>-5.6714558831759296</v>
      </c>
      <c r="I516">
        <v>0.24603918845794401</v>
      </c>
      <c r="J516">
        <v>-2.7912208229055699</v>
      </c>
      <c r="K516">
        <v>224.628593870961</v>
      </c>
      <c r="L516">
        <v>198.00120867883999</v>
      </c>
      <c r="M516">
        <v>44.573829101634701</v>
      </c>
      <c r="N516">
        <v>0.33653057104773898</v>
      </c>
      <c r="O516">
        <v>10.865911905182999</v>
      </c>
      <c r="P516">
        <v>94.511827956989194</v>
      </c>
      <c r="Q516">
        <v>9.2508503765048003E-2</v>
      </c>
    </row>
    <row r="517" spans="1:17" hidden="1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-</v>
      </c>
      <c r="D517" t="s">
        <v>260</v>
      </c>
      <c r="E517">
        <v>10866.1153104</v>
      </c>
      <c r="F517">
        <v>5353.8</v>
      </c>
      <c r="G517">
        <v>41.825907518706501</v>
      </c>
      <c r="H517">
        <v>-0.16792257173226099</v>
      </c>
      <c r="I517">
        <v>46.550054700077098</v>
      </c>
      <c r="J517">
        <v>-2.0402050962347902</v>
      </c>
      <c r="K517">
        <v>5203.49117773526</v>
      </c>
      <c r="L517">
        <v>4439.3852569348301</v>
      </c>
      <c r="M517">
        <v>55.404515617003597</v>
      </c>
      <c r="N517">
        <v>1.1216991563688099</v>
      </c>
      <c r="O517">
        <v>7.2761403115544097</v>
      </c>
      <c r="P517">
        <v>79.769319879791098</v>
      </c>
      <c r="Q517">
        <v>0.180933198853823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-</v>
      </c>
      <c r="D518" t="s">
        <v>127</v>
      </c>
      <c r="E518">
        <v>10856.434106250001</v>
      </c>
      <c r="F518">
        <v>356.25</v>
      </c>
      <c r="G518">
        <v>-20.770351340230899</v>
      </c>
      <c r="H518">
        <v>4.6020303056180696</v>
      </c>
      <c r="I518">
        <v>8.9943213195398002</v>
      </c>
      <c r="J518">
        <v>-3.9114983605501799</v>
      </c>
      <c r="K518">
        <v>353.84184182778199</v>
      </c>
      <c r="L518">
        <v>340.53291702074199</v>
      </c>
      <c r="M518">
        <v>57.3619239342393</v>
      </c>
      <c r="N518">
        <v>1.0708242595370201</v>
      </c>
      <c r="O518">
        <v>20.084210526315701</v>
      </c>
      <c r="P518">
        <v>40.921677215189803</v>
      </c>
      <c r="Q518">
        <v>0.167843892138995</v>
      </c>
    </row>
    <row r="519" spans="1:17" x14ac:dyDescent="0.3">
      <c r="A519" t="s">
        <v>1161</v>
      </c>
      <c r="B519" t="s">
        <v>1162</v>
      </c>
      <c r="C519" t="str">
        <f>IFERROR(VLOOKUP(Table1[[#This Row],[Ticker]],[1]!Table1[[Symbol]:[Industry]],2,FALSE),"-")</f>
        <v>-</v>
      </c>
      <c r="D519" t="s">
        <v>736</v>
      </c>
      <c r="E519">
        <v>10810.525403084999</v>
      </c>
      <c r="F519">
        <v>8381.85</v>
      </c>
      <c r="G519">
        <v>-27.517412155898</v>
      </c>
      <c r="H519">
        <v>-20.8132535355276</v>
      </c>
      <c r="I519">
        <v>7.59649135867756</v>
      </c>
      <c r="J519">
        <v>-6.8331812005620698</v>
      </c>
      <c r="K519">
        <v>9021.3907553181998</v>
      </c>
      <c r="L519">
        <v>8283.2033649835794</v>
      </c>
      <c r="M519">
        <v>20.1413273278087</v>
      </c>
      <c r="N519">
        <v>0.66023242324770004</v>
      </c>
      <c r="O519">
        <v>28.729934322375101</v>
      </c>
      <c r="P519">
        <v>27.1672836509285</v>
      </c>
      <c r="Q519">
        <v>4.6951643900063997E-2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Row],[Ticker]],[1]!Table1[[Symbol]:[Industry]],2,FALSE),"-")</f>
        <v>-</v>
      </c>
      <c r="D520" t="s">
        <v>132</v>
      </c>
      <c r="E520">
        <v>10791.496461430001</v>
      </c>
      <c r="F520">
        <v>455.05</v>
      </c>
      <c r="G520">
        <v>286.30089191027702</v>
      </c>
      <c r="H520">
        <v>-8.40785556343811</v>
      </c>
      <c r="I520">
        <v>120.48306485273601</v>
      </c>
      <c r="J520">
        <v>3.55041475786093</v>
      </c>
      <c r="K520">
        <v>451.00487393364</v>
      </c>
      <c r="L520">
        <v>353.53145432130299</v>
      </c>
      <c r="M520">
        <v>57.357602869997201</v>
      </c>
      <c r="N520">
        <v>0.74377318601717501</v>
      </c>
      <c r="O520">
        <v>25.173057905724601</v>
      </c>
      <c r="P520">
        <v>332.35154394299201</v>
      </c>
      <c r="Q520">
        <v>0.124889265854045</v>
      </c>
    </row>
    <row r="521" spans="1:17" hidden="1" x14ac:dyDescent="0.3">
      <c r="A521" t="s">
        <v>1165</v>
      </c>
      <c r="B521" t="s">
        <v>1166</v>
      </c>
      <c r="C521" t="str">
        <f>IFERROR(VLOOKUP(Table1[[#This Row],[Ticker]],[1]!Table1[[Symbol]:[Industry]],2,FALSE),"-")</f>
        <v>-</v>
      </c>
      <c r="D521" t="s">
        <v>753</v>
      </c>
      <c r="E521">
        <v>10739.054693185</v>
      </c>
      <c r="F521">
        <v>116.35</v>
      </c>
      <c r="G521">
        <v>28.776966489297902</v>
      </c>
      <c r="H521">
        <v>-3.5923282200376501</v>
      </c>
      <c r="I521">
        <v>4.26065628544207</v>
      </c>
      <c r="J521">
        <v>0.118623607257095</v>
      </c>
      <c r="K521">
        <v>115.83496645648999</v>
      </c>
      <c r="L521">
        <v>104.128116559674</v>
      </c>
      <c r="M521">
        <v>54.041415573722702</v>
      </c>
      <c r="N521">
        <v>1.0146637674326</v>
      </c>
      <c r="O521">
        <v>6.0593038246669702</v>
      </c>
      <c r="P521">
        <v>62.613556953179497</v>
      </c>
      <c r="Q521">
        <v>2.1133606920337E-2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Row],[Ticker]],[1]!Table1[[Symbol]:[Industry]],2,FALSE),"-")</f>
        <v>-</v>
      </c>
      <c r="D522" t="s">
        <v>95</v>
      </c>
      <c r="E522">
        <v>10731.85054928</v>
      </c>
      <c r="F522">
        <v>817.6</v>
      </c>
      <c r="G522">
        <v>166.34404825624199</v>
      </c>
      <c r="H522">
        <v>-24.5703886623001</v>
      </c>
      <c r="I522">
        <v>-8.2147390472528201</v>
      </c>
      <c r="J522">
        <v>-2.8585102845656798</v>
      </c>
      <c r="K522">
        <v>905.75880104561804</v>
      </c>
      <c r="L522">
        <v>781.47975955666402</v>
      </c>
      <c r="M522">
        <v>29.202951826878198</v>
      </c>
      <c r="N522">
        <v>0.76781434213184296</v>
      </c>
      <c r="O522">
        <v>36.741682974559602</v>
      </c>
      <c r="P522">
        <v>215.675675675675</v>
      </c>
      <c r="Q522">
        <v>0.29091000549287299</v>
      </c>
    </row>
    <row r="523" spans="1:17" hidden="1" x14ac:dyDescent="0.3">
      <c r="A523" t="s">
        <v>1169</v>
      </c>
      <c r="B523" t="s">
        <v>1170</v>
      </c>
      <c r="C523" t="str">
        <f>IFERROR(VLOOKUP(Table1[[#This Row],[Ticker]],[1]!Table1[[Symbol]:[Industry]],2,FALSE),"-")</f>
        <v>-</v>
      </c>
      <c r="D523" t="s">
        <v>1171</v>
      </c>
      <c r="E523">
        <v>10697.7</v>
      </c>
      <c r="F523">
        <v>845</v>
      </c>
      <c r="G523">
        <v>990.36626964083098</v>
      </c>
      <c r="H523">
        <v>21.194067979810701</v>
      </c>
      <c r="I523">
        <v>527.16918642718394</v>
      </c>
      <c r="J523">
        <v>-1.5073219626933301</v>
      </c>
      <c r="K523">
        <v>629.58130002092605</v>
      </c>
      <c r="L523">
        <v>305.359971024098</v>
      </c>
      <c r="M523">
        <v>96.496904397449001</v>
      </c>
      <c r="N523">
        <v>0</v>
      </c>
      <c r="O523">
        <v>0.57988165680473702</v>
      </c>
      <c r="P523">
        <v>1155.5720653789001</v>
      </c>
      <c r="Q523">
        <v>0.294147338359671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460</v>
      </c>
      <c r="E524">
        <v>10679.911991569999</v>
      </c>
      <c r="F524">
        <v>408.05</v>
      </c>
      <c r="G524">
        <v>112.953156482556</v>
      </c>
      <c r="H524">
        <v>-2.9659184113110499</v>
      </c>
      <c r="I524">
        <v>35.2111729332265</v>
      </c>
      <c r="J524">
        <v>1.7205422883911301</v>
      </c>
      <c r="K524">
        <v>390.28931994831498</v>
      </c>
      <c r="L524">
        <v>327.326579064947</v>
      </c>
      <c r="M524">
        <v>61.437413772069</v>
      </c>
      <c r="N524">
        <v>0.52641592784647795</v>
      </c>
      <c r="O524">
        <v>3.2471510844259202</v>
      </c>
      <c r="P524">
        <v>149.571865443425</v>
      </c>
      <c r="Q524">
        <v>0.17413439762463301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498</v>
      </c>
      <c r="E525">
        <v>10650.1623435</v>
      </c>
      <c r="F525">
        <v>333</v>
      </c>
      <c r="G525">
        <v>-11.323113919131901</v>
      </c>
      <c r="H525">
        <v>-82.778843503134397</v>
      </c>
      <c r="I525">
        <v>-1.6907407787545401</v>
      </c>
      <c r="J525">
        <v>-2.7706698345537601</v>
      </c>
      <c r="K525">
        <v>321.74553885366498</v>
      </c>
      <c r="L525">
        <v>301.74916918720101</v>
      </c>
      <c r="M525">
        <v>55.4588873752786</v>
      </c>
      <c r="N525">
        <v>1.07022805077719</v>
      </c>
      <c r="O525">
        <v>9.4294294294294101</v>
      </c>
      <c r="P525">
        <v>37.262984336356098</v>
      </c>
      <c r="Q525">
        <v>1.7794299001709001E-2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260</v>
      </c>
      <c r="E526">
        <v>10632.1291812</v>
      </c>
      <c r="F526">
        <v>88.3</v>
      </c>
      <c r="G526">
        <v>105.876451079511</v>
      </c>
      <c r="H526">
        <v>1.5838713289163999</v>
      </c>
      <c r="I526">
        <v>71.858290451635497</v>
      </c>
      <c r="J526">
        <v>14.167678037306599</v>
      </c>
      <c r="K526">
        <v>83.136998360987903</v>
      </c>
      <c r="L526">
        <v>66.234231660127193</v>
      </c>
      <c r="M526">
        <v>55.555412534148999</v>
      </c>
      <c r="N526">
        <v>0.55413066513058495</v>
      </c>
      <c r="O526">
        <v>18.9127972819932</v>
      </c>
      <c r="P526">
        <v>152.28571428571399</v>
      </c>
      <c r="Q526">
        <v>0.105825067323904</v>
      </c>
    </row>
    <row r="527" spans="1:17" hidden="1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753</v>
      </c>
      <c r="E527">
        <v>10625.948094249999</v>
      </c>
      <c r="F527">
        <v>535.32000000000005</v>
      </c>
      <c r="G527">
        <v>-11.6414849814212</v>
      </c>
      <c r="H527">
        <v>-0.17788973522819199</v>
      </c>
      <c r="I527">
        <v>-2.4915679412679101</v>
      </c>
      <c r="J527">
        <v>0.67713021320354605</v>
      </c>
      <c r="K527">
        <v>524.27590585162704</v>
      </c>
      <c r="L527">
        <v>500.11444559224998</v>
      </c>
      <c r="M527">
        <v>77.9215973242584</v>
      </c>
      <c r="N527">
        <v>0.79505468702793003</v>
      </c>
      <c r="O527">
        <v>1.89979825151309</v>
      </c>
      <c r="P527">
        <v>24.464078121367098</v>
      </c>
      <c r="Q527">
        <v>-1.3416788414562999E-2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78</v>
      </c>
      <c r="E528">
        <v>10622.83726432</v>
      </c>
      <c r="F528">
        <v>211.04</v>
      </c>
      <c r="G528">
        <v>36.706518738619899</v>
      </c>
      <c r="H528">
        <v>31.4060109345547</v>
      </c>
      <c r="I528">
        <v>8.3607611960930601</v>
      </c>
      <c r="J528">
        <v>16.157680810462502</v>
      </c>
      <c r="K528">
        <v>176.51871436725699</v>
      </c>
      <c r="L528">
        <v>164.47705969859899</v>
      </c>
      <c r="M528">
        <v>64.470587635992601</v>
      </c>
      <c r="N528">
        <v>4.9458553806283403</v>
      </c>
      <c r="O528">
        <v>16.565579984837001</v>
      </c>
      <c r="P528">
        <v>75.866666666666603</v>
      </c>
      <c r="Q528">
        <v>5.4744043687556997E-2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21</v>
      </c>
      <c r="E529">
        <v>10535.862902495001</v>
      </c>
      <c r="F529">
        <v>1673.35</v>
      </c>
      <c r="G529">
        <v>-20.000656679512598</v>
      </c>
      <c r="H529">
        <v>5.7225697566265197</v>
      </c>
      <c r="I529">
        <v>-9.7889188740719497</v>
      </c>
      <c r="J529">
        <v>3.74265455798411</v>
      </c>
      <c r="K529">
        <v>1616.5904240089401</v>
      </c>
      <c r="L529">
        <v>1584.9962188611501</v>
      </c>
      <c r="M529">
        <v>67.582906085373097</v>
      </c>
      <c r="N529">
        <v>0.53305422237931899</v>
      </c>
      <c r="O529">
        <v>16.0815131323393</v>
      </c>
      <c r="P529">
        <v>20.727967966523501</v>
      </c>
      <c r="Q529">
        <v>-5.5704461771848998E-2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215</v>
      </c>
      <c r="E530">
        <v>10479.946862160001</v>
      </c>
      <c r="F530">
        <v>536.4</v>
      </c>
      <c r="G530">
        <v>-16.8909178728833</v>
      </c>
      <c r="H530">
        <v>-1.4875761722377201</v>
      </c>
      <c r="I530">
        <v>-27.4891458232104</v>
      </c>
      <c r="J530">
        <v>6.6201680771472899</v>
      </c>
      <c r="K530">
        <v>531.51462179761802</v>
      </c>
      <c r="L530">
        <v>542.84162354524301</v>
      </c>
      <c r="M530">
        <v>65.226222363841998</v>
      </c>
      <c r="N530">
        <v>0.74542946605452098</v>
      </c>
      <c r="O530">
        <v>32.252050708426502</v>
      </c>
      <c r="P530">
        <v>23.537540304007301</v>
      </c>
      <c r="Q530">
        <v>-3.7031694630140999E-2</v>
      </c>
    </row>
    <row r="531" spans="1:17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46</v>
      </c>
      <c r="E531">
        <v>10478.113413180001</v>
      </c>
      <c r="F531">
        <v>6628.3</v>
      </c>
      <c r="G531">
        <v>30.593369432139799</v>
      </c>
      <c r="H531">
        <v>7.2329538977237302</v>
      </c>
      <c r="I531">
        <v>26.870686444488602</v>
      </c>
      <c r="J531">
        <v>4.7475765481593601</v>
      </c>
      <c r="K531">
        <v>6132.6079531499599</v>
      </c>
      <c r="L531">
        <v>5216.3042580767496</v>
      </c>
      <c r="M531">
        <v>58.154083970212099</v>
      </c>
      <c r="N531">
        <v>0.52468195569881004</v>
      </c>
      <c r="O531">
        <v>12.3968438362777</v>
      </c>
      <c r="P531">
        <v>96.980638642476094</v>
      </c>
      <c r="Q531">
        <v>0.22090870593189901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565</v>
      </c>
      <c r="E532">
        <v>10464.94292</v>
      </c>
      <c r="F532">
        <v>1175</v>
      </c>
      <c r="G532">
        <v>13.3441783754932</v>
      </c>
      <c r="H532">
        <v>11.9474734197768</v>
      </c>
      <c r="I532">
        <v>23.768662341115</v>
      </c>
      <c r="J532">
        <v>7.3585439949485396</v>
      </c>
      <c r="K532">
        <v>1074.71422283015</v>
      </c>
      <c r="L532">
        <v>972.80240491263498</v>
      </c>
      <c r="M532">
        <v>60.830908760268798</v>
      </c>
      <c r="N532">
        <v>2.45362589711557</v>
      </c>
      <c r="O532">
        <v>8.4255319148936092</v>
      </c>
      <c r="P532">
        <v>51.290800231764599</v>
      </c>
      <c r="Q532">
        <v>6.6281261540900999E-2</v>
      </c>
    </row>
    <row r="533" spans="1:17" hidden="1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1192</v>
      </c>
      <c r="E533">
        <v>10458.224287499999</v>
      </c>
      <c r="F533">
        <v>1152.25</v>
      </c>
      <c r="G533">
        <v>-3.2957713218863698</v>
      </c>
      <c r="H533">
        <v>-6.8650195471111903</v>
      </c>
      <c r="I533">
        <v>-16.182846409017799</v>
      </c>
      <c r="J533">
        <v>-1.5841859135004099</v>
      </c>
      <c r="K533">
        <v>1222.7707220847899</v>
      </c>
      <c r="M533">
        <v>26.592078513848701</v>
      </c>
      <c r="N533">
        <v>0.97220611823255199</v>
      </c>
      <c r="O533">
        <v>30.7789108266435</v>
      </c>
      <c r="P533">
        <v>43.752729087393099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287</v>
      </c>
      <c r="E534">
        <v>10363.117965023999</v>
      </c>
      <c r="F534">
        <v>130.88</v>
      </c>
      <c r="G534">
        <v>-14.0188312409673</v>
      </c>
      <c r="H534">
        <v>6.07818434074533</v>
      </c>
      <c r="I534">
        <v>-14.545459315944999</v>
      </c>
      <c r="J534">
        <v>-1.1818848931406101</v>
      </c>
      <c r="K534">
        <v>134.610718791289</v>
      </c>
      <c r="L534">
        <v>132.47427423011399</v>
      </c>
      <c r="M534">
        <v>47.863976327296001</v>
      </c>
      <c r="N534">
        <v>0.68384658672036303</v>
      </c>
      <c r="O534">
        <v>20.721271393643001</v>
      </c>
      <c r="P534">
        <v>29.905707196029699</v>
      </c>
      <c r="Q534">
        <v>0.132915661157222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46</v>
      </c>
      <c r="E535">
        <v>10356.99296012</v>
      </c>
      <c r="F535">
        <v>1589.2</v>
      </c>
      <c r="G535">
        <v>37.439435720305603</v>
      </c>
      <c r="H535">
        <v>-0.29126340910031001</v>
      </c>
      <c r="I535">
        <v>62.3962225089737</v>
      </c>
      <c r="J535">
        <v>4.3725120184648398</v>
      </c>
      <c r="K535">
        <v>1564.94612763839</v>
      </c>
      <c r="L535">
        <v>1325.1928964496799</v>
      </c>
      <c r="M535">
        <v>59.309172944080501</v>
      </c>
      <c r="N535">
        <v>1.0505269964509001</v>
      </c>
      <c r="O535">
        <v>18.2922225018877</v>
      </c>
      <c r="P535">
        <v>97.391628369146702</v>
      </c>
      <c r="Q535">
        <v>0.10542499876271599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955</v>
      </c>
      <c r="E536">
        <v>10298.5431706</v>
      </c>
      <c r="F536">
        <v>1400.6</v>
      </c>
      <c r="G536">
        <v>64.171520190173794</v>
      </c>
      <c r="H536">
        <v>-12.2498698770447</v>
      </c>
      <c r="I536">
        <v>50.482361776871898</v>
      </c>
      <c r="J536">
        <v>-1.0831242496722999</v>
      </c>
      <c r="K536">
        <v>1368.72658739045</v>
      </c>
      <c r="L536">
        <v>1140.70382814097</v>
      </c>
      <c r="M536">
        <v>59.312776655680601</v>
      </c>
      <c r="N536">
        <v>0.35491321888698402</v>
      </c>
      <c r="O536">
        <v>13.6120234185349</v>
      </c>
      <c r="P536">
        <v>113.50609756097499</v>
      </c>
      <c r="Q536">
        <v>6.2883819712442002E-2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382</v>
      </c>
      <c r="E537">
        <v>10283.466184000001</v>
      </c>
      <c r="F537">
        <v>186.4</v>
      </c>
      <c r="G537">
        <v>15.0098332162685</v>
      </c>
      <c r="H537">
        <v>-5.8932034009585799</v>
      </c>
      <c r="I537">
        <v>32.520143032894197</v>
      </c>
      <c r="J537">
        <v>-2.0248820366304798</v>
      </c>
      <c r="K537">
        <v>195.42627054755701</v>
      </c>
      <c r="L537">
        <v>170.53736776061601</v>
      </c>
      <c r="M537">
        <v>29.6572479629824</v>
      </c>
      <c r="N537">
        <v>0.15546497848785801</v>
      </c>
      <c r="O537">
        <v>31.437768240343299</v>
      </c>
      <c r="P537">
        <v>58.503401360544203</v>
      </c>
      <c r="Q537">
        <v>8.3939071455100003E-2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206</v>
      </c>
      <c r="E538">
        <v>10231.89311872</v>
      </c>
      <c r="F538">
        <v>2322.8000000000002</v>
      </c>
      <c r="G538">
        <v>97.378205401743998</v>
      </c>
      <c r="H538">
        <v>13.1547804198254</v>
      </c>
      <c r="I538">
        <v>17.683941660292</v>
      </c>
      <c r="J538">
        <v>2.5115695005039398</v>
      </c>
      <c r="K538">
        <v>2079.07687344121</v>
      </c>
      <c r="L538">
        <v>1788.97135780043</v>
      </c>
      <c r="M538">
        <v>67.823879951308498</v>
      </c>
      <c r="N538">
        <v>1.29025215261549</v>
      </c>
      <c r="O538">
        <v>3.28052350611329</v>
      </c>
      <c r="P538">
        <v>144.788702708399</v>
      </c>
      <c r="Q538">
        <v>0.156807465302372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132</v>
      </c>
      <c r="E539">
        <v>10215.228829760999</v>
      </c>
      <c r="F539">
        <v>189.71</v>
      </c>
      <c r="G539">
        <v>-15.5214042932786</v>
      </c>
      <c r="H539">
        <v>-9.4384930332683208</v>
      </c>
      <c r="I539">
        <v>-27.220177083994798</v>
      </c>
      <c r="J539">
        <v>-3.4207000108397501</v>
      </c>
      <c r="K539">
        <v>198.81061487181901</v>
      </c>
      <c r="L539">
        <v>197.76494204830601</v>
      </c>
      <c r="M539">
        <v>40.484379362783599</v>
      </c>
      <c r="N539">
        <v>0.443697973919638</v>
      </c>
      <c r="O539">
        <v>50.1765853144272</v>
      </c>
      <c r="P539">
        <v>39.955735890815099</v>
      </c>
      <c r="Q539">
        <v>0.15222896823809501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78</v>
      </c>
      <c r="E540">
        <v>10198.973183414901</v>
      </c>
      <c r="F540">
        <v>1324.45</v>
      </c>
      <c r="G540">
        <v>-16.932134630065502</v>
      </c>
      <c r="H540">
        <v>-1.8138912127008899</v>
      </c>
      <c r="I540">
        <v>-22.066350807194102</v>
      </c>
      <c r="J540">
        <v>-4.3591738145451799</v>
      </c>
      <c r="K540">
        <v>1386.19541646166</v>
      </c>
      <c r="L540">
        <v>1417.59894535679</v>
      </c>
      <c r="M540">
        <v>50.3390275076028</v>
      </c>
      <c r="N540">
        <v>0.64634741449966704</v>
      </c>
      <c r="O540">
        <v>36.056476273169899</v>
      </c>
      <c r="P540">
        <v>16.399349650656902</v>
      </c>
      <c r="Q540">
        <v>-1.7496762302834999E-2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411</v>
      </c>
      <c r="E541">
        <v>10164.44882747</v>
      </c>
      <c r="F541">
        <v>329.15</v>
      </c>
      <c r="G541">
        <v>288.66452039200601</v>
      </c>
      <c r="H541">
        <v>45.336817456862498</v>
      </c>
      <c r="I541">
        <v>178.205401376493</v>
      </c>
      <c r="J541">
        <v>3.96898562871508</v>
      </c>
      <c r="K541">
        <v>254.82030725616301</v>
      </c>
      <c r="L541">
        <v>185.59933266705499</v>
      </c>
      <c r="M541">
        <v>69.799840962127405</v>
      </c>
      <c r="N541">
        <v>1.0289704513664799</v>
      </c>
      <c r="O541">
        <v>5.72687224669603</v>
      </c>
      <c r="P541">
        <v>336.82813536828098</v>
      </c>
      <c r="Q541">
        <v>0.13182955044068501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21</v>
      </c>
      <c r="E542">
        <v>10137.15232852</v>
      </c>
      <c r="F542">
        <v>492.1</v>
      </c>
      <c r="G542">
        <v>-9.6700115637735902</v>
      </c>
      <c r="H542">
        <v>-6.8690536834080902</v>
      </c>
      <c r="I542">
        <v>-3.51187371543856</v>
      </c>
      <c r="J542">
        <v>1.7413110382715999</v>
      </c>
      <c r="K542">
        <v>494.53524641288197</v>
      </c>
      <c r="L542">
        <v>482.76900285064897</v>
      </c>
      <c r="M542">
        <v>56.932080828677101</v>
      </c>
      <c r="N542">
        <v>1.1430433157889499</v>
      </c>
      <c r="O542">
        <v>16.846169477748401</v>
      </c>
      <c r="P542">
        <v>25.2640957108311</v>
      </c>
      <c r="Q542">
        <v>-8.2865465708771999E-2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460</v>
      </c>
      <c r="E543">
        <v>10111.700573280001</v>
      </c>
      <c r="F543">
        <v>331.2</v>
      </c>
      <c r="G543">
        <v>-15.020154418022701</v>
      </c>
      <c r="H543">
        <v>13.582862124976399</v>
      </c>
      <c r="I543">
        <v>29.4338428374753</v>
      </c>
      <c r="J543">
        <v>15.859226080011201</v>
      </c>
      <c r="K543">
        <v>292.15456878453898</v>
      </c>
      <c r="L543">
        <v>283.29701612502998</v>
      </c>
      <c r="M543">
        <v>87.263956335661206</v>
      </c>
      <c r="N543">
        <v>2.1314576083898298</v>
      </c>
      <c r="O543">
        <v>4.2119565217391299</v>
      </c>
      <c r="P543">
        <v>55.492957746478801</v>
      </c>
      <c r="Q543">
        <v>-4.9474233045387998E-2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847</v>
      </c>
      <c r="E544">
        <v>10094.562655694001</v>
      </c>
      <c r="F544">
        <v>216.91</v>
      </c>
      <c r="G544">
        <v>53.382383705702097</v>
      </c>
      <c r="H544">
        <v>7.4882806779566202</v>
      </c>
      <c r="I544">
        <v>31.6911291621713</v>
      </c>
      <c r="J544">
        <v>-2.80119670460661</v>
      </c>
      <c r="K544">
        <v>220.55814531280899</v>
      </c>
      <c r="L544">
        <v>193.70574490782701</v>
      </c>
      <c r="M544">
        <v>52.533974065719498</v>
      </c>
      <c r="N544">
        <v>0.89945592411155395</v>
      </c>
      <c r="O544">
        <v>21.709464754967399</v>
      </c>
      <c r="P544">
        <v>91.025979744605905</v>
      </c>
      <c r="Q544">
        <v>0.13262182535446401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327</v>
      </c>
      <c r="E545">
        <v>10093.23609</v>
      </c>
      <c r="F545">
        <v>1463.7</v>
      </c>
      <c r="G545">
        <v>36.076427119851097</v>
      </c>
      <c r="H545">
        <v>-17.901169411478602</v>
      </c>
      <c r="I545">
        <v>60.435139872021502</v>
      </c>
      <c r="J545">
        <v>-3.5206096615054898</v>
      </c>
      <c r="K545">
        <v>1429.6780981916399</v>
      </c>
      <c r="L545">
        <v>1156.6919484013299</v>
      </c>
      <c r="M545">
        <v>35.7884721613461</v>
      </c>
      <c r="N545">
        <v>0.38372017634431699</v>
      </c>
      <c r="O545">
        <v>19.474619115938999</v>
      </c>
      <c r="P545">
        <v>78.5</v>
      </c>
      <c r="Q545">
        <v>1.5966073586032001E-2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1219</v>
      </c>
      <c r="E546">
        <v>10077.33048411</v>
      </c>
      <c r="F546">
        <v>927.1</v>
      </c>
      <c r="G546">
        <v>-45.201546513491998</v>
      </c>
      <c r="H546">
        <v>-1.8946853126028</v>
      </c>
      <c r="I546">
        <v>-19.313949644984</v>
      </c>
      <c r="J546">
        <v>-2.3348713487050801</v>
      </c>
      <c r="K546">
        <v>946.55234099165204</v>
      </c>
      <c r="L546">
        <v>1001.93476605852</v>
      </c>
      <c r="M546">
        <v>41.8659436302489</v>
      </c>
      <c r="N546">
        <v>0.78696217060740803</v>
      </c>
      <c r="O546">
        <v>39.8986085643404</v>
      </c>
      <c r="P546">
        <v>8.5597189695550302</v>
      </c>
      <c r="Q546">
        <v>-7.7157074510298004E-2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374</v>
      </c>
      <c r="E547">
        <v>10072.24659441</v>
      </c>
      <c r="F547">
        <v>443.85</v>
      </c>
      <c r="G547">
        <v>164.50064906065199</v>
      </c>
      <c r="H547">
        <v>3.9922794691346501</v>
      </c>
      <c r="I547">
        <v>105.955206168705</v>
      </c>
      <c r="J547">
        <v>2.7561010622483</v>
      </c>
      <c r="K547">
        <v>372.72560623150798</v>
      </c>
      <c r="L547">
        <v>283.29618923121802</v>
      </c>
      <c r="M547">
        <v>66.984520425225497</v>
      </c>
      <c r="N547">
        <v>0.89344408977832601</v>
      </c>
      <c r="O547">
        <v>0.66463895460178102</v>
      </c>
      <c r="P547">
        <v>216.809421841541</v>
      </c>
      <c r="Q547">
        <v>0.18739377585056299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57</v>
      </c>
      <c r="E548">
        <v>10035.585327565999</v>
      </c>
      <c r="F548">
        <v>140.38999999999999</v>
      </c>
      <c r="G548">
        <v>177.66386684173</v>
      </c>
      <c r="H548">
        <v>26.195911996373301</v>
      </c>
      <c r="I548">
        <v>187.47468148257801</v>
      </c>
      <c r="J548">
        <v>-0.46365849091484801</v>
      </c>
      <c r="K548">
        <v>116.76624005517699</v>
      </c>
      <c r="L548">
        <v>79.251285896452003</v>
      </c>
      <c r="M548">
        <v>59.386878862299</v>
      </c>
      <c r="N548">
        <v>1.10973660956821</v>
      </c>
      <c r="O548">
        <v>10.071942446043099</v>
      </c>
      <c r="P548">
        <v>372.69360269360197</v>
      </c>
      <c r="Q548">
        <v>0.117380571326603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124</v>
      </c>
      <c r="E549">
        <v>10000.737163199999</v>
      </c>
      <c r="F549">
        <v>1176</v>
      </c>
      <c r="G549">
        <v>40.278288257141099</v>
      </c>
      <c r="H549">
        <v>-13.379141148801899</v>
      </c>
      <c r="I549">
        <v>34.775205977612302</v>
      </c>
      <c r="J549">
        <v>-9.6506184202195904</v>
      </c>
      <c r="K549">
        <v>1198.45738926678</v>
      </c>
      <c r="L549">
        <v>1017.4723716846</v>
      </c>
      <c r="M549">
        <v>37.3076035166875</v>
      </c>
      <c r="N549">
        <v>0.37777659284646098</v>
      </c>
      <c r="O549">
        <v>17.682823129251702</v>
      </c>
      <c r="P549">
        <v>69.684726931678796</v>
      </c>
      <c r="Q549">
        <v>3.8150436332759999E-3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1011</v>
      </c>
      <c r="E550">
        <v>9999.6449535539996</v>
      </c>
      <c r="F550">
        <v>46.98</v>
      </c>
      <c r="G550">
        <v>-38.962560140292901</v>
      </c>
      <c r="H550">
        <v>-0.28843118060415601</v>
      </c>
      <c r="I550">
        <v>-3.8249159724972901</v>
      </c>
      <c r="J550">
        <v>0.79055037773219194</v>
      </c>
      <c r="K550">
        <v>47.5159654351556</v>
      </c>
      <c r="L550">
        <v>46.82848562769</v>
      </c>
      <c r="M550">
        <v>45.262386120375901</v>
      </c>
      <c r="N550">
        <v>0.36120650286634198</v>
      </c>
      <c r="O550">
        <v>21.8603661132396</v>
      </c>
      <c r="P550">
        <v>28.536251709986299</v>
      </c>
      <c r="Q550">
        <v>5.0488855032105998E-2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111</v>
      </c>
      <c r="E551">
        <v>9976.1041514999997</v>
      </c>
      <c r="F551">
        <v>721.85</v>
      </c>
      <c r="G551">
        <v>32.661738159127601</v>
      </c>
      <c r="H551">
        <v>6.4474048542146303</v>
      </c>
      <c r="I551">
        <v>6.0152105022236499</v>
      </c>
      <c r="J551">
        <v>5.1608070129592196</v>
      </c>
      <c r="K551">
        <v>709.45405821030795</v>
      </c>
      <c r="L551">
        <v>645.37703098515703</v>
      </c>
      <c r="M551">
        <v>54.349148548616398</v>
      </c>
      <c r="N551">
        <v>0.91272506569034995</v>
      </c>
      <c r="O551">
        <v>12.2186049733324</v>
      </c>
      <c r="P551">
        <v>68.263403263403205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1232</v>
      </c>
      <c r="E552">
        <v>9972.1100794499998</v>
      </c>
      <c r="F552">
        <v>518.54999999999995</v>
      </c>
      <c r="G552">
        <v>3.49666341075483</v>
      </c>
      <c r="H552">
        <v>-3.0626470463253801</v>
      </c>
      <c r="I552">
        <v>30.182399661878399</v>
      </c>
      <c r="J552">
        <v>0.77591787590522099</v>
      </c>
      <c r="K552">
        <v>514.59259106139802</v>
      </c>
      <c r="L552">
        <v>459.82467002781999</v>
      </c>
      <c r="M552">
        <v>54.957158878163497</v>
      </c>
      <c r="N552">
        <v>0.44365688308394902</v>
      </c>
      <c r="O552">
        <v>12.120335551055801</v>
      </c>
      <c r="P552">
        <v>67.490310077519297</v>
      </c>
      <c r="Q552">
        <v>3.2803983197009001E-2</v>
      </c>
    </row>
    <row r="553" spans="1:17" hidden="1" x14ac:dyDescent="0.3">
      <c r="A553" t="s">
        <v>1233</v>
      </c>
      <c r="B553" t="s">
        <v>1234</v>
      </c>
      <c r="C553" t="str">
        <f>IFERROR(VLOOKUP(Table1[[#This Row],[Ticker]],[1]!Table1[[Symbol]:[Industry]],2,FALSE),"-")</f>
        <v>-</v>
      </c>
      <c r="D553" t="s">
        <v>21</v>
      </c>
      <c r="E553">
        <v>9963.6423885000004</v>
      </c>
      <c r="F553">
        <v>1804.5</v>
      </c>
      <c r="G553">
        <v>160.069905683044</v>
      </c>
      <c r="H553">
        <v>-2.1352694682098901</v>
      </c>
      <c r="I553">
        <v>80.458804702899201</v>
      </c>
      <c r="J553">
        <v>-6.32913047333163</v>
      </c>
      <c r="K553">
        <v>1718.01802487436</v>
      </c>
      <c r="L553">
        <v>1314.23489650385</v>
      </c>
      <c r="M553">
        <v>44.180304667263499</v>
      </c>
      <c r="N553">
        <v>0.72268197166460502</v>
      </c>
      <c r="O553">
        <v>10.3768356885563</v>
      </c>
      <c r="P553">
        <v>204.55696202531601</v>
      </c>
      <c r="Q553">
        <v>0.25969952182009398</v>
      </c>
    </row>
    <row r="554" spans="1:17" x14ac:dyDescent="0.3">
      <c r="A554" t="s">
        <v>1235</v>
      </c>
      <c r="B554" t="s">
        <v>1236</v>
      </c>
      <c r="C554" t="str">
        <f>IFERROR(VLOOKUP(Table1[[#This Row],[Ticker]],[1]!Table1[[Symbol]:[Industry]],2,FALSE),"-")</f>
        <v>-</v>
      </c>
      <c r="D554" t="s">
        <v>81</v>
      </c>
      <c r="E554">
        <v>9959.7430989599998</v>
      </c>
      <c r="F554">
        <v>1281.45</v>
      </c>
      <c r="G554">
        <v>144.83726176406401</v>
      </c>
      <c r="H554">
        <v>9.1073862544383299</v>
      </c>
      <c r="I554">
        <v>55.0118835336785</v>
      </c>
      <c r="J554">
        <v>2.7335773514578698</v>
      </c>
      <c r="K554">
        <v>1102.8433561895599</v>
      </c>
      <c r="L554">
        <v>895.65090656192297</v>
      </c>
      <c r="M554">
        <v>79.0164517279416</v>
      </c>
      <c r="N554">
        <v>1.18808490382314</v>
      </c>
      <c r="O554">
        <v>3.7106402902961499</v>
      </c>
      <c r="P554">
        <v>177.88138349777699</v>
      </c>
    </row>
    <row r="555" spans="1:17" x14ac:dyDescent="0.3">
      <c r="A555" t="s">
        <v>1237</v>
      </c>
      <c r="B555" t="s">
        <v>1238</v>
      </c>
      <c r="C555" t="str">
        <f>IFERROR(VLOOKUP(Table1[[#This Row],[Ticker]],[1]!Table1[[Symbol]:[Industry]],2,FALSE),"-")</f>
        <v>-</v>
      </c>
      <c r="D555" t="s">
        <v>220</v>
      </c>
      <c r="E555">
        <v>9757.5527540000003</v>
      </c>
      <c r="F555">
        <v>730.75</v>
      </c>
      <c r="G555">
        <v>-14.385283254352499</v>
      </c>
      <c r="H555">
        <v>-0.486527944178269</v>
      </c>
      <c r="I555">
        <v>10.672842239859699</v>
      </c>
      <c r="J555">
        <v>-6.6534043000107301</v>
      </c>
      <c r="K555">
        <v>688.14321282543096</v>
      </c>
      <c r="L555">
        <v>633.73279717553203</v>
      </c>
      <c r="M555">
        <v>47.9724869730668</v>
      </c>
      <c r="N555">
        <v>2.7021063170314799</v>
      </c>
      <c r="O555">
        <v>17.003079028395401</v>
      </c>
      <c r="P555">
        <v>32.478245105148602</v>
      </c>
      <c r="Q555">
        <v>6.7864575039645006E-2</v>
      </c>
    </row>
    <row r="556" spans="1:17" hidden="1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132</v>
      </c>
      <c r="E556">
        <v>9717.1900299270001</v>
      </c>
      <c r="F556">
        <v>283.83999999999997</v>
      </c>
      <c r="G556">
        <v>-9.7445995624803601</v>
      </c>
      <c r="H556">
        <v>1.3960211757827501</v>
      </c>
      <c r="I556">
        <v>-1.1720501521546201</v>
      </c>
      <c r="J556">
        <v>2.67787969804214</v>
      </c>
      <c r="K556">
        <v>269.517622335299</v>
      </c>
      <c r="L556">
        <v>261.82697948463903</v>
      </c>
      <c r="M556">
        <v>22.227502817667499</v>
      </c>
      <c r="N556">
        <v>1.0568965942948501</v>
      </c>
      <c r="O556">
        <v>0.40868094701240698</v>
      </c>
      <c r="P556">
        <v>22.2921154674709</v>
      </c>
    </row>
    <row r="557" spans="1:17" hidden="1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215</v>
      </c>
      <c r="E557">
        <v>9687.7859576399896</v>
      </c>
      <c r="F557">
        <v>12220.2</v>
      </c>
      <c r="G557">
        <v>47.593117329806297</v>
      </c>
      <c r="H557">
        <v>4.1481399417907401</v>
      </c>
      <c r="I557">
        <v>33.837986241424503</v>
      </c>
      <c r="J557">
        <v>0.40808842256630201</v>
      </c>
      <c r="K557">
        <v>11747.916310316599</v>
      </c>
      <c r="L557">
        <v>10220.3558100754</v>
      </c>
      <c r="M557">
        <v>63.107679336034998</v>
      </c>
      <c r="N557">
        <v>0.74927462848423199</v>
      </c>
      <c r="O557">
        <v>6.3648712787024602</v>
      </c>
      <c r="P557">
        <v>89.607447633824606</v>
      </c>
      <c r="Q557">
        <v>0.14802558804386601</v>
      </c>
    </row>
    <row r="558" spans="1:17" hidden="1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242</v>
      </c>
      <c r="E558">
        <v>9679.3697753550005</v>
      </c>
      <c r="F558">
        <v>346.05</v>
      </c>
      <c r="G558">
        <v>-17.027093259609899</v>
      </c>
      <c r="H558">
        <v>14.848863328198499</v>
      </c>
      <c r="I558">
        <v>-6.5613790590084298</v>
      </c>
      <c r="J558">
        <v>2.7957785878717001</v>
      </c>
      <c r="K558">
        <v>326.43874526979999</v>
      </c>
      <c r="M558">
        <v>48.209572070083702</v>
      </c>
      <c r="O558">
        <v>7.6145065741944604</v>
      </c>
      <c r="P558">
        <v>22.6910122318737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24</v>
      </c>
      <c r="E559">
        <v>9608.1173927719992</v>
      </c>
      <c r="F559">
        <v>84.44</v>
      </c>
      <c r="G559">
        <v>-26.130159434989</v>
      </c>
      <c r="H559">
        <v>-3.1095479383834599</v>
      </c>
      <c r="I559">
        <v>-24.571824828304301</v>
      </c>
      <c r="J559">
        <v>0.86522944258711498</v>
      </c>
      <c r="K559">
        <v>84.974167551720598</v>
      </c>
      <c r="L559">
        <v>90.871375832520201</v>
      </c>
      <c r="M559">
        <v>59.7525910532135</v>
      </c>
      <c r="N559">
        <v>1.03389462742838</v>
      </c>
      <c r="O559">
        <v>37.9677877783041</v>
      </c>
      <c r="P559">
        <v>13.1903485254691</v>
      </c>
      <c r="Q559">
        <v>2.5206940427461001E-2</v>
      </c>
    </row>
    <row r="560" spans="1:17" hidden="1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92</v>
      </c>
      <c r="E560">
        <v>9591.9028099999996</v>
      </c>
      <c r="F560">
        <v>142.6</v>
      </c>
      <c r="G560">
        <v>-22.541257305534099</v>
      </c>
      <c r="H560">
        <v>-1.20111886075004</v>
      </c>
      <c r="I560">
        <v>-6.35326738927332</v>
      </c>
      <c r="J560">
        <v>-0.29101923845974198</v>
      </c>
      <c r="K560">
        <v>139.27748297293701</v>
      </c>
      <c r="L560">
        <v>136.71229720070099</v>
      </c>
      <c r="M560">
        <v>19.599037825510401</v>
      </c>
      <c r="N560">
        <v>0.97118711777965505</v>
      </c>
      <c r="O560">
        <v>1.1921458625526</v>
      </c>
      <c r="P560">
        <v>13.174603174603099</v>
      </c>
      <c r="Q560">
        <v>-1.3388827299693999E-2</v>
      </c>
    </row>
    <row r="561" spans="1:17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382</v>
      </c>
      <c r="E561">
        <v>9589.3489725799991</v>
      </c>
      <c r="F561">
        <v>652.6</v>
      </c>
      <c r="G561">
        <v>-20.274829326725101</v>
      </c>
      <c r="H561">
        <v>-3.63629294455348</v>
      </c>
      <c r="I561">
        <v>-10.2854748512576</v>
      </c>
      <c r="J561">
        <v>-4.60872832834841</v>
      </c>
      <c r="K561">
        <v>674.48680778560902</v>
      </c>
      <c r="L561">
        <v>671.67752479590501</v>
      </c>
      <c r="M561">
        <v>34.273511313796902</v>
      </c>
      <c r="N561">
        <v>0.52022700676050404</v>
      </c>
      <c r="O561">
        <v>24.869751762181998</v>
      </c>
      <c r="P561">
        <v>10.563320626853001</v>
      </c>
      <c r="Q561">
        <v>4.5621450154768997E-2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72</v>
      </c>
      <c r="E562">
        <v>9563.1537723149995</v>
      </c>
      <c r="F562">
        <v>869.55</v>
      </c>
      <c r="G562">
        <v>-2.1291437879126498</v>
      </c>
      <c r="H562">
        <v>12.441955619877501</v>
      </c>
      <c r="I562">
        <v>-2.15684031878788</v>
      </c>
      <c r="J562">
        <v>7.7903000034748402</v>
      </c>
      <c r="K562">
        <v>800.51305066020996</v>
      </c>
      <c r="L562">
        <v>754.56788435899398</v>
      </c>
      <c r="M562">
        <v>58.652808742738301</v>
      </c>
      <c r="N562">
        <v>2.2580386081978698</v>
      </c>
      <c r="O562">
        <v>8.4928986257259496</v>
      </c>
      <c r="P562">
        <v>41.160714285714199</v>
      </c>
      <c r="Q562">
        <v>0.15945405417204001</v>
      </c>
    </row>
    <row r="563" spans="1:17" hidden="1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234</v>
      </c>
      <c r="E563">
        <v>9544.8608402000009</v>
      </c>
      <c r="F563">
        <v>2305.15</v>
      </c>
      <c r="G563">
        <v>71.366883373857704</v>
      </c>
      <c r="H563">
        <v>-8.6911025414252006</v>
      </c>
      <c r="I563">
        <v>70.116252103106902</v>
      </c>
      <c r="J563">
        <v>-1.3960729789100099</v>
      </c>
      <c r="K563">
        <v>2256.6865528328299</v>
      </c>
      <c r="L563">
        <v>1764.0847340615301</v>
      </c>
      <c r="M563">
        <v>39.532686225977201</v>
      </c>
      <c r="N563">
        <v>0.48275542778833502</v>
      </c>
      <c r="O563">
        <v>18.7645055636292</v>
      </c>
      <c r="P563">
        <v>114.31294161398201</v>
      </c>
      <c r="Q563">
        <v>0.167906948002566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60</v>
      </c>
      <c r="E564">
        <v>9498.9649197300005</v>
      </c>
      <c r="F564">
        <v>7060.4</v>
      </c>
      <c r="G564">
        <v>61.535631662401897</v>
      </c>
      <c r="H564">
        <v>-18.114295312088299</v>
      </c>
      <c r="I564">
        <v>-12.694984499589401</v>
      </c>
      <c r="J564">
        <v>-8.5450900900785101</v>
      </c>
      <c r="K564">
        <v>8121.4795981076504</v>
      </c>
      <c r="L564">
        <v>7098.7026348824002</v>
      </c>
      <c r="M564">
        <v>23.936272497429499</v>
      </c>
      <c r="N564">
        <v>1.06522193649078</v>
      </c>
      <c r="O564">
        <v>45.570364285309601</v>
      </c>
      <c r="P564">
        <v>121.92745332243599</v>
      </c>
      <c r="Q564">
        <v>0.133895434314561</v>
      </c>
    </row>
    <row r="565" spans="1:17" hidden="1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161</v>
      </c>
      <c r="E565">
        <v>9485.9907689850006</v>
      </c>
      <c r="F565">
        <v>632.04999999999995</v>
      </c>
      <c r="G565">
        <v>244.60443906694499</v>
      </c>
      <c r="H565">
        <v>-9.2680767230316601</v>
      </c>
      <c r="I565">
        <v>78.851346791483806</v>
      </c>
      <c r="J565">
        <v>-6.3848435765261904</v>
      </c>
      <c r="K565">
        <v>703.37224115363995</v>
      </c>
      <c r="L565">
        <v>546.19573279564395</v>
      </c>
      <c r="M565">
        <v>23.3460128701083</v>
      </c>
      <c r="N565">
        <v>0.59948834575397103</v>
      </c>
      <c r="O565">
        <v>33.802705482161201</v>
      </c>
      <c r="P565">
        <v>345.10563380281599</v>
      </c>
      <c r="Q565">
        <v>0.25500601901187397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46</v>
      </c>
      <c r="E566">
        <v>9459.3257709999998</v>
      </c>
      <c r="F566">
        <v>336.35</v>
      </c>
      <c r="G566">
        <v>-3.5507461345843501</v>
      </c>
      <c r="H566">
        <v>-3.74855483945516</v>
      </c>
      <c r="I566">
        <v>25.670044492359398</v>
      </c>
      <c r="J566">
        <v>-0.71980555610153396</v>
      </c>
      <c r="K566">
        <v>345.72085067653097</v>
      </c>
      <c r="L566">
        <v>311.23489437824702</v>
      </c>
      <c r="M566">
        <v>40.884748313053699</v>
      </c>
      <c r="N566">
        <v>0.59172941462398698</v>
      </c>
      <c r="O566">
        <v>23.502304147465399</v>
      </c>
      <c r="P566">
        <v>42.069693769799301</v>
      </c>
      <c r="Q566">
        <v>-8.212898317029E-3</v>
      </c>
    </row>
    <row r="567" spans="1:17" hidden="1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327</v>
      </c>
      <c r="E567">
        <v>9435.9825347999395</v>
      </c>
      <c r="F567">
        <v>524.9</v>
      </c>
      <c r="G567">
        <v>-23.920152142288199</v>
      </c>
      <c r="H567">
        <v>12.274612725353901</v>
      </c>
      <c r="I567">
        <v>1.74881366781489</v>
      </c>
      <c r="J567">
        <v>7.4799553909962198</v>
      </c>
      <c r="K567">
        <v>493.25249529880898</v>
      </c>
      <c r="L567">
        <v>480.82951078865199</v>
      </c>
      <c r="N567">
        <v>0.748682277276569</v>
      </c>
      <c r="O567">
        <v>12.021337397599501</v>
      </c>
      <c r="P567">
        <v>32.166687649502698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1232</v>
      </c>
      <c r="E568">
        <v>9434.0531047089898</v>
      </c>
      <c r="F568">
        <v>90.11</v>
      </c>
      <c r="G568">
        <v>10.338631402209501</v>
      </c>
      <c r="H568">
        <v>-7.2360653617861299</v>
      </c>
      <c r="I568">
        <v>-18.210323911164899</v>
      </c>
      <c r="J568">
        <v>0.112740176676387</v>
      </c>
      <c r="K568">
        <v>91.127457925479106</v>
      </c>
      <c r="L568">
        <v>87.764847187994903</v>
      </c>
      <c r="M568">
        <v>43.620475103852201</v>
      </c>
      <c r="N568">
        <v>0.55386728299825205</v>
      </c>
      <c r="O568">
        <v>50.593718788147797</v>
      </c>
      <c r="P568">
        <v>43.487261146496799</v>
      </c>
      <c r="Q568">
        <v>5.6430735429197E-2</v>
      </c>
    </row>
    <row r="569" spans="1:17" hidden="1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132</v>
      </c>
      <c r="E569">
        <v>9384.2999999999993</v>
      </c>
      <c r="F569">
        <v>4692.1499999999996</v>
      </c>
      <c r="G569">
        <v>-28.593103591556801</v>
      </c>
      <c r="H569">
        <v>1.6307488157908401</v>
      </c>
      <c r="I569">
        <v>-19.054464835842101</v>
      </c>
      <c r="J569">
        <v>-1.3546337906503101</v>
      </c>
      <c r="K569">
        <v>4645.0703915874201</v>
      </c>
      <c r="L569">
        <v>4763.6549517513904</v>
      </c>
      <c r="M569">
        <v>55.266204109255</v>
      </c>
      <c r="N569">
        <v>1.73659212349099</v>
      </c>
      <c r="O569">
        <v>48.631224491970599</v>
      </c>
      <c r="P569">
        <v>11.6846176733115</v>
      </c>
      <c r="Q569">
        <v>3.0530522970032E-2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260</v>
      </c>
      <c r="E570">
        <v>9353.4492818079998</v>
      </c>
      <c r="F570">
        <v>81.739999999999995</v>
      </c>
      <c r="G570">
        <v>69.691359000749799</v>
      </c>
      <c r="H570">
        <v>3.0372045448416101</v>
      </c>
      <c r="I570">
        <v>59.428554882482501</v>
      </c>
      <c r="J570">
        <v>10.1221574152647</v>
      </c>
      <c r="K570">
        <v>77.782674756166401</v>
      </c>
      <c r="L570">
        <v>63.901209772684197</v>
      </c>
      <c r="M570">
        <v>63.167065299806602</v>
      </c>
      <c r="N570">
        <v>0.57863231640609702</v>
      </c>
      <c r="O570">
        <v>14.264741864448199</v>
      </c>
      <c r="P570">
        <v>107.007695143988</v>
      </c>
      <c r="Q570">
        <v>0.234835114774332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278</v>
      </c>
      <c r="E571">
        <v>9341.7052380999994</v>
      </c>
      <c r="F571">
        <v>910.3</v>
      </c>
      <c r="G571">
        <v>64.033105008321002</v>
      </c>
      <c r="H571">
        <v>6.6768812601616103</v>
      </c>
      <c r="I571">
        <v>34.427256495563199</v>
      </c>
      <c r="J571">
        <v>-1.9355758793193401</v>
      </c>
      <c r="K571">
        <v>859.37892663561001</v>
      </c>
      <c r="L571">
        <v>734.48697411588398</v>
      </c>
      <c r="M571">
        <v>49.186472782358301</v>
      </c>
      <c r="N571">
        <v>0.799463075416881</v>
      </c>
      <c r="O571">
        <v>6.8878391738987199</v>
      </c>
      <c r="P571">
        <v>100.949227373068</v>
      </c>
      <c r="Q571">
        <v>3.6907253679819001E-2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138</v>
      </c>
      <c r="E572">
        <v>9331.0907048150002</v>
      </c>
      <c r="F572">
        <v>86.81</v>
      </c>
      <c r="G572">
        <v>-24.527730009060502</v>
      </c>
      <c r="H572">
        <v>-1.53102721340149</v>
      </c>
      <c r="I572">
        <v>-6.6319037507314498</v>
      </c>
      <c r="J572">
        <v>2.6789489988219199</v>
      </c>
      <c r="K572">
        <v>83.940342505786106</v>
      </c>
      <c r="L572">
        <v>84.823866040655602</v>
      </c>
      <c r="M572">
        <v>63.983770450105503</v>
      </c>
      <c r="N572">
        <v>1.1075108648277601</v>
      </c>
      <c r="O572">
        <v>12.890220020734899</v>
      </c>
      <c r="P572">
        <v>19.903314917126998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227</v>
      </c>
      <c r="E573">
        <v>9322.64461183399</v>
      </c>
      <c r="F573">
        <v>235.61</v>
      </c>
      <c r="G573">
        <v>6.5947271932264604</v>
      </c>
      <c r="H573">
        <v>-5.2992006573215198</v>
      </c>
      <c r="I573">
        <v>-23.363229525610102</v>
      </c>
      <c r="J573">
        <v>-7.53970800642218E-2</v>
      </c>
      <c r="K573">
        <v>209.377048320695</v>
      </c>
      <c r="L573">
        <v>200.33856707056501</v>
      </c>
      <c r="M573">
        <v>73.3897031641512</v>
      </c>
      <c r="N573">
        <v>1.0455195146069101</v>
      </c>
      <c r="O573">
        <v>30.7245023555876</v>
      </c>
      <c r="P573">
        <v>63.108341986846597</v>
      </c>
      <c r="Q573">
        <v>7.9970911589934995E-2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552</v>
      </c>
      <c r="E574">
        <v>9322.5809756750004</v>
      </c>
      <c r="F574">
        <v>282.25</v>
      </c>
      <c r="G574">
        <v>-17.240816594592399</v>
      </c>
      <c r="H574">
        <v>15.9017678675242</v>
      </c>
      <c r="I574">
        <v>16.2300903202669</v>
      </c>
      <c r="J574">
        <v>-2.0991409357133399</v>
      </c>
      <c r="K574">
        <v>260.31545072913701</v>
      </c>
      <c r="L574">
        <v>234.560972325828</v>
      </c>
      <c r="M574">
        <v>54.086959025577698</v>
      </c>
      <c r="N574">
        <v>0.93886645413709802</v>
      </c>
      <c r="O574">
        <v>4.9247121346324096</v>
      </c>
      <c r="P574">
        <v>40.004960317460302</v>
      </c>
      <c r="Q574">
        <v>3.4229478950222998E-2</v>
      </c>
    </row>
    <row r="575" spans="1:17" hidden="1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260</v>
      </c>
      <c r="E575">
        <v>9319.3960986000002</v>
      </c>
      <c r="F575">
        <v>6054.3</v>
      </c>
      <c r="G575">
        <v>-7.9404041582740099</v>
      </c>
      <c r="H575">
        <v>-4.8238237006490197</v>
      </c>
      <c r="I575">
        <v>6.2023249579800996</v>
      </c>
      <c r="J575">
        <v>-0.95112552235055303</v>
      </c>
      <c r="K575">
        <v>6134.4807010490404</v>
      </c>
      <c r="L575">
        <v>5708.4345797334599</v>
      </c>
      <c r="M575">
        <v>40.445867280451999</v>
      </c>
      <c r="N575">
        <v>0.476718553855426</v>
      </c>
      <c r="O575">
        <v>15.603785739061401</v>
      </c>
      <c r="P575">
        <v>31.045454545454501</v>
      </c>
      <c r="Q575">
        <v>0.114438620511445</v>
      </c>
    </row>
    <row r="576" spans="1:17" hidden="1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132</v>
      </c>
      <c r="E576">
        <v>9291.7143369050009</v>
      </c>
      <c r="F576">
        <v>577.85</v>
      </c>
      <c r="G576">
        <v>78.269130929347696</v>
      </c>
      <c r="H576">
        <v>-1.9822839036097</v>
      </c>
      <c r="I576">
        <v>112.622309129535</v>
      </c>
      <c r="J576">
        <v>-2.41088554992522</v>
      </c>
      <c r="K576">
        <v>571.82861120439202</v>
      </c>
      <c r="L576">
        <v>405.71110408132898</v>
      </c>
      <c r="M576">
        <v>32.377230650209199</v>
      </c>
      <c r="N576">
        <v>1.45805930513963</v>
      </c>
      <c r="O576">
        <v>20.9223847019122</v>
      </c>
      <c r="P576">
        <v>138.043254376931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377</v>
      </c>
      <c r="E577">
        <v>9276.2837185499993</v>
      </c>
      <c r="F577">
        <v>680.85</v>
      </c>
      <c r="G577">
        <v>26.7577594789032</v>
      </c>
      <c r="H577">
        <v>-5.0934092106528901</v>
      </c>
      <c r="I577">
        <v>18.477440406120799</v>
      </c>
      <c r="J577">
        <v>-2.28654274191411</v>
      </c>
      <c r="K577">
        <v>664.36260666558496</v>
      </c>
      <c r="L577">
        <v>570.74605689886096</v>
      </c>
      <c r="M577">
        <v>50.605092809361402</v>
      </c>
      <c r="N577">
        <v>0.25096424774821502</v>
      </c>
      <c r="O577">
        <v>16.472056987588999</v>
      </c>
      <c r="P577">
        <v>76.431718061674005</v>
      </c>
      <c r="Q577">
        <v>4.3363107263070001E-3</v>
      </c>
    </row>
    <row r="578" spans="1:17" hidden="1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127</v>
      </c>
      <c r="E578">
        <v>9261.5690738249996</v>
      </c>
      <c r="F578">
        <v>383.85</v>
      </c>
      <c r="G578">
        <v>281.16988271974998</v>
      </c>
      <c r="H578">
        <v>8.4165305671442994</v>
      </c>
      <c r="I578">
        <v>83.418133930885105</v>
      </c>
      <c r="J578">
        <v>0.13728293100903999</v>
      </c>
      <c r="K578">
        <v>351.1262923589</v>
      </c>
      <c r="L578">
        <v>267.27385472694101</v>
      </c>
      <c r="M578">
        <v>65.4758462781286</v>
      </c>
      <c r="N578">
        <v>0.45552384174886801</v>
      </c>
      <c r="O578">
        <v>3.64725804350658</v>
      </c>
      <c r="P578">
        <v>387.42857142857099</v>
      </c>
      <c r="Q578">
        <v>0.16035689641138201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552</v>
      </c>
      <c r="E579">
        <v>9242.2135450000005</v>
      </c>
      <c r="F579">
        <v>463.55</v>
      </c>
      <c r="G579">
        <v>97.919972796810697</v>
      </c>
      <c r="H579">
        <v>12.264619251354</v>
      </c>
      <c r="I579">
        <v>69.929496751724201</v>
      </c>
      <c r="J579">
        <v>1.06821600140522</v>
      </c>
      <c r="K579">
        <v>418.22015383832598</v>
      </c>
      <c r="L579">
        <v>336.22124899890099</v>
      </c>
      <c r="M579">
        <v>72.266151647522307</v>
      </c>
      <c r="N579">
        <v>1.11890386992254</v>
      </c>
      <c r="O579">
        <v>1.3159313989860699</v>
      </c>
      <c r="P579">
        <v>139.56072351421099</v>
      </c>
      <c r="Q579">
        <v>0.34088863518794199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78</v>
      </c>
      <c r="E580">
        <v>9205.3292631799995</v>
      </c>
      <c r="F580">
        <v>782.3</v>
      </c>
      <c r="G580">
        <v>-5.2498508852483701</v>
      </c>
      <c r="H580">
        <v>-4.9286030388211204</v>
      </c>
      <c r="I580">
        <v>-20.4597587253045</v>
      </c>
      <c r="J580">
        <v>-2.1322036138957499</v>
      </c>
      <c r="K580">
        <v>809.91434925985095</v>
      </c>
      <c r="L580">
        <v>814.25718965522606</v>
      </c>
      <c r="M580">
        <v>41.224748755913097</v>
      </c>
      <c r="N580">
        <v>0.51027727579398796</v>
      </c>
      <c r="O580">
        <v>27.815416080787401</v>
      </c>
      <c r="P580">
        <v>24.5799824826817</v>
      </c>
      <c r="Q580">
        <v>8.0295640702600004E-3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265</v>
      </c>
      <c r="E581">
        <v>9176.6036529600005</v>
      </c>
      <c r="F581">
        <v>562.35</v>
      </c>
      <c r="G581">
        <v>33.018740336304703</v>
      </c>
      <c r="H581">
        <v>-1.35880368685079</v>
      </c>
      <c r="I581">
        <v>29.931270144202301</v>
      </c>
      <c r="J581">
        <v>2.6039013097669699</v>
      </c>
      <c r="K581">
        <v>537.387702315355</v>
      </c>
      <c r="L581">
        <v>460.28258867752402</v>
      </c>
      <c r="M581">
        <v>62.9235511545414</v>
      </c>
      <c r="N581">
        <v>0.83649990614426095</v>
      </c>
      <c r="O581">
        <v>7.0329865741975501</v>
      </c>
      <c r="P581">
        <v>63.450079930242602</v>
      </c>
      <c r="Q581">
        <v>0.119706286695224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Row],[Ticker]],[1]!Table1[[Symbol]:[Industry]],2,FALSE),"-")</f>
        <v>-</v>
      </c>
      <c r="D582" t="s">
        <v>54</v>
      </c>
      <c r="E582">
        <v>9152.3688720600003</v>
      </c>
      <c r="F582">
        <v>562.15</v>
      </c>
      <c r="G582">
        <v>26.793097430276902</v>
      </c>
      <c r="H582">
        <v>16.0573155147883</v>
      </c>
      <c r="I582">
        <v>14.952373500839</v>
      </c>
      <c r="J582">
        <v>1.1226257925532801</v>
      </c>
      <c r="K582">
        <v>527.40112271678504</v>
      </c>
      <c r="L582">
        <v>463.37405792873102</v>
      </c>
      <c r="M582">
        <v>47.580163826590997</v>
      </c>
      <c r="N582">
        <v>3.7528090844026698</v>
      </c>
      <c r="O582">
        <v>17.201814462332099</v>
      </c>
      <c r="P582">
        <v>63.748907660937903</v>
      </c>
      <c r="Q582">
        <v>3.8559489410767998E-2</v>
      </c>
    </row>
    <row r="583" spans="1:17" x14ac:dyDescent="0.3">
      <c r="A583" t="s">
        <v>1293</v>
      </c>
      <c r="B583" t="s">
        <v>1294</v>
      </c>
      <c r="C583" t="str">
        <f>IFERROR(VLOOKUP(Table1[[#This Row],[Ticker]],[1]!Table1[[Symbol]:[Industry]],2,FALSE),"-")</f>
        <v>-</v>
      </c>
      <c r="D583" t="s">
        <v>54</v>
      </c>
      <c r="E583">
        <v>9145.9645331249994</v>
      </c>
      <c r="F583">
        <v>527.25</v>
      </c>
      <c r="G583">
        <v>1.6578338130562</v>
      </c>
      <c r="H583">
        <v>9.6677305282853396</v>
      </c>
      <c r="I583">
        <v>30.293183251699201</v>
      </c>
      <c r="J583">
        <v>-1.3057864540560999</v>
      </c>
      <c r="K583">
        <v>470.75250999129599</v>
      </c>
      <c r="L583">
        <v>405.11508902521598</v>
      </c>
      <c r="M583">
        <v>67.752189715434397</v>
      </c>
      <c r="N583">
        <v>0.85868968388295897</v>
      </c>
      <c r="O583">
        <v>3.7458511142721602</v>
      </c>
      <c r="P583">
        <v>65.023474178403703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206</v>
      </c>
      <c r="E584">
        <v>9058.7024700000002</v>
      </c>
      <c r="F584">
        <v>459.5</v>
      </c>
      <c r="G584">
        <v>22.2959279902704</v>
      </c>
      <c r="H584">
        <v>7.6361818450036303</v>
      </c>
      <c r="I584">
        <v>66.961090940799906</v>
      </c>
      <c r="J584">
        <v>2.7572365497217501</v>
      </c>
      <c r="K584">
        <v>419.880902247535</v>
      </c>
      <c r="L584">
        <v>335.74293974894402</v>
      </c>
      <c r="M584">
        <v>57.509980473515597</v>
      </c>
      <c r="N584">
        <v>0.65558549520625498</v>
      </c>
      <c r="O584">
        <v>4.0805223068552703</v>
      </c>
      <c r="P584">
        <v>91.378592253227794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418</v>
      </c>
      <c r="E585">
        <v>9034.6728656399991</v>
      </c>
      <c r="F585">
        <v>205.08</v>
      </c>
      <c r="G585">
        <v>-33.773388333947899</v>
      </c>
      <c r="H585">
        <v>3.7703301580453799</v>
      </c>
      <c r="I585">
        <v>22.777705177248802</v>
      </c>
      <c r="J585">
        <v>-1.92985717396094</v>
      </c>
      <c r="K585">
        <v>194.28115910115901</v>
      </c>
      <c r="L585">
        <v>192.51238653553301</v>
      </c>
      <c r="M585">
        <v>54.714858425225998</v>
      </c>
      <c r="N585">
        <v>1.7475240796431899</v>
      </c>
      <c r="O585">
        <v>12.7121123464013</v>
      </c>
      <c r="P585">
        <v>41.434482758620597</v>
      </c>
    </row>
    <row r="586" spans="1:17" hidden="1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245</v>
      </c>
      <c r="E586">
        <v>9011.7757828499998</v>
      </c>
      <c r="F586">
        <v>1524.5</v>
      </c>
      <c r="G586">
        <v>99.136371080286594</v>
      </c>
      <c r="H586">
        <v>-10.5570377619926</v>
      </c>
      <c r="I586">
        <v>8.5418413817056802</v>
      </c>
      <c r="J586">
        <v>-0.666323276753785</v>
      </c>
      <c r="K586">
        <v>1593.1613202324299</v>
      </c>
      <c r="M586">
        <v>39.143266143373403</v>
      </c>
      <c r="N586">
        <v>1.00185120944149</v>
      </c>
      <c r="O586">
        <v>36.438176451295497</v>
      </c>
      <c r="P586">
        <v>137.31320049813201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444</v>
      </c>
      <c r="E587">
        <v>8994.0297942399993</v>
      </c>
      <c r="F587">
        <v>671.2</v>
      </c>
      <c r="G587">
        <v>-8.6726143351590608</v>
      </c>
      <c r="H587">
        <v>8.6091658018852897</v>
      </c>
      <c r="I587">
        <v>-38.470360088756301</v>
      </c>
      <c r="J587">
        <v>1.8045948187048499</v>
      </c>
      <c r="K587">
        <v>662.00082892455703</v>
      </c>
      <c r="L587">
        <v>718.82380272598004</v>
      </c>
      <c r="M587">
        <v>54.529045127607297</v>
      </c>
      <c r="N587">
        <v>0.56364625072696195</v>
      </c>
      <c r="O587">
        <v>63.438617401668601</v>
      </c>
      <c r="P587">
        <v>20.545977011494202</v>
      </c>
      <c r="Q587">
        <v>0.161852153610337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278</v>
      </c>
      <c r="E588">
        <v>8989.7572764199995</v>
      </c>
      <c r="F588">
        <v>1371.1</v>
      </c>
      <c r="G588">
        <v>3.25378150327241</v>
      </c>
      <c r="H588">
        <v>-1.07962247296874</v>
      </c>
      <c r="I588">
        <v>6.0973498125648202</v>
      </c>
      <c r="J588">
        <v>1.0151667929288599</v>
      </c>
      <c r="K588">
        <v>1323.71482847997</v>
      </c>
      <c r="L588">
        <v>1227.85562628153</v>
      </c>
      <c r="M588">
        <v>66.577787152753999</v>
      </c>
      <c r="N588">
        <v>1.0990451283292599</v>
      </c>
      <c r="O588">
        <v>20.629421632265998</v>
      </c>
      <c r="P588">
        <v>40.352134302384997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382</v>
      </c>
      <c r="E589">
        <v>8966.9398575899995</v>
      </c>
      <c r="F589">
        <v>225.03</v>
      </c>
      <c r="G589">
        <v>4.7594303297470404</v>
      </c>
      <c r="H589">
        <v>-4.29963182851903</v>
      </c>
      <c r="I589">
        <v>-4.8365123237610899</v>
      </c>
      <c r="J589">
        <v>-3.4433156410813202</v>
      </c>
      <c r="K589">
        <v>232.14769268184301</v>
      </c>
      <c r="L589">
        <v>225.29178711327799</v>
      </c>
      <c r="M589">
        <v>42.314641828942598</v>
      </c>
      <c r="N589">
        <v>0.323399282765365</v>
      </c>
      <c r="O589">
        <v>43.2031284717593</v>
      </c>
      <c r="P589">
        <v>35.560240963855399</v>
      </c>
      <c r="Q589">
        <v>6.5468634680637003E-2</v>
      </c>
    </row>
    <row r="590" spans="1:17" hidden="1" x14ac:dyDescent="0.3">
      <c r="A590" t="s">
        <v>1307</v>
      </c>
      <c r="B590" t="s">
        <v>1308</v>
      </c>
      <c r="C590" t="str">
        <f>IFERROR(VLOOKUP(Table1[[#This Row],[Ticker]],[1]!Table1[[Symbol]:[Industry]],2,FALSE),"-")</f>
        <v>-</v>
      </c>
      <c r="D590" t="s">
        <v>132</v>
      </c>
      <c r="E590">
        <v>8889.4502276999992</v>
      </c>
      <c r="F590">
        <v>705.45</v>
      </c>
      <c r="G590">
        <v>-5.2201446134942504</v>
      </c>
      <c r="H590">
        <v>-10.9266272965457</v>
      </c>
      <c r="I590">
        <v>4.0299608667893096</v>
      </c>
      <c r="J590">
        <v>-0.34022831054418401</v>
      </c>
      <c r="K590">
        <v>712.78180033865397</v>
      </c>
      <c r="L590">
        <v>670.70326932619605</v>
      </c>
      <c r="M590">
        <v>43.695758838998401</v>
      </c>
      <c r="N590">
        <v>0.44854477916591401</v>
      </c>
      <c r="O590">
        <v>12.0348713587072</v>
      </c>
      <c r="P590">
        <v>36.187258687258598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764</v>
      </c>
      <c r="E591">
        <v>8880.1581234599998</v>
      </c>
      <c r="F591">
        <v>222.3</v>
      </c>
      <c r="G591">
        <v>36.499221114922797</v>
      </c>
      <c r="H591">
        <v>-14.497932513928401</v>
      </c>
      <c r="I591">
        <v>17.6575650574758</v>
      </c>
      <c r="J591">
        <v>-1.45417287951501</v>
      </c>
      <c r="K591">
        <v>238.70194170174099</v>
      </c>
      <c r="L591">
        <v>202.18442926380899</v>
      </c>
      <c r="M591">
        <v>29.150208703253799</v>
      </c>
      <c r="N591">
        <v>0.28266973054974898</v>
      </c>
      <c r="O591">
        <v>33.373819163292801</v>
      </c>
      <c r="P591">
        <v>100.813008130081</v>
      </c>
      <c r="Q591">
        <v>0.17635755870483399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265</v>
      </c>
      <c r="E592">
        <v>8863.6720960000002</v>
      </c>
      <c r="F592">
        <v>752</v>
      </c>
      <c r="G592">
        <v>6.1172187718598998</v>
      </c>
      <c r="H592">
        <v>-2.0362318920760099</v>
      </c>
      <c r="I592">
        <v>-13.2771458883335</v>
      </c>
      <c r="J592">
        <v>-0.94506752562519003</v>
      </c>
      <c r="K592">
        <v>754.54763193495501</v>
      </c>
      <c r="L592">
        <v>717.77505998258903</v>
      </c>
      <c r="M592">
        <v>56.016740937833397</v>
      </c>
      <c r="N592">
        <v>0.88271471901433596</v>
      </c>
      <c r="O592">
        <v>22.5664893617021</v>
      </c>
      <c r="P592">
        <v>42.410756557144197</v>
      </c>
      <c r="Q592">
        <v>8.1712201379451996E-2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24</v>
      </c>
      <c r="E593">
        <v>8821.5831824470006</v>
      </c>
      <c r="F593">
        <v>233.59</v>
      </c>
      <c r="G593">
        <v>-28.5529124375485</v>
      </c>
      <c r="H593">
        <v>3.6541382179906101</v>
      </c>
      <c r="I593">
        <v>-11.8287817550549</v>
      </c>
      <c r="J593">
        <v>2.2707024546207499</v>
      </c>
      <c r="K593">
        <v>224.56911360999399</v>
      </c>
      <c r="L593">
        <v>222.52415872685199</v>
      </c>
      <c r="M593">
        <v>67.064104018183997</v>
      </c>
      <c r="N593">
        <v>1.0314613933819301</v>
      </c>
      <c r="O593">
        <v>22.6722034333661</v>
      </c>
      <c r="P593">
        <v>21.6614583333333</v>
      </c>
      <c r="Q593">
        <v>0.128359214749907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1232</v>
      </c>
      <c r="E594">
        <v>8721.3102277500002</v>
      </c>
      <c r="F594">
        <v>682.25</v>
      </c>
      <c r="G594">
        <v>88.999810659564304</v>
      </c>
      <c r="H594">
        <v>-13.9874956602588</v>
      </c>
      <c r="I594">
        <v>29.4811608476871</v>
      </c>
      <c r="J594">
        <v>-4.7301449564326603</v>
      </c>
      <c r="K594">
        <v>658.38986665369202</v>
      </c>
      <c r="L594">
        <v>506.93053198610897</v>
      </c>
      <c r="M594">
        <v>34.739384071418698</v>
      </c>
      <c r="N594">
        <v>0.56537437536488</v>
      </c>
      <c r="O594">
        <v>15.0531330157567</v>
      </c>
      <c r="P594">
        <v>139.050455501051</v>
      </c>
      <c r="Q594">
        <v>0.18491459659683099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78</v>
      </c>
      <c r="E595">
        <v>8708.875445099</v>
      </c>
      <c r="F595">
        <v>215.47</v>
      </c>
      <c r="G595">
        <v>8.1166771146902406</v>
      </c>
      <c r="H595">
        <v>-5.8955471558322499</v>
      </c>
      <c r="I595">
        <v>-9.5343010215497799</v>
      </c>
      <c r="J595">
        <v>-4.5260135514783801</v>
      </c>
      <c r="K595">
        <v>214.651615463279</v>
      </c>
      <c r="L595">
        <v>202.44161600183099</v>
      </c>
      <c r="M595">
        <v>51.475181089441001</v>
      </c>
      <c r="N595">
        <v>0.68543135160203095</v>
      </c>
      <c r="O595">
        <v>18.810043161461</v>
      </c>
      <c r="P595">
        <v>46.578231292517003</v>
      </c>
      <c r="Q595">
        <v>7.7400418245695005E-2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234</v>
      </c>
      <c r="E596">
        <v>8704.6971822399992</v>
      </c>
      <c r="F596">
        <v>7844.15</v>
      </c>
      <c r="G596">
        <v>40.727593587528702</v>
      </c>
      <c r="H596">
        <v>14.5240016485534</v>
      </c>
      <c r="I596">
        <v>4.2603432870049103</v>
      </c>
      <c r="J596">
        <v>1.1252637892855499</v>
      </c>
      <c r="K596">
        <v>7198.5891342877403</v>
      </c>
      <c r="L596">
        <v>6482.6218064067298</v>
      </c>
      <c r="M596">
        <v>73.604205779359305</v>
      </c>
      <c r="N596">
        <v>0.89472996887957101</v>
      </c>
      <c r="O596">
        <v>5.1739194176551901</v>
      </c>
      <c r="P596">
        <v>77.871882086167801</v>
      </c>
      <c r="Q596">
        <v>4.5752820565779999E-2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999</v>
      </c>
      <c r="E597">
        <v>8658.9847296000007</v>
      </c>
      <c r="F597">
        <v>912</v>
      </c>
      <c r="G597">
        <v>89.466208971345594</v>
      </c>
      <c r="H597">
        <v>-6.1599366988557898E-2</v>
      </c>
      <c r="I597">
        <v>47.6883476064462</v>
      </c>
      <c r="J597">
        <v>3.7878418259590698</v>
      </c>
      <c r="K597">
        <v>880.71317364130903</v>
      </c>
      <c r="L597">
        <v>744.56450902271297</v>
      </c>
      <c r="M597">
        <v>58.789759077376502</v>
      </c>
      <c r="N597">
        <v>0.68439293970538595</v>
      </c>
      <c r="O597">
        <v>16.118421052631501</v>
      </c>
      <c r="P597">
        <v>125.18518518518501</v>
      </c>
      <c r="Q597">
        <v>0.15778290901390099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81</v>
      </c>
      <c r="E598">
        <v>8654.0693982899993</v>
      </c>
      <c r="F598">
        <v>293.10000000000002</v>
      </c>
      <c r="G598">
        <v>-70.191408384093506</v>
      </c>
      <c r="H598">
        <v>-1.8229433389788501</v>
      </c>
      <c r="I598">
        <v>-15.4163649036136</v>
      </c>
      <c r="J598">
        <v>-0.13816228444585901</v>
      </c>
      <c r="K598">
        <v>295.996211403833</v>
      </c>
      <c r="L598">
        <v>335.31071069900702</v>
      </c>
      <c r="M598">
        <v>48.401569942631902</v>
      </c>
      <c r="N598">
        <v>0.41483909266864399</v>
      </c>
      <c r="O598">
        <v>80.825656772432595</v>
      </c>
      <c r="P598">
        <v>12.298850574712599</v>
      </c>
      <c r="Q598">
        <v>-9.0615959841237007E-2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295</v>
      </c>
      <c r="E599">
        <v>8643.9576784500005</v>
      </c>
      <c r="F599">
        <v>700.5</v>
      </c>
      <c r="G599">
        <v>-10.020352342720001</v>
      </c>
      <c r="H599">
        <v>-10.900693152833099</v>
      </c>
      <c r="I599">
        <v>-1.4026930286136601</v>
      </c>
      <c r="J599">
        <v>-2.6937626406594299</v>
      </c>
      <c r="K599">
        <v>722.164474639388</v>
      </c>
      <c r="L599">
        <v>673.46502665266803</v>
      </c>
      <c r="M599">
        <v>35.768170700241399</v>
      </c>
      <c r="N599">
        <v>0.390563938779729</v>
      </c>
      <c r="O599">
        <v>19.586009992862198</v>
      </c>
      <c r="P599">
        <v>37.339476521909603</v>
      </c>
    </row>
    <row r="600" spans="1:17" hidden="1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260</v>
      </c>
      <c r="E600">
        <v>8642.4634978499998</v>
      </c>
      <c r="F600">
        <v>1333.15</v>
      </c>
      <c r="G600">
        <v>101.211013477336</v>
      </c>
      <c r="H600">
        <v>-5.6613940669239797</v>
      </c>
      <c r="I600">
        <v>85.193070052371596</v>
      </c>
      <c r="J600">
        <v>1.45779431637643</v>
      </c>
      <c r="K600">
        <v>1284.4092046676701</v>
      </c>
      <c r="L600">
        <v>1042.42079164351</v>
      </c>
      <c r="M600">
        <v>63.494742181636703</v>
      </c>
      <c r="N600">
        <v>0.96822623293378896</v>
      </c>
      <c r="O600">
        <v>9.12125417244871</v>
      </c>
      <c r="P600">
        <v>146.40051751224399</v>
      </c>
    </row>
    <row r="601" spans="1:17" hidden="1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-</v>
      </c>
      <c r="D601" t="s">
        <v>753</v>
      </c>
      <c r="E601">
        <v>8642.3479203879997</v>
      </c>
      <c r="F601">
        <v>535.83000000000004</v>
      </c>
      <c r="G601">
        <v>-11.600935077086101</v>
      </c>
      <c r="H601">
        <v>-1.87279823089056</v>
      </c>
      <c r="I601">
        <v>-2.6836220620996998</v>
      </c>
      <c r="J601">
        <v>-0.84508287350927203</v>
      </c>
      <c r="K601">
        <v>524.62494221065799</v>
      </c>
      <c r="L601">
        <v>500.55902993180501</v>
      </c>
      <c r="M601">
        <v>73.886051750125603</v>
      </c>
      <c r="N601">
        <v>0.60327860946375</v>
      </c>
      <c r="O601">
        <v>3.0923987085456002</v>
      </c>
      <c r="P601">
        <v>24.8642602474774</v>
      </c>
      <c r="Q601">
        <v>-1.0545973830429E-2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Row],[Ticker]],[1]!Table1[[Symbol]:[Industry]],2,FALSE),"-")</f>
        <v>-</v>
      </c>
      <c r="D602" t="s">
        <v>1333</v>
      </c>
      <c r="E602">
        <v>8639.4942577599995</v>
      </c>
      <c r="F602">
        <v>1389.2</v>
      </c>
      <c r="G602">
        <v>170.25512406201099</v>
      </c>
      <c r="H602">
        <v>1.42063291963696</v>
      </c>
      <c r="I602">
        <v>81.871144859930993</v>
      </c>
      <c r="J602">
        <v>-1.2372657910096201</v>
      </c>
      <c r="K602">
        <v>1292.27717882299</v>
      </c>
      <c r="L602">
        <v>999.90375394320995</v>
      </c>
      <c r="M602">
        <v>67.608758063502194</v>
      </c>
      <c r="N602">
        <v>0.75070752220105197</v>
      </c>
      <c r="O602">
        <v>3.97710912755542</v>
      </c>
      <c r="P602">
        <v>219.02629463773101</v>
      </c>
      <c r="Q602">
        <v>0.168214224011313</v>
      </c>
    </row>
    <row r="603" spans="1:17" hidden="1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265</v>
      </c>
      <c r="E603">
        <v>8630.6558714999992</v>
      </c>
      <c r="F603">
        <v>513.5</v>
      </c>
      <c r="G603">
        <v>141.28753588017599</v>
      </c>
      <c r="H603">
        <v>-7.9869842860568596</v>
      </c>
      <c r="I603">
        <v>107.602093293997</v>
      </c>
      <c r="J603">
        <v>-3.09942979625457</v>
      </c>
      <c r="K603">
        <v>478.73805203083703</v>
      </c>
      <c r="L603">
        <v>346.36725197510202</v>
      </c>
      <c r="M603">
        <v>47.076056304907198</v>
      </c>
      <c r="N603">
        <v>0.195120329471342</v>
      </c>
      <c r="O603">
        <v>13.7293086660175</v>
      </c>
      <c r="P603">
        <v>190.68780073591799</v>
      </c>
      <c r="Q603">
        <v>8.2228255032765998E-2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54</v>
      </c>
      <c r="E604">
        <v>8611.4673584800003</v>
      </c>
      <c r="F604">
        <v>880.6</v>
      </c>
      <c r="G604">
        <v>119.239702384998</v>
      </c>
      <c r="H604">
        <v>28.1823829527759</v>
      </c>
      <c r="I604">
        <v>76.205874243377906</v>
      </c>
      <c r="J604">
        <v>5.41189409849214</v>
      </c>
      <c r="K604">
        <v>731.67972224987204</v>
      </c>
      <c r="L604">
        <v>556.64038122982595</v>
      </c>
      <c r="M604">
        <v>70.860358229294604</v>
      </c>
      <c r="N604">
        <v>1.03241120781227</v>
      </c>
      <c r="O604">
        <v>4.9284578696343297</v>
      </c>
      <c r="P604">
        <v>196.69811320754701</v>
      </c>
      <c r="Q604">
        <v>4.0637721837997999E-2</v>
      </c>
    </row>
    <row r="605" spans="1:17" hidden="1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260</v>
      </c>
      <c r="E605">
        <v>8599.2652710000002</v>
      </c>
      <c r="F605">
        <v>4292.1000000000004</v>
      </c>
      <c r="G605">
        <v>373.48964864447498</v>
      </c>
      <c r="H605">
        <v>-8.6278930929223705</v>
      </c>
      <c r="I605">
        <v>204.03138740361999</v>
      </c>
      <c r="J605">
        <v>-2.88319984634715</v>
      </c>
      <c r="K605">
        <v>4189.9183425271203</v>
      </c>
      <c r="L605">
        <v>2806.51030156976</v>
      </c>
      <c r="M605">
        <v>37.879149592775498</v>
      </c>
      <c r="N605">
        <v>0.39604948619663799</v>
      </c>
      <c r="O605">
        <v>18.250972717317801</v>
      </c>
      <c r="P605">
        <v>427.803738317757</v>
      </c>
      <c r="Q605">
        <v>0.15924649460763601</v>
      </c>
    </row>
    <row r="606" spans="1:17" hidden="1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287</v>
      </c>
      <c r="E606">
        <v>8589.7045343199898</v>
      </c>
      <c r="F606">
        <v>386.05</v>
      </c>
      <c r="G606">
        <v>-29.7301488426959</v>
      </c>
      <c r="H606">
        <v>-7.4817687950347</v>
      </c>
      <c r="I606">
        <v>-31.3645469197251</v>
      </c>
      <c r="J606">
        <v>-6.2167788559709498</v>
      </c>
      <c r="K606">
        <v>406.569045098858</v>
      </c>
      <c r="M606">
        <v>44.377314666701899</v>
      </c>
      <c r="N606">
        <v>0.69721454771031</v>
      </c>
      <c r="O606">
        <v>39.424944955316597</v>
      </c>
      <c r="P606">
        <v>5.7671232876712297</v>
      </c>
    </row>
    <row r="607" spans="1:17" hidden="1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418</v>
      </c>
      <c r="E607">
        <v>8553.1435951500007</v>
      </c>
      <c r="F607">
        <v>1098.3</v>
      </c>
      <c r="G607">
        <v>14.8804969931894</v>
      </c>
      <c r="H607">
        <v>4.3945954149569202</v>
      </c>
      <c r="I607">
        <v>23.935281356615899</v>
      </c>
      <c r="J607">
        <v>2.0074278506001502</v>
      </c>
      <c r="K607">
        <v>1038.3497579295799</v>
      </c>
      <c r="L607">
        <v>921.42313146188405</v>
      </c>
      <c r="M607">
        <v>51.607179413151201</v>
      </c>
      <c r="N607">
        <v>0.41091481610291097</v>
      </c>
      <c r="O607">
        <v>12.719657652736</v>
      </c>
      <c r="P607">
        <v>44.9613937834092</v>
      </c>
      <c r="Q607">
        <v>0.107476054686447</v>
      </c>
    </row>
    <row r="608" spans="1:17" x14ac:dyDescent="0.3">
      <c r="A608" t="s">
        <v>1344</v>
      </c>
      <c r="B608" t="s">
        <v>1345</v>
      </c>
      <c r="C608" t="str">
        <f>IFERROR(VLOOKUP(Table1[[#This Row],[Ticker]],[1]!Table1[[Symbol]:[Industry]],2,FALSE),"-")</f>
        <v>-</v>
      </c>
      <c r="D608" t="s">
        <v>206</v>
      </c>
      <c r="E608">
        <v>8531.1952087600002</v>
      </c>
      <c r="F608">
        <v>1579.9</v>
      </c>
      <c r="G608">
        <v>39.232620169443102</v>
      </c>
      <c r="H608">
        <v>1.04927297733562</v>
      </c>
      <c r="I608">
        <v>48.482177551907803</v>
      </c>
      <c r="J608">
        <v>8.0968173859262897</v>
      </c>
      <c r="K608">
        <v>1416.21931962042</v>
      </c>
      <c r="L608">
        <v>1186.1175417044601</v>
      </c>
      <c r="M608">
        <v>78.648648093213595</v>
      </c>
      <c r="N608">
        <v>0.90557672002033196</v>
      </c>
      <c r="O608">
        <v>1.7342869801886001</v>
      </c>
      <c r="P608">
        <v>92.553321145642897</v>
      </c>
      <c r="Q608">
        <v>7.1582450024918004E-2</v>
      </c>
    </row>
    <row r="609" spans="1:17" hidden="1" x14ac:dyDescent="0.3">
      <c r="A609" t="s">
        <v>1346</v>
      </c>
      <c r="B609" t="s">
        <v>1347</v>
      </c>
      <c r="C609" t="str">
        <f>IFERROR(VLOOKUP(Table1[[#This Row],[Ticker]],[1]!Table1[[Symbol]:[Industry]],2,FALSE),"-")</f>
        <v>-</v>
      </c>
      <c r="D609" t="s">
        <v>54</v>
      </c>
      <c r="E609">
        <v>8505.0253553399998</v>
      </c>
      <c r="F609">
        <v>5123.7</v>
      </c>
      <c r="G609">
        <v>-21.829603042356801</v>
      </c>
      <c r="H609">
        <v>-3.94508206472335</v>
      </c>
      <c r="I609">
        <v>-10.884125101918199</v>
      </c>
      <c r="J609">
        <v>-4.5804147849406096</v>
      </c>
      <c r="K609">
        <v>5191.6400738474604</v>
      </c>
      <c r="L609">
        <v>5058.7955228831197</v>
      </c>
      <c r="M609">
        <v>35.044315084266898</v>
      </c>
      <c r="N609">
        <v>1.1752403643603599</v>
      </c>
      <c r="O609">
        <v>10.132326248609401</v>
      </c>
      <c r="P609">
        <v>10.506734533219699</v>
      </c>
      <c r="Q609">
        <v>-6.1816775387101001E-2</v>
      </c>
    </row>
    <row r="610" spans="1:17" x14ac:dyDescent="0.3">
      <c r="A610" t="s">
        <v>1348</v>
      </c>
      <c r="B610" t="s">
        <v>1349</v>
      </c>
      <c r="C610" t="str">
        <f>IFERROR(VLOOKUP(Table1[[#This Row],[Ticker]],[1]!Table1[[Symbol]:[Industry]],2,FALSE),"-")</f>
        <v>-</v>
      </c>
      <c r="D610" t="s">
        <v>21</v>
      </c>
      <c r="E610">
        <v>8444.5947656000008</v>
      </c>
      <c r="F610">
        <v>2735.6</v>
      </c>
      <c r="G610">
        <v>-10.0649749551889</v>
      </c>
      <c r="H610">
        <v>-5.7519207489094901</v>
      </c>
      <c r="I610">
        <v>-11.4367381599138</v>
      </c>
      <c r="J610">
        <v>-1.5313218150019301</v>
      </c>
      <c r="K610">
        <v>2789.7239935079701</v>
      </c>
      <c r="L610">
        <v>2654.4463304931701</v>
      </c>
      <c r="M610">
        <v>43.673820907818502</v>
      </c>
      <c r="N610">
        <v>1.9374329296515</v>
      </c>
      <c r="O610">
        <v>14.9656382512063</v>
      </c>
      <c r="P610">
        <v>30.077744228620301</v>
      </c>
      <c r="Q610">
        <v>-3.4522756630311999E-2</v>
      </c>
    </row>
    <row r="611" spans="1:17" hidden="1" x14ac:dyDescent="0.3">
      <c r="A611" t="s">
        <v>1350</v>
      </c>
      <c r="B611" t="s">
        <v>1351</v>
      </c>
      <c r="C611" t="str">
        <f>IFERROR(VLOOKUP(Table1[[#This Row],[Ticker]],[1]!Table1[[Symbol]:[Industry]],2,FALSE),"-")</f>
        <v>-</v>
      </c>
      <c r="D611" t="s">
        <v>119</v>
      </c>
      <c r="E611">
        <v>8433.0822042500004</v>
      </c>
      <c r="F611">
        <v>2627.9</v>
      </c>
      <c r="G611">
        <v>-41.118220589122899</v>
      </c>
      <c r="H611">
        <v>-4.1301686340318602</v>
      </c>
      <c r="I611">
        <v>-10.4536105250064</v>
      </c>
      <c r="J611">
        <v>8.1897368161683401E-2</v>
      </c>
      <c r="K611">
        <v>2750.7843246181601</v>
      </c>
      <c r="L611">
        <v>2710.53706195415</v>
      </c>
      <c r="M611">
        <v>33.3116312011635</v>
      </c>
      <c r="N611">
        <v>0.73295974966880595</v>
      </c>
      <c r="O611">
        <v>33.186194299630799</v>
      </c>
      <c r="P611">
        <v>11.873137505321401</v>
      </c>
      <c r="Q611">
        <v>3.3669327173890002E-3</v>
      </c>
    </row>
    <row r="612" spans="1:17" x14ac:dyDescent="0.3">
      <c r="A612" t="s">
        <v>1352</v>
      </c>
      <c r="B612" t="s">
        <v>1353</v>
      </c>
      <c r="C612" t="str">
        <f>IFERROR(VLOOKUP(Table1[[#This Row],[Ticker]],[1]!Table1[[Symbol]:[Industry]],2,FALSE),"-")</f>
        <v>-</v>
      </c>
      <c r="D612" t="s">
        <v>46</v>
      </c>
      <c r="E612">
        <v>8406.4254230400002</v>
      </c>
      <c r="F612">
        <v>489.35</v>
      </c>
      <c r="G612">
        <v>94.099939326892894</v>
      </c>
      <c r="H612">
        <v>-13.808629191158399</v>
      </c>
      <c r="I612">
        <v>43.618409227032998</v>
      </c>
      <c r="J612">
        <v>-1.3848104772415599</v>
      </c>
      <c r="K612">
        <v>508.22827871340201</v>
      </c>
      <c r="L612">
        <v>408.02750815522899</v>
      </c>
      <c r="M612">
        <v>35.314293453498799</v>
      </c>
      <c r="N612">
        <v>0.44152323238528002</v>
      </c>
      <c r="O612">
        <v>20.5578829058955</v>
      </c>
      <c r="P612">
        <v>160.29255319148899</v>
      </c>
      <c r="Q612">
        <v>0.215326366300537</v>
      </c>
    </row>
    <row r="613" spans="1:17" hidden="1" x14ac:dyDescent="0.3">
      <c r="A613" t="s">
        <v>1354</v>
      </c>
      <c r="B613" t="s">
        <v>1355</v>
      </c>
      <c r="C613" t="str">
        <f>IFERROR(VLOOKUP(Table1[[#This Row],[Ticker]],[1]!Table1[[Symbol]:[Industry]],2,FALSE),"-")</f>
        <v>-</v>
      </c>
      <c r="D613" t="s">
        <v>411</v>
      </c>
      <c r="E613">
        <v>8405.0486502299991</v>
      </c>
      <c r="F613">
        <v>380.85</v>
      </c>
      <c r="G613">
        <v>200.18812637523601</v>
      </c>
      <c r="H613">
        <v>31.295401789302598</v>
      </c>
      <c r="I613">
        <v>89.176705201140507</v>
      </c>
      <c r="J613">
        <v>-5.4441323939872097</v>
      </c>
      <c r="K613">
        <v>331.66770761195397</v>
      </c>
      <c r="L613">
        <v>250.04119330785201</v>
      </c>
      <c r="M613">
        <v>49.953160377848498</v>
      </c>
      <c r="N613">
        <v>0.70145441677205</v>
      </c>
      <c r="O613">
        <v>13.6930550085335</v>
      </c>
      <c r="P613">
        <v>237.63297872340399</v>
      </c>
      <c r="Q613">
        <v>0.17848286531819399</v>
      </c>
    </row>
    <row r="614" spans="1:17" x14ac:dyDescent="0.3">
      <c r="A614" t="s">
        <v>1356</v>
      </c>
      <c r="B614" t="s">
        <v>1357</v>
      </c>
      <c r="C614" t="str">
        <f>IFERROR(VLOOKUP(Table1[[#This Row],[Ticker]],[1]!Table1[[Symbol]:[Industry]],2,FALSE),"-")</f>
        <v>-</v>
      </c>
      <c r="D614" t="s">
        <v>463</v>
      </c>
      <c r="E614">
        <v>8385.8784288000006</v>
      </c>
      <c r="F614">
        <v>763.5</v>
      </c>
      <c r="G614">
        <v>-44.615447917413697</v>
      </c>
      <c r="H614">
        <v>-8.3510601779329203</v>
      </c>
      <c r="I614">
        <v>-31.639550287933599</v>
      </c>
      <c r="J614">
        <v>-1.5726686267461301</v>
      </c>
      <c r="K614">
        <v>778.73949509992701</v>
      </c>
      <c r="L614">
        <v>833.45497510468499</v>
      </c>
      <c r="M614">
        <v>35.8908003623471</v>
      </c>
      <c r="N614">
        <v>0.34169821038049097</v>
      </c>
      <c r="O614">
        <v>44.898493778650902</v>
      </c>
      <c r="P614">
        <v>5.9827873403664498</v>
      </c>
      <c r="Q614">
        <v>-2.9995409855174002E-2</v>
      </c>
    </row>
    <row r="615" spans="1:17" hidden="1" x14ac:dyDescent="0.3">
      <c r="A615" t="s">
        <v>1358</v>
      </c>
      <c r="B615" t="s">
        <v>1359</v>
      </c>
      <c r="C615" t="str">
        <f>IFERROR(VLOOKUP(Table1[[#This Row],[Ticker]],[1]!Table1[[Symbol]:[Industry]],2,FALSE),"-")</f>
        <v>-</v>
      </c>
      <c r="D615" t="s">
        <v>753</v>
      </c>
      <c r="E615">
        <v>8375.5088797930002</v>
      </c>
      <c r="F615">
        <v>268.35000000000002</v>
      </c>
      <c r="G615">
        <v>2.0803451960089099</v>
      </c>
      <c r="H615">
        <v>-0.25653317869439701</v>
      </c>
      <c r="I615">
        <v>1.0651005013694099</v>
      </c>
      <c r="J615">
        <v>0.25805389152079999</v>
      </c>
      <c r="K615">
        <v>259.81497364680502</v>
      </c>
      <c r="L615">
        <v>240.60619463129601</v>
      </c>
      <c r="M615">
        <v>59.785019392106697</v>
      </c>
      <c r="N615">
        <v>0.86428701074070002</v>
      </c>
      <c r="O615">
        <v>1.0434134525805601</v>
      </c>
      <c r="P615">
        <v>36.287455561198499</v>
      </c>
      <c r="Q615">
        <v>1.1816369177710001E-3</v>
      </c>
    </row>
    <row r="616" spans="1:17" hidden="1" x14ac:dyDescent="0.3">
      <c r="A616" t="s">
        <v>1360</v>
      </c>
      <c r="B616" t="s">
        <v>1361</v>
      </c>
      <c r="C616" t="str">
        <f>IFERROR(VLOOKUP(Table1[[#This Row],[Ticker]],[1]!Table1[[Symbol]:[Industry]],2,FALSE),"-")</f>
        <v>-</v>
      </c>
      <c r="D616" t="s">
        <v>1362</v>
      </c>
      <c r="E616">
        <v>8369.7008711939998</v>
      </c>
      <c r="F616">
        <v>1230.3900000000001</v>
      </c>
      <c r="K616">
        <v>1221.0284065276701</v>
      </c>
      <c r="L616">
        <v>1201.49851616978</v>
      </c>
      <c r="M616">
        <v>68.273684852772604</v>
      </c>
      <c r="N616">
        <v>1</v>
      </c>
      <c r="Q616">
        <v>-6.1080809493942997E-2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287</v>
      </c>
      <c r="E617">
        <v>8366.3349712349991</v>
      </c>
      <c r="F617">
        <v>415.05</v>
      </c>
      <c r="G617">
        <v>-23.653015064806301</v>
      </c>
      <c r="H617">
        <v>0.81654585962586501</v>
      </c>
      <c r="I617">
        <v>-5.7308469332119598</v>
      </c>
      <c r="J617">
        <v>-3.7734123726921598</v>
      </c>
      <c r="K617">
        <v>425.38686456820898</v>
      </c>
      <c r="L617">
        <v>410.78362345081803</v>
      </c>
      <c r="M617">
        <v>37.637182126033402</v>
      </c>
      <c r="N617">
        <v>0.73840153869632097</v>
      </c>
      <c r="O617">
        <v>21.672087700277</v>
      </c>
      <c r="P617">
        <v>19.352983465133001</v>
      </c>
      <c r="Q617">
        <v>5.3909189326497998E-2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132</v>
      </c>
      <c r="E618">
        <v>8358.9911603399996</v>
      </c>
      <c r="F618">
        <v>538.54999999999995</v>
      </c>
      <c r="G618">
        <v>-30.899715788518499</v>
      </c>
      <c r="H618">
        <v>-11.1393112969018</v>
      </c>
      <c r="I618">
        <v>-16.627040864358399</v>
      </c>
      <c r="J618">
        <v>-1.7356324649764401</v>
      </c>
      <c r="K618">
        <v>576.15239241667803</v>
      </c>
      <c r="L618">
        <v>572.49095792359401</v>
      </c>
      <c r="M618">
        <v>32.243140918556598</v>
      </c>
      <c r="N618">
        <v>0.70058862893794105</v>
      </c>
      <c r="O618">
        <v>26.042150218178399</v>
      </c>
      <c r="P618">
        <v>13.378947368421001</v>
      </c>
      <c r="Q618">
        <v>6.8881626837176996E-2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611</v>
      </c>
      <c r="E619">
        <v>8352.3626995199993</v>
      </c>
      <c r="F619">
        <v>48.72</v>
      </c>
      <c r="G619">
        <v>-21.332722881039199</v>
      </c>
      <c r="H619">
        <v>4.2440679958463399</v>
      </c>
      <c r="I619">
        <v>-20.445604669695499</v>
      </c>
      <c r="J619">
        <v>1.05466150838104</v>
      </c>
      <c r="K619">
        <v>47.138407633671498</v>
      </c>
      <c r="L619">
        <v>46.783074621536997</v>
      </c>
      <c r="M619">
        <v>50.633191526966897</v>
      </c>
      <c r="N619">
        <v>0.70911438529610404</v>
      </c>
      <c r="O619">
        <v>41.009852216748698</v>
      </c>
      <c r="P619">
        <v>26.054333764553601</v>
      </c>
      <c r="Q619">
        <v>2.4468572933147002E-2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463</v>
      </c>
      <c r="E620">
        <v>8341.1703304799994</v>
      </c>
      <c r="F620">
        <v>301.60000000000002</v>
      </c>
      <c r="G620">
        <v>-22.0789471131637</v>
      </c>
      <c r="H620">
        <v>8.4806179832772592</v>
      </c>
      <c r="I620">
        <v>16.143068029864999</v>
      </c>
      <c r="J620">
        <v>-3.8457640546509801</v>
      </c>
      <c r="K620">
        <v>282.85032575680202</v>
      </c>
      <c r="L620">
        <v>267.782293399872</v>
      </c>
      <c r="M620">
        <v>47.768418515457498</v>
      </c>
      <c r="N620">
        <v>1.2145721733309001</v>
      </c>
      <c r="O620">
        <v>7.9244031830238502</v>
      </c>
      <c r="P620">
        <v>37.090909090909101</v>
      </c>
      <c r="Q620">
        <v>-0.106327503578637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132</v>
      </c>
      <c r="E621">
        <v>8320.4285992000005</v>
      </c>
      <c r="F621">
        <v>568</v>
      </c>
      <c r="G621">
        <v>5.2957499950919402</v>
      </c>
      <c r="H621">
        <v>-5.8552128495670601</v>
      </c>
      <c r="I621">
        <v>29.370787785654699</v>
      </c>
      <c r="J621">
        <v>-0.787585576984008</v>
      </c>
      <c r="K621">
        <v>572.90964142033204</v>
      </c>
      <c r="L621">
        <v>506.35862969891502</v>
      </c>
      <c r="M621">
        <v>43.924983276512599</v>
      </c>
      <c r="N621">
        <v>0.63106877612108303</v>
      </c>
      <c r="O621">
        <v>23.063380281690101</v>
      </c>
      <c r="P621">
        <v>49.454019207998897</v>
      </c>
      <c r="Q621">
        <v>2.8417851997480001E-3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295</v>
      </c>
      <c r="E622">
        <v>8316.2641237000007</v>
      </c>
      <c r="F622">
        <v>2001.5</v>
      </c>
      <c r="G622">
        <v>72.916093323277806</v>
      </c>
      <c r="H622">
        <v>5.5097707895729098</v>
      </c>
      <c r="I622">
        <v>77.017054959860999</v>
      </c>
      <c r="J622">
        <v>5.6104191134920596</v>
      </c>
      <c r="K622">
        <v>1802.65769851511</v>
      </c>
      <c r="L622">
        <v>1422.5294158110601</v>
      </c>
      <c r="M622">
        <v>53.564761458377298</v>
      </c>
      <c r="N622">
        <v>0.98975469120619497</v>
      </c>
      <c r="O622">
        <v>8.8508618536097892</v>
      </c>
      <c r="P622">
        <v>129.50349730535399</v>
      </c>
      <c r="Q622">
        <v>9.9654784011662001E-2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57</v>
      </c>
      <c r="E623">
        <v>8307.5537654199998</v>
      </c>
      <c r="F623">
        <v>15.47</v>
      </c>
      <c r="G623">
        <v>88.979032006895807</v>
      </c>
      <c r="H623">
        <v>-3.7046694183622102</v>
      </c>
      <c r="I623">
        <v>73.242171681752197</v>
      </c>
      <c r="J623">
        <v>-0.32699409384087702</v>
      </c>
      <c r="K623">
        <v>15.795800409757801</v>
      </c>
      <c r="L623">
        <v>13.004794236489801</v>
      </c>
      <c r="M623">
        <v>45.939709598560597</v>
      </c>
      <c r="N623">
        <v>0.39855248709702801</v>
      </c>
      <c r="O623">
        <v>36.3930187459599</v>
      </c>
      <c r="P623">
        <v>147.52000000000001</v>
      </c>
      <c r="Q623">
        <v>0.113259756995488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24</v>
      </c>
      <c r="E624">
        <v>8289.9136654979993</v>
      </c>
      <c r="F624">
        <v>42.86</v>
      </c>
      <c r="G624">
        <v>-38.501854843257</v>
      </c>
      <c r="H624">
        <v>-1.91723758112192</v>
      </c>
      <c r="I624">
        <v>-24.321784669819799</v>
      </c>
      <c r="J624">
        <v>-1.0626694937019801</v>
      </c>
      <c r="K624">
        <v>44.068751141308603</v>
      </c>
      <c r="L624">
        <v>47.390109468754403</v>
      </c>
      <c r="M624">
        <v>46.895447927251602</v>
      </c>
      <c r="N624">
        <v>0.497260973290514</v>
      </c>
      <c r="O624">
        <v>46.990200653289698</v>
      </c>
      <c r="P624">
        <v>7.1499999999999897</v>
      </c>
      <c r="Q624">
        <v>8.1987004424802001E-2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-</v>
      </c>
      <c r="D625" t="s">
        <v>327</v>
      </c>
      <c r="E625">
        <v>8283.6408458599999</v>
      </c>
      <c r="F625">
        <v>215.3</v>
      </c>
      <c r="G625">
        <v>28.5101761844187</v>
      </c>
      <c r="H625">
        <v>-14.530532886324099</v>
      </c>
      <c r="I625">
        <v>0.36744794930379499</v>
      </c>
      <c r="J625">
        <v>-2.1618572890325698</v>
      </c>
      <c r="K625">
        <v>220.23438229992701</v>
      </c>
      <c r="L625">
        <v>205.138533244456</v>
      </c>
      <c r="M625">
        <v>44.493111107731401</v>
      </c>
      <c r="N625">
        <v>0.50728188465185198</v>
      </c>
      <c r="O625">
        <v>21.690664189503</v>
      </c>
      <c r="P625">
        <v>60.671641791044699</v>
      </c>
    </row>
    <row r="626" spans="1:17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-</v>
      </c>
      <c r="D626" t="s">
        <v>206</v>
      </c>
      <c r="E626">
        <v>8278.7310839999991</v>
      </c>
      <c r="F626">
        <v>541.85</v>
      </c>
      <c r="G626">
        <v>-7.0297067064555101</v>
      </c>
      <c r="H626">
        <v>-9.6555387224606506E-2</v>
      </c>
      <c r="I626">
        <v>-4.4497460217787204</v>
      </c>
      <c r="J626">
        <v>-3.8449160793103898</v>
      </c>
      <c r="K626">
        <v>580.716031628211</v>
      </c>
      <c r="L626">
        <v>548.80203538828403</v>
      </c>
      <c r="M626">
        <v>34.8037394600791</v>
      </c>
      <c r="N626">
        <v>0.44421099108715101</v>
      </c>
      <c r="O626">
        <v>30.626557165267101</v>
      </c>
      <c r="P626">
        <v>25.138568129330199</v>
      </c>
      <c r="Q626">
        <v>6.3901336583749996E-2</v>
      </c>
    </row>
    <row r="627" spans="1:17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81</v>
      </c>
      <c r="E627">
        <v>8256.7638150399998</v>
      </c>
      <c r="F627">
        <v>3372.8</v>
      </c>
      <c r="G627">
        <v>71.161795406505107</v>
      </c>
      <c r="H627">
        <v>-4.11219388528834</v>
      </c>
      <c r="I627">
        <v>16.746644500775002</v>
      </c>
      <c r="J627">
        <v>-1.86299344080471</v>
      </c>
      <c r="K627">
        <v>3135.5916978263199</v>
      </c>
      <c r="L627">
        <v>2612.1317878059099</v>
      </c>
      <c r="M627">
        <v>58.727744405038997</v>
      </c>
      <c r="N627">
        <v>0.76825603849489399</v>
      </c>
      <c r="O627">
        <v>4.5110887096774004</v>
      </c>
      <c r="P627">
        <v>117.45269333677101</v>
      </c>
      <c r="Q627">
        <v>0.19141110669152001</v>
      </c>
    </row>
    <row r="628" spans="1:17" hidden="1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-</v>
      </c>
      <c r="D628" t="s">
        <v>1387</v>
      </c>
      <c r="E628">
        <v>8187.7904665699998</v>
      </c>
      <c r="F628">
        <v>2023.45</v>
      </c>
      <c r="G628">
        <v>103.274206286498</v>
      </c>
      <c r="H628">
        <v>3.0942227680520702</v>
      </c>
      <c r="I628">
        <v>71.007994779452403</v>
      </c>
      <c r="J628">
        <v>-2.30112641574271</v>
      </c>
      <c r="K628">
        <v>1850.66294942273</v>
      </c>
      <c r="L628">
        <v>1390.0025524161599</v>
      </c>
      <c r="M628">
        <v>44.747761319079601</v>
      </c>
      <c r="N628">
        <v>0.45158240861344501</v>
      </c>
      <c r="O628">
        <v>9.9607106674244505</v>
      </c>
      <c r="P628">
        <v>161.09032258064499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1390</v>
      </c>
      <c r="E629">
        <v>8177.3261094</v>
      </c>
      <c r="F629">
        <v>1068.3499999999999</v>
      </c>
      <c r="G629">
        <v>2.3404364982811598</v>
      </c>
      <c r="H629">
        <v>8.5294064921374702</v>
      </c>
      <c r="I629">
        <v>41.832678369862897</v>
      </c>
      <c r="J629">
        <v>10.8101048762204</v>
      </c>
      <c r="K629">
        <v>929.81705991746901</v>
      </c>
      <c r="L629">
        <v>826.508036896166</v>
      </c>
      <c r="M629">
        <v>84.589184145636096</v>
      </c>
      <c r="N629">
        <v>2.1030279578642199</v>
      </c>
      <c r="O629">
        <v>1.4087143726307001</v>
      </c>
      <c r="P629">
        <v>80.617075232459797</v>
      </c>
      <c r="Q629">
        <v>-3.8504907503369998E-3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444</v>
      </c>
      <c r="E630">
        <v>8176.6366194100001</v>
      </c>
      <c r="F630">
        <v>517.15</v>
      </c>
      <c r="G630">
        <v>-19.9304298520128</v>
      </c>
      <c r="H630">
        <v>0.73259718592923895</v>
      </c>
      <c r="I630">
        <v>6.4093123637596996</v>
      </c>
      <c r="J630">
        <v>0.62139090859379298</v>
      </c>
      <c r="K630">
        <v>510.21916044941003</v>
      </c>
      <c r="L630">
        <v>496.346894385876</v>
      </c>
      <c r="M630">
        <v>68.484103232621294</v>
      </c>
      <c r="N630">
        <v>0.50566447819837002</v>
      </c>
      <c r="O630">
        <v>22.575655032389001</v>
      </c>
      <c r="P630">
        <v>28.388778550148899</v>
      </c>
      <c r="Q630">
        <v>-2.4302061780402999E-2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626</v>
      </c>
      <c r="E631">
        <v>8140.0333739999996</v>
      </c>
      <c r="F631">
        <v>411</v>
      </c>
      <c r="G631">
        <v>41.361054161298497</v>
      </c>
      <c r="H631">
        <v>0.75339084488723895</v>
      </c>
      <c r="I631">
        <v>11.8873365057095</v>
      </c>
      <c r="J631">
        <v>-5.4450837819632296</v>
      </c>
      <c r="K631">
        <v>399.57127658752597</v>
      </c>
      <c r="L631">
        <v>350.853408599913</v>
      </c>
      <c r="M631">
        <v>52.001878923523797</v>
      </c>
      <c r="N631">
        <v>0.63373499256062504</v>
      </c>
      <c r="O631">
        <v>9.6472019464720091</v>
      </c>
      <c r="P631">
        <v>90.9851301115241</v>
      </c>
      <c r="Q631">
        <v>3.9310112340834001E-2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215</v>
      </c>
      <c r="E632">
        <v>8137.6694625699902</v>
      </c>
      <c r="F632">
        <v>2108.4499999999998</v>
      </c>
      <c r="G632">
        <v>-3.5609095271426501</v>
      </c>
      <c r="H632">
        <v>3.1230347839152701</v>
      </c>
      <c r="I632">
        <v>-2.3718376537946302</v>
      </c>
      <c r="J632">
        <v>4.1449485758650901</v>
      </c>
      <c r="K632">
        <v>2071.5091382954201</v>
      </c>
      <c r="L632">
        <v>2000.0323581684199</v>
      </c>
      <c r="M632">
        <v>67.232004213750798</v>
      </c>
      <c r="N632">
        <v>0.71597207493708803</v>
      </c>
      <c r="O632">
        <v>30.095567834191002</v>
      </c>
      <c r="P632">
        <v>44.226691292154001</v>
      </c>
      <c r="Q632">
        <v>-1.5637128647051E-2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46</v>
      </c>
      <c r="E633">
        <v>8123.9163390000003</v>
      </c>
      <c r="F633">
        <v>1212.75</v>
      </c>
      <c r="G633">
        <v>44.975909061465202</v>
      </c>
      <c r="H633">
        <v>-14.1736904475618</v>
      </c>
      <c r="I633">
        <v>1.32891811525426</v>
      </c>
      <c r="J633">
        <v>-7.6295288046945204</v>
      </c>
      <c r="K633">
        <v>1265.99439515685</v>
      </c>
      <c r="L633">
        <v>1118.91945793478</v>
      </c>
      <c r="M633">
        <v>49.085372815272002</v>
      </c>
      <c r="N633">
        <v>1.0504742340131199</v>
      </c>
      <c r="O633">
        <v>27.1861471861471</v>
      </c>
      <c r="P633">
        <v>86.576923076922995</v>
      </c>
      <c r="Q633">
        <v>0.13359303403622799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124</v>
      </c>
      <c r="E634">
        <v>8122.8808399999998</v>
      </c>
      <c r="F634">
        <v>680</v>
      </c>
      <c r="G634">
        <v>-41.2049108083432</v>
      </c>
      <c r="H634">
        <v>3.3173218991245998</v>
      </c>
      <c r="I634">
        <v>-14.65323235564</v>
      </c>
      <c r="J634">
        <v>-6.4376763965645196</v>
      </c>
      <c r="K634">
        <v>682.69607819107</v>
      </c>
      <c r="L634">
        <v>702.20574122452695</v>
      </c>
      <c r="M634">
        <v>34.318881090676499</v>
      </c>
      <c r="N634">
        <v>0.73150124620851198</v>
      </c>
      <c r="O634">
        <v>24.852941176470502</v>
      </c>
      <c r="P634">
        <v>13.5983962579351</v>
      </c>
      <c r="Q634">
        <v>-0.101256940141134</v>
      </c>
    </row>
    <row r="635" spans="1:17" hidden="1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46</v>
      </c>
      <c r="E635">
        <v>8104.7199044999998</v>
      </c>
      <c r="F635">
        <v>740.55</v>
      </c>
      <c r="G635">
        <v>238.113988725718</v>
      </c>
      <c r="H635">
        <v>29.176061802850398</v>
      </c>
      <c r="I635">
        <v>259.64061154612</v>
      </c>
      <c r="J635">
        <v>-12.653966921409401</v>
      </c>
      <c r="K635">
        <v>623.02277657096101</v>
      </c>
      <c r="L635">
        <v>392.011341971305</v>
      </c>
      <c r="M635">
        <v>41.755503212094602</v>
      </c>
      <c r="N635">
        <v>0.69488531809517395</v>
      </c>
      <c r="O635">
        <v>17.007629464587101</v>
      </c>
      <c r="P635">
        <v>379.16531866709698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1405</v>
      </c>
      <c r="E636">
        <v>8080.8331307500002</v>
      </c>
      <c r="F636">
        <v>657.35</v>
      </c>
      <c r="G636">
        <v>-1.2068775869084201</v>
      </c>
      <c r="H636">
        <v>-5.4725826936428099</v>
      </c>
      <c r="I636">
        <v>32.902678417685898</v>
      </c>
      <c r="J636">
        <v>-4.44154221398676</v>
      </c>
      <c r="K636">
        <v>656.46460995216296</v>
      </c>
      <c r="L636">
        <v>578.25727954509</v>
      </c>
      <c r="M636">
        <v>41.279419326592397</v>
      </c>
      <c r="N636">
        <v>0.475810745489048</v>
      </c>
      <c r="O636">
        <v>16.8935878907735</v>
      </c>
      <c r="P636">
        <v>61.530900602039502</v>
      </c>
      <c r="Q636">
        <v>0.13545440987549301</v>
      </c>
    </row>
    <row r="637" spans="1:17" x14ac:dyDescent="0.3">
      <c r="A637" t="s">
        <v>1406</v>
      </c>
      <c r="B637" t="s">
        <v>1407</v>
      </c>
      <c r="C637" t="str">
        <f>IFERROR(VLOOKUP(Table1[[#This Row],[Ticker]],[1]!Table1[[Symbol]:[Industry]],2,FALSE),"-")</f>
        <v>-</v>
      </c>
      <c r="D637" t="s">
        <v>46</v>
      </c>
      <c r="E637">
        <v>8062.5056186000002</v>
      </c>
      <c r="F637">
        <v>590.6</v>
      </c>
      <c r="G637">
        <v>72.559919202304599</v>
      </c>
      <c r="H637">
        <v>0.95174770541346498</v>
      </c>
      <c r="I637">
        <v>76.026098629611596</v>
      </c>
      <c r="J637">
        <v>4.2539949097346499</v>
      </c>
      <c r="K637">
        <v>545.44533528633804</v>
      </c>
      <c r="L637">
        <v>426.22999907013798</v>
      </c>
      <c r="M637">
        <v>59.445039075518999</v>
      </c>
      <c r="N637">
        <v>0.67520489805101203</v>
      </c>
      <c r="O637">
        <v>4.8086691500169199</v>
      </c>
      <c r="P637">
        <v>144.80829015544001</v>
      </c>
      <c r="Q637">
        <v>0.20300640116277799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-</v>
      </c>
      <c r="D638" t="s">
        <v>1410</v>
      </c>
      <c r="E638">
        <v>8052.3262439099999</v>
      </c>
      <c r="F638">
        <v>496.95</v>
      </c>
      <c r="G638">
        <v>60.253135328645698</v>
      </c>
      <c r="H638">
        <v>-4.7169797095066404</v>
      </c>
      <c r="I638">
        <v>22.395615129664101</v>
      </c>
      <c r="J638">
        <v>-0.55808547899544703</v>
      </c>
      <c r="K638">
        <v>513.412271459983</v>
      </c>
      <c r="L638">
        <v>463.83795193697301</v>
      </c>
      <c r="M638">
        <v>54.319706952914302</v>
      </c>
      <c r="N638">
        <v>0.83505341367711405</v>
      </c>
      <c r="O638">
        <v>27.7392091759734</v>
      </c>
      <c r="P638">
        <v>108.56883044208099</v>
      </c>
    </row>
    <row r="639" spans="1:17" x14ac:dyDescent="0.3">
      <c r="A639" t="s">
        <v>1411</v>
      </c>
      <c r="B639" t="s">
        <v>1412</v>
      </c>
      <c r="C639" t="str">
        <f>IFERROR(VLOOKUP(Table1[[#This Row],[Ticker]],[1]!Table1[[Symbol]:[Industry]],2,FALSE),"-")</f>
        <v>-</v>
      </c>
      <c r="D639" t="s">
        <v>132</v>
      </c>
      <c r="E639">
        <v>8034.2292889949904</v>
      </c>
      <c r="F639">
        <v>126.35</v>
      </c>
      <c r="G639">
        <v>38.636150062451399</v>
      </c>
      <c r="H639">
        <v>-5.6222712147604996</v>
      </c>
      <c r="I639">
        <v>-10.6050832777322</v>
      </c>
      <c r="J639">
        <v>-1.9807406666126</v>
      </c>
      <c r="K639">
        <v>132.860321830065</v>
      </c>
      <c r="L639">
        <v>121.012652556362</v>
      </c>
      <c r="M639">
        <v>38.8383461320945</v>
      </c>
      <c r="N639">
        <v>0.45085135415467098</v>
      </c>
      <c r="O639">
        <v>30.083102493074701</v>
      </c>
      <c r="P639">
        <v>83.115942028985401</v>
      </c>
      <c r="Q639">
        <v>-1.0465080977724001E-2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Row],[Ticker]],[1]!Table1[[Symbol]:[Industry]],2,FALSE),"-")</f>
        <v>-</v>
      </c>
      <c r="D640" t="s">
        <v>1415</v>
      </c>
      <c r="E640">
        <v>7999.550213644</v>
      </c>
      <c r="F640">
        <v>251.24</v>
      </c>
      <c r="G640">
        <v>1.0388605270047999</v>
      </c>
      <c r="H640">
        <v>-4.0798486579350604</v>
      </c>
      <c r="I640">
        <v>18.186400318401699</v>
      </c>
      <c r="J640">
        <v>-5.0512356760985799</v>
      </c>
      <c r="K640">
        <v>237.054141230547</v>
      </c>
      <c r="L640">
        <v>210.24031008468299</v>
      </c>
      <c r="M640">
        <v>49.201730221195</v>
      </c>
      <c r="N640">
        <v>1.0752916047598899</v>
      </c>
      <c r="O640">
        <v>7.0689380671867497</v>
      </c>
      <c r="P640">
        <v>48.1367924528302</v>
      </c>
      <c r="Q640">
        <v>-2.8922315030315001E-2</v>
      </c>
    </row>
    <row r="641" spans="1:17" x14ac:dyDescent="0.3">
      <c r="A641" t="s">
        <v>1416</v>
      </c>
      <c r="B641" t="s">
        <v>1417</v>
      </c>
      <c r="C641" t="str">
        <f>IFERROR(VLOOKUP(Table1[[#This Row],[Ticker]],[1]!Table1[[Symbol]:[Industry]],2,FALSE),"-")</f>
        <v>-</v>
      </c>
      <c r="D641" t="s">
        <v>626</v>
      </c>
      <c r="E641">
        <v>7981.1585782149996</v>
      </c>
      <c r="F641">
        <v>599.15</v>
      </c>
      <c r="G641">
        <v>53.853934095124799</v>
      </c>
      <c r="H641">
        <v>20.135472243724799</v>
      </c>
      <c r="I641">
        <v>16.264953777704999</v>
      </c>
      <c r="J641">
        <v>4.1601505057460901</v>
      </c>
      <c r="K641">
        <v>527.24072785600401</v>
      </c>
      <c r="L641">
        <v>469.81804984994699</v>
      </c>
      <c r="M641">
        <v>79.372887904671202</v>
      </c>
      <c r="N641">
        <v>1.43955545758675</v>
      </c>
      <c r="O641">
        <v>1.02645414336977</v>
      </c>
      <c r="P641">
        <v>100.485193240756</v>
      </c>
      <c r="Q641">
        <v>9.5164628138973001E-2</v>
      </c>
    </row>
    <row r="642" spans="1:17" x14ac:dyDescent="0.3">
      <c r="A642" t="s">
        <v>1418</v>
      </c>
      <c r="B642" t="s">
        <v>1419</v>
      </c>
      <c r="C642" t="str">
        <f>IFERROR(VLOOKUP(Table1[[#This Row],[Ticker]],[1]!Table1[[Symbol]:[Industry]],2,FALSE),"-")</f>
        <v>-</v>
      </c>
      <c r="D642" t="s">
        <v>1410</v>
      </c>
      <c r="E642">
        <v>7950.1671937699903</v>
      </c>
      <c r="F642">
        <v>390.7</v>
      </c>
      <c r="G642">
        <v>46.270377383998003</v>
      </c>
      <c r="H642">
        <v>-5.18612416505679</v>
      </c>
      <c r="I642">
        <v>25.047413633146999</v>
      </c>
      <c r="J642">
        <v>0.31365777570113001</v>
      </c>
      <c r="K642">
        <v>428.2071995403</v>
      </c>
      <c r="L642">
        <v>389.20477679331901</v>
      </c>
      <c r="M642">
        <v>40.458396656936699</v>
      </c>
      <c r="N642">
        <v>0.50696120406884704</v>
      </c>
      <c r="O642">
        <v>50.499104171998901</v>
      </c>
      <c r="P642">
        <v>88.698382033325203</v>
      </c>
      <c r="Q642">
        <v>8.9904015323263003E-2</v>
      </c>
    </row>
    <row r="643" spans="1:17" x14ac:dyDescent="0.3">
      <c r="A643" t="s">
        <v>1420</v>
      </c>
      <c r="B643" t="s">
        <v>1421</v>
      </c>
      <c r="C643" t="str">
        <f>IFERROR(VLOOKUP(Table1[[#This Row],[Ticker]],[1]!Table1[[Symbol]:[Industry]],2,FALSE),"-")</f>
        <v>-</v>
      </c>
      <c r="D643" t="s">
        <v>46</v>
      </c>
      <c r="E643">
        <v>7910.9610059549996</v>
      </c>
      <c r="F643">
        <v>541.04999999999995</v>
      </c>
      <c r="G643">
        <v>48.5938963875616</v>
      </c>
      <c r="H643">
        <v>4.7305253078488496</v>
      </c>
      <c r="I643">
        <v>16.290061581293799</v>
      </c>
      <c r="J643">
        <v>1.23607356658802</v>
      </c>
      <c r="K643">
        <v>532.48291120973897</v>
      </c>
      <c r="L643">
        <v>460.68505722995201</v>
      </c>
      <c r="M643">
        <v>43.925117194804699</v>
      </c>
      <c r="N643">
        <v>0.64609667587720898</v>
      </c>
      <c r="O643">
        <v>8.6775713889658892</v>
      </c>
      <c r="P643">
        <v>89.013100436681199</v>
      </c>
      <c r="Q643">
        <v>-1.3416200131083E-2</v>
      </c>
    </row>
    <row r="644" spans="1:17" x14ac:dyDescent="0.3">
      <c r="A644" t="s">
        <v>1422</v>
      </c>
      <c r="B644" t="s">
        <v>1423</v>
      </c>
      <c r="C644" t="str">
        <f>IFERROR(VLOOKUP(Table1[[#This Row],[Ticker]],[1]!Table1[[Symbol]:[Industry]],2,FALSE),"-")</f>
        <v>-</v>
      </c>
      <c r="D644" t="s">
        <v>206</v>
      </c>
      <c r="E644">
        <v>7886.3758594600004</v>
      </c>
      <c r="F644">
        <v>1946.35</v>
      </c>
      <c r="G644">
        <v>82.1946795017287</v>
      </c>
      <c r="H644">
        <v>-7.8359142426548898</v>
      </c>
      <c r="I644">
        <v>29.363640303363599</v>
      </c>
      <c r="J644">
        <v>0.72427132157287899</v>
      </c>
      <c r="K644">
        <v>1868.8559070096001</v>
      </c>
      <c r="L644">
        <v>1520.54199247466</v>
      </c>
      <c r="M644">
        <v>53.4018588989004</v>
      </c>
      <c r="N644">
        <v>0.49045027240292799</v>
      </c>
      <c r="O644">
        <v>11.593495517250201</v>
      </c>
      <c r="P644">
        <v>128.982352941176</v>
      </c>
      <c r="Q644">
        <v>4.0906861208826001E-2</v>
      </c>
    </row>
    <row r="645" spans="1:17" x14ac:dyDescent="0.3">
      <c r="A645" t="s">
        <v>1424</v>
      </c>
      <c r="B645" t="s">
        <v>1425</v>
      </c>
      <c r="C645" t="str">
        <f>IFERROR(VLOOKUP(Table1[[#This Row],[Ticker]],[1]!Table1[[Symbol]:[Industry]],2,FALSE),"-")</f>
        <v>-</v>
      </c>
      <c r="D645" t="s">
        <v>637</v>
      </c>
      <c r="E645">
        <v>7874.66796083999</v>
      </c>
      <c r="F645">
        <v>464.85</v>
      </c>
      <c r="G645">
        <v>-7.2070727217796602</v>
      </c>
      <c r="H645">
        <v>-7.5190560451755504</v>
      </c>
      <c r="I645">
        <v>20.943271353353101</v>
      </c>
      <c r="J645">
        <v>1.8934337608007701</v>
      </c>
      <c r="K645">
        <v>475.842907309537</v>
      </c>
      <c r="L645">
        <v>435.79367074599497</v>
      </c>
      <c r="M645">
        <v>55.495487664490597</v>
      </c>
      <c r="N645">
        <v>0.33724218210144802</v>
      </c>
      <c r="O645">
        <v>37.409917177584099</v>
      </c>
      <c r="P645">
        <v>45.675336884989001</v>
      </c>
      <c r="Q645">
        <v>7.4322415711224998E-2</v>
      </c>
    </row>
    <row r="646" spans="1:17" x14ac:dyDescent="0.3">
      <c r="A646" t="s">
        <v>1426</v>
      </c>
      <c r="B646" t="s">
        <v>1427</v>
      </c>
      <c r="C646" t="str">
        <f>IFERROR(VLOOKUP(Table1[[#This Row],[Ticker]],[1]!Table1[[Symbol]:[Industry]],2,FALSE),"-")</f>
        <v>-</v>
      </c>
      <c r="D646" t="s">
        <v>1428</v>
      </c>
      <c r="E646">
        <v>7850.2885780799998</v>
      </c>
      <c r="F646">
        <v>294.45</v>
      </c>
      <c r="G646">
        <v>-36.789794686665999</v>
      </c>
      <c r="H646">
        <v>-4.1364440699704197</v>
      </c>
      <c r="I646">
        <v>-17.1025084762347</v>
      </c>
      <c r="J646">
        <v>5.7180585617886104</v>
      </c>
      <c r="K646">
        <v>281.58893373435399</v>
      </c>
      <c r="L646">
        <v>284.19591616442801</v>
      </c>
      <c r="M646">
        <v>78.1314966751914</v>
      </c>
      <c r="N646">
        <v>0.889722139864637</v>
      </c>
      <c r="O646">
        <v>23.942944472745801</v>
      </c>
      <c r="P646">
        <v>17.756448710257899</v>
      </c>
      <c r="Q646">
        <v>8.2326013598284994E-2</v>
      </c>
    </row>
    <row r="647" spans="1:17" x14ac:dyDescent="0.3">
      <c r="A647" t="s">
        <v>1429</v>
      </c>
      <c r="B647" t="s">
        <v>1430</v>
      </c>
      <c r="C647" t="str">
        <f>IFERROR(VLOOKUP(Table1[[#This Row],[Ticker]],[1]!Table1[[Symbol]:[Industry]],2,FALSE),"-")</f>
        <v>-</v>
      </c>
      <c r="D647" t="s">
        <v>24</v>
      </c>
      <c r="E647">
        <v>7832.8546721100001</v>
      </c>
      <c r="F647">
        <v>494.65</v>
      </c>
      <c r="G647">
        <v>-36.084493554609999</v>
      </c>
      <c r="H647">
        <v>-0.108696901988766</v>
      </c>
      <c r="I647">
        <v>-9.5069333652344792</v>
      </c>
      <c r="J647">
        <v>-2.1090441330429499</v>
      </c>
      <c r="K647">
        <v>469.26633976804197</v>
      </c>
      <c r="L647">
        <v>478.284969637686</v>
      </c>
      <c r="M647">
        <v>73.548030151402003</v>
      </c>
      <c r="N647">
        <v>0.874987839479063</v>
      </c>
      <c r="O647">
        <v>21.297887395127798</v>
      </c>
      <c r="P647">
        <v>12.920899440703099</v>
      </c>
      <c r="Q647">
        <v>-0.10735916856725899</v>
      </c>
    </row>
    <row r="648" spans="1:17" x14ac:dyDescent="0.3">
      <c r="A648" t="s">
        <v>1431</v>
      </c>
      <c r="B648" t="s">
        <v>1432</v>
      </c>
      <c r="C648" t="str">
        <f>IFERROR(VLOOKUP(Table1[[#This Row],[Ticker]],[1]!Table1[[Symbol]:[Industry]],2,FALSE),"-")</f>
        <v>-</v>
      </c>
      <c r="D648" t="s">
        <v>141</v>
      </c>
      <c r="E648">
        <v>7822.6228180500002</v>
      </c>
      <c r="F648">
        <v>440.5</v>
      </c>
      <c r="G648">
        <v>-43.576398984633698</v>
      </c>
      <c r="H648">
        <v>5.1251284337460401</v>
      </c>
      <c r="I648">
        <v>-26.6058810326459</v>
      </c>
      <c r="J648">
        <v>4.3104350466524499</v>
      </c>
      <c r="K648">
        <v>447.89060661145902</v>
      </c>
      <c r="L648">
        <v>475.98985610205102</v>
      </c>
      <c r="M648">
        <v>49.614533539771898</v>
      </c>
      <c r="N648">
        <v>0.98841900542304795</v>
      </c>
      <c r="O648">
        <v>60.0908059023836</v>
      </c>
      <c r="P648">
        <v>14.089614089614001</v>
      </c>
      <c r="Q648">
        <v>2.9059326431317999E-2</v>
      </c>
    </row>
    <row r="649" spans="1:17" x14ac:dyDescent="0.3">
      <c r="A649" t="s">
        <v>1433</v>
      </c>
      <c r="B649" t="s">
        <v>1434</v>
      </c>
      <c r="C649" t="str">
        <f>IFERROR(VLOOKUP(Table1[[#This Row],[Ticker]],[1]!Table1[[Symbol]:[Industry]],2,FALSE),"-")</f>
        <v>-</v>
      </c>
      <c r="D649" t="s">
        <v>626</v>
      </c>
      <c r="E649">
        <v>7807.5314107849999</v>
      </c>
      <c r="F649">
        <v>555.85</v>
      </c>
      <c r="G649">
        <v>0.11814757605227599</v>
      </c>
      <c r="H649">
        <v>-5.7833933848223502</v>
      </c>
      <c r="I649">
        <v>1.9630036952671199</v>
      </c>
      <c r="J649">
        <v>0.93647992145926695</v>
      </c>
      <c r="K649">
        <v>546.06970468162694</v>
      </c>
      <c r="L649">
        <v>510.91561627800598</v>
      </c>
      <c r="M649">
        <v>57.169946970778099</v>
      </c>
      <c r="N649">
        <v>0.68922104776637805</v>
      </c>
      <c r="O649">
        <v>19.816497256453999</v>
      </c>
      <c r="P649">
        <v>40.828477324550299</v>
      </c>
      <c r="Q649">
        <v>8.4206807191823996E-2</v>
      </c>
    </row>
    <row r="650" spans="1:17" hidden="1" x14ac:dyDescent="0.3">
      <c r="A650" t="s">
        <v>1435</v>
      </c>
      <c r="B650" t="s">
        <v>1436</v>
      </c>
      <c r="C650" t="str">
        <f>IFERROR(VLOOKUP(Table1[[#This Row],[Ticker]],[1]!Table1[[Symbol]:[Industry]],2,FALSE),"-")</f>
        <v>-</v>
      </c>
      <c r="D650" t="s">
        <v>565</v>
      </c>
      <c r="E650">
        <v>7793.6997619849999</v>
      </c>
      <c r="F650">
        <v>726.65</v>
      </c>
      <c r="G650">
        <v>7.5216293591590997</v>
      </c>
      <c r="H650">
        <v>-9.1901584082492107</v>
      </c>
      <c r="I650">
        <v>17.975099070686401</v>
      </c>
      <c r="J650">
        <v>-3.7873219626933299</v>
      </c>
      <c r="K650">
        <v>732.18140733704195</v>
      </c>
      <c r="M650">
        <v>39.000609223026402</v>
      </c>
      <c r="N650">
        <v>2.6711614721226602</v>
      </c>
      <c r="O650">
        <v>9.9566503818894798</v>
      </c>
      <c r="P650">
        <v>39.969180391023798</v>
      </c>
    </row>
    <row r="651" spans="1:17" hidden="1" x14ac:dyDescent="0.3">
      <c r="A651" t="s">
        <v>1437</v>
      </c>
      <c r="B651" t="s">
        <v>1438</v>
      </c>
      <c r="C651" t="str">
        <f>IFERROR(VLOOKUP(Table1[[#This Row],[Ticker]],[1]!Table1[[Symbol]:[Industry]],2,FALSE),"-")</f>
        <v>-</v>
      </c>
      <c r="D651" t="s">
        <v>1439</v>
      </c>
      <c r="E651">
        <v>7697.7364799999996</v>
      </c>
      <c r="F651">
        <v>3695.15</v>
      </c>
      <c r="G651">
        <v>755.59454303318898</v>
      </c>
      <c r="H651">
        <v>12.6304989841008</v>
      </c>
      <c r="I651">
        <v>168.82594278869399</v>
      </c>
      <c r="J651">
        <v>-2.1249929561697498</v>
      </c>
      <c r="K651">
        <v>3331.8415662686298</v>
      </c>
      <c r="L651">
        <v>2236.81396688512</v>
      </c>
      <c r="M651">
        <v>58.336039450368403</v>
      </c>
      <c r="N651">
        <v>0.42191986019223499</v>
      </c>
      <c r="O651">
        <v>6.8968783405274303</v>
      </c>
      <c r="P651">
        <v>918.36847182031102</v>
      </c>
    </row>
    <row r="652" spans="1:17" hidden="1" x14ac:dyDescent="0.3">
      <c r="A652" t="s">
        <v>1440</v>
      </c>
      <c r="B652" t="s">
        <v>1441</v>
      </c>
      <c r="C652" t="str">
        <f>IFERROR(VLOOKUP(Table1[[#This Row],[Ticker]],[1]!Table1[[Symbol]:[Industry]],2,FALSE),"-")</f>
        <v>-</v>
      </c>
      <c r="D652" t="s">
        <v>626</v>
      </c>
      <c r="E652">
        <v>7592.9437498950001</v>
      </c>
      <c r="F652">
        <v>3824.55</v>
      </c>
      <c r="G652">
        <v>-3.5141000931927899</v>
      </c>
      <c r="H652">
        <v>1.3303282963466101</v>
      </c>
      <c r="I652">
        <v>4.1419207570821897</v>
      </c>
      <c r="J652">
        <v>0.33846351572425198</v>
      </c>
      <c r="K652">
        <v>3786.05830581087</v>
      </c>
      <c r="L652">
        <v>3575.3852299366499</v>
      </c>
      <c r="M652">
        <v>48.260624098614997</v>
      </c>
      <c r="N652">
        <v>1.1250491926842701</v>
      </c>
      <c r="O652">
        <v>12.1386829823116</v>
      </c>
      <c r="P652">
        <v>26.3666551023442</v>
      </c>
      <c r="Q652">
        <v>-2.2371072846097999E-2</v>
      </c>
    </row>
    <row r="653" spans="1:17" x14ac:dyDescent="0.3">
      <c r="A653" t="s">
        <v>1442</v>
      </c>
      <c r="B653" t="s">
        <v>1443</v>
      </c>
      <c r="C653" t="str">
        <f>IFERROR(VLOOKUP(Table1[[#This Row],[Ticker]],[1]!Table1[[Symbol]:[Industry]],2,FALSE),"-")</f>
        <v>-</v>
      </c>
      <c r="D653" t="s">
        <v>21</v>
      </c>
      <c r="E653">
        <v>7575.1034846800003</v>
      </c>
      <c r="F653">
        <v>27.35</v>
      </c>
      <c r="G653">
        <v>37.178363685753403</v>
      </c>
      <c r="H653">
        <v>-9.5535216959112805</v>
      </c>
      <c r="I653">
        <v>-37.852478603520403</v>
      </c>
      <c r="J653">
        <v>-3.6671663081637398</v>
      </c>
      <c r="K653">
        <v>29.235533365538998</v>
      </c>
      <c r="L653">
        <v>27.976299277523299</v>
      </c>
      <c r="M653">
        <v>27.272126282314801</v>
      </c>
      <c r="N653">
        <v>0.57443092386650596</v>
      </c>
      <c r="O653">
        <v>48.090651905262803</v>
      </c>
      <c r="P653">
        <v>68.815517241379297</v>
      </c>
      <c r="Q653">
        <v>2.8743917875179999E-2</v>
      </c>
    </row>
    <row r="654" spans="1:17" x14ac:dyDescent="0.3">
      <c r="A654" t="s">
        <v>1444</v>
      </c>
      <c r="B654" t="s">
        <v>1445</v>
      </c>
      <c r="C654" t="str">
        <f>IFERROR(VLOOKUP(Table1[[#This Row],[Ticker]],[1]!Table1[[Symbol]:[Industry]],2,FALSE),"-")</f>
        <v>-</v>
      </c>
      <c r="D654" t="s">
        <v>206</v>
      </c>
      <c r="E654">
        <v>7529.0971151000003</v>
      </c>
      <c r="F654">
        <v>524.15</v>
      </c>
      <c r="G654">
        <v>40.382790047251802</v>
      </c>
      <c r="H654">
        <v>4.4466030102477996</v>
      </c>
      <c r="I654">
        <v>43.633855093351798</v>
      </c>
      <c r="J654">
        <v>3.3264852733102002</v>
      </c>
      <c r="K654">
        <v>502.29376643217699</v>
      </c>
      <c r="L654">
        <v>417.701547051744</v>
      </c>
      <c r="M654">
        <v>50.015348545283501</v>
      </c>
      <c r="N654">
        <v>0.54079057151919097</v>
      </c>
      <c r="O654">
        <v>6.7537918534770602</v>
      </c>
      <c r="P654">
        <v>93.021542993923703</v>
      </c>
      <c r="Q654">
        <v>0.148446764553126</v>
      </c>
    </row>
    <row r="655" spans="1:17" hidden="1" x14ac:dyDescent="0.3">
      <c r="A655" t="s">
        <v>1446</v>
      </c>
      <c r="B655" t="s">
        <v>1447</v>
      </c>
      <c r="C655" t="str">
        <f>IFERROR(VLOOKUP(Table1[[#This Row],[Ticker]],[1]!Table1[[Symbol]:[Industry]],2,FALSE),"-")</f>
        <v>-</v>
      </c>
      <c r="D655" t="s">
        <v>215</v>
      </c>
      <c r="E655">
        <v>7523.3023380899904</v>
      </c>
      <c r="F655">
        <v>1427.65</v>
      </c>
      <c r="G655">
        <v>6001.3711397798997</v>
      </c>
      <c r="H655">
        <v>-0.46537649886210902</v>
      </c>
      <c r="I655">
        <v>192.49908856344101</v>
      </c>
      <c r="J655">
        <v>0.81430884138367099</v>
      </c>
      <c r="K655">
        <v>1385.14481812141</v>
      </c>
      <c r="L655">
        <v>821.32628886577299</v>
      </c>
      <c r="M655">
        <v>46.535354533693699</v>
      </c>
      <c r="N655">
        <v>1.5557194156766301</v>
      </c>
      <c r="O655">
        <v>15.2243196861975</v>
      </c>
    </row>
    <row r="656" spans="1:17" hidden="1" x14ac:dyDescent="0.3">
      <c r="A656" t="s">
        <v>1448</v>
      </c>
      <c r="B656" t="s">
        <v>1449</v>
      </c>
      <c r="C656" t="str">
        <f>IFERROR(VLOOKUP(Table1[[#This Row],[Ticker]],[1]!Table1[[Symbol]:[Industry]],2,FALSE),"-")</f>
        <v>-</v>
      </c>
      <c r="D656" t="s">
        <v>43</v>
      </c>
      <c r="E656">
        <v>7521.4637505000001</v>
      </c>
      <c r="F656">
        <v>442.95</v>
      </c>
      <c r="G656">
        <v>10.122685469775799</v>
      </c>
      <c r="H656">
        <v>-92.926828011893804</v>
      </c>
      <c r="I656">
        <v>19.274720099841701</v>
      </c>
      <c r="J656">
        <v>0.46086661723572298</v>
      </c>
      <c r="K656">
        <v>406.235701371581</v>
      </c>
      <c r="L656">
        <v>364.50791851196499</v>
      </c>
      <c r="M656">
        <v>57.895801444547303</v>
      </c>
      <c r="N656">
        <v>0.85300009088565498</v>
      </c>
      <c r="O656">
        <v>9.7527937690484201</v>
      </c>
      <c r="P656">
        <v>54.2402659069325</v>
      </c>
      <c r="Q656">
        <v>1.9646592939373E-2</v>
      </c>
    </row>
    <row r="657" spans="1:17" hidden="1" x14ac:dyDescent="0.3">
      <c r="A657" t="s">
        <v>1450</v>
      </c>
      <c r="B657" t="s">
        <v>1451</v>
      </c>
      <c r="C657" t="str">
        <f>IFERROR(VLOOKUP(Table1[[#This Row],[Ticker]],[1]!Table1[[Symbol]:[Industry]],2,FALSE),"-")</f>
        <v>-</v>
      </c>
      <c r="D657" t="s">
        <v>161</v>
      </c>
      <c r="E657">
        <v>7520.8384153429897</v>
      </c>
      <c r="F657">
        <v>206.47</v>
      </c>
      <c r="G657">
        <v>182.28210000026201</v>
      </c>
      <c r="H657">
        <v>12.086133284969801</v>
      </c>
      <c r="I657">
        <v>53.337210903497002</v>
      </c>
      <c r="J657">
        <v>4.28578148558252</v>
      </c>
      <c r="K657">
        <v>187.86087355071399</v>
      </c>
      <c r="L657">
        <v>145.73074783363199</v>
      </c>
      <c r="M657">
        <v>51.909727044011497</v>
      </c>
      <c r="N657">
        <v>0.85515954318004805</v>
      </c>
      <c r="O657">
        <v>8.8051532910350101</v>
      </c>
      <c r="P657">
        <v>241.83774834437</v>
      </c>
    </row>
    <row r="658" spans="1:17" x14ac:dyDescent="0.3">
      <c r="A658" t="s">
        <v>1452</v>
      </c>
      <c r="B658" t="s">
        <v>1453</v>
      </c>
      <c r="C658" t="str">
        <f>IFERROR(VLOOKUP(Table1[[#This Row],[Ticker]],[1]!Table1[[Symbol]:[Industry]],2,FALSE),"-")</f>
        <v>-</v>
      </c>
      <c r="D658" t="s">
        <v>463</v>
      </c>
      <c r="E658">
        <v>7457.2521550000001</v>
      </c>
      <c r="F658">
        <v>2301.5500000000002</v>
      </c>
      <c r="G658">
        <v>-22.617990805579101</v>
      </c>
      <c r="H658">
        <v>1.7605669883627399</v>
      </c>
      <c r="I658">
        <v>-4.8579405010677199</v>
      </c>
      <c r="J658">
        <v>1.0475941796296</v>
      </c>
      <c r="K658">
        <v>2253.33603277971</v>
      </c>
      <c r="L658">
        <v>2259.0043150506099</v>
      </c>
      <c r="M658">
        <v>67.763327613806496</v>
      </c>
      <c r="N658">
        <v>0.60048877569899894</v>
      </c>
      <c r="O658">
        <v>18.832960396254599</v>
      </c>
      <c r="P658">
        <v>17.4260204081632</v>
      </c>
      <c r="Q658">
        <v>-0.107710389071719</v>
      </c>
    </row>
    <row r="659" spans="1:17" x14ac:dyDescent="0.3">
      <c r="A659" t="s">
        <v>1454</v>
      </c>
      <c r="B659" t="s">
        <v>1455</v>
      </c>
      <c r="C659" t="str">
        <f>IFERROR(VLOOKUP(Table1[[#This Row],[Ticker]],[1]!Table1[[Symbol]:[Industry]],2,FALSE),"-")</f>
        <v>-</v>
      </c>
      <c r="D659" t="s">
        <v>158</v>
      </c>
      <c r="E659">
        <v>7428.9677000000001</v>
      </c>
      <c r="F659">
        <v>396.55</v>
      </c>
      <c r="G659">
        <v>-31.8906119318994</v>
      </c>
      <c r="H659">
        <v>-8.7547857766898591</v>
      </c>
      <c r="I659">
        <v>-7.0397592736601098</v>
      </c>
      <c r="J659">
        <v>-0.20302919328723701</v>
      </c>
      <c r="K659">
        <v>428.53882580468098</v>
      </c>
      <c r="L659">
        <v>421.61795761951601</v>
      </c>
      <c r="M659">
        <v>40.723375552491198</v>
      </c>
      <c r="N659">
        <v>0.28021105107843802</v>
      </c>
      <c r="O659">
        <v>38.065817677468097</v>
      </c>
      <c r="P659">
        <v>14.9420289855072</v>
      </c>
      <c r="Q659">
        <v>7.8405663594392994E-2</v>
      </c>
    </row>
    <row r="660" spans="1:17" hidden="1" x14ac:dyDescent="0.3">
      <c r="A660" t="s">
        <v>1456</v>
      </c>
      <c r="B660" t="s">
        <v>1457</v>
      </c>
      <c r="C660" t="str">
        <f>IFERROR(VLOOKUP(Table1[[#This Row],[Ticker]],[1]!Table1[[Symbol]:[Industry]],2,FALSE),"-")</f>
        <v>-</v>
      </c>
      <c r="D660" t="s">
        <v>260</v>
      </c>
      <c r="E660">
        <v>7425.3413449999998</v>
      </c>
      <c r="F660">
        <v>3275</v>
      </c>
      <c r="G660">
        <v>29.7368327513324</v>
      </c>
      <c r="H660">
        <v>-14.6645529135078</v>
      </c>
      <c r="I660">
        <v>89.028356989138601</v>
      </c>
      <c r="J660">
        <v>-4.1328677345132503</v>
      </c>
      <c r="K660">
        <v>3294.0880893389899</v>
      </c>
      <c r="L660">
        <v>2667.2855541850599</v>
      </c>
      <c r="M660">
        <v>37.240264882317497</v>
      </c>
      <c r="N660">
        <v>0.53523597009042201</v>
      </c>
      <c r="O660">
        <v>20.091603053435101</v>
      </c>
      <c r="P660">
        <v>113.703099510603</v>
      </c>
      <c r="Q660">
        <v>0.140900277026584</v>
      </c>
    </row>
    <row r="661" spans="1:17" x14ac:dyDescent="0.3">
      <c r="A661" t="s">
        <v>1458</v>
      </c>
      <c r="B661" t="s">
        <v>1459</v>
      </c>
      <c r="C661" t="str">
        <f>IFERROR(VLOOKUP(Table1[[#This Row],[Ticker]],[1]!Table1[[Symbol]:[Industry]],2,FALSE),"-")</f>
        <v>-</v>
      </c>
      <c r="D661" t="s">
        <v>206</v>
      </c>
      <c r="E661">
        <v>7421.083413675</v>
      </c>
      <c r="F661">
        <v>535.54999999999995</v>
      </c>
      <c r="G661">
        <v>2.4087341668351998</v>
      </c>
      <c r="H661">
        <v>-18.993721782817602</v>
      </c>
      <c r="I661">
        <v>15.733384086223399</v>
      </c>
      <c r="J661">
        <v>-0.45469038374596599</v>
      </c>
      <c r="K661">
        <v>525.04989955466306</v>
      </c>
      <c r="L661">
        <v>465.57744702822799</v>
      </c>
      <c r="M661">
        <v>52.131187887567798</v>
      </c>
      <c r="N661">
        <v>0.94563493139252996</v>
      </c>
      <c r="O661">
        <v>19.428624778265299</v>
      </c>
      <c r="P661">
        <v>51.392226148409797</v>
      </c>
      <c r="Q661">
        <v>5.1934902026264003E-2</v>
      </c>
    </row>
    <row r="662" spans="1:17" x14ac:dyDescent="0.3">
      <c r="A662" t="s">
        <v>1460</v>
      </c>
      <c r="B662" t="s">
        <v>1461</v>
      </c>
      <c r="C662" t="str">
        <f>IFERROR(VLOOKUP(Table1[[#This Row],[Ticker]],[1]!Table1[[Symbol]:[Industry]],2,FALSE),"-")</f>
        <v>-</v>
      </c>
      <c r="D662" t="s">
        <v>116</v>
      </c>
      <c r="E662">
        <v>7389.2516853649904</v>
      </c>
      <c r="F662">
        <v>1224.8499999999999</v>
      </c>
      <c r="G662">
        <v>53.7015291356498</v>
      </c>
      <c r="H662">
        <v>-3.9746266459737298</v>
      </c>
      <c r="I662">
        <v>29.975052984688201</v>
      </c>
      <c r="J662">
        <v>-2.22151972159002</v>
      </c>
      <c r="K662">
        <v>1184.1635254580699</v>
      </c>
      <c r="L662">
        <v>1005.36741933282</v>
      </c>
      <c r="M662">
        <v>48.9969657684018</v>
      </c>
      <c r="N662">
        <v>0.41855534232938901</v>
      </c>
      <c r="O662">
        <v>9.8991713271012696</v>
      </c>
      <c r="P662">
        <v>88.076775431861705</v>
      </c>
      <c r="Q662">
        <v>7.9309456166563999E-2</v>
      </c>
    </row>
    <row r="663" spans="1:17" hidden="1" x14ac:dyDescent="0.3">
      <c r="A663" t="s">
        <v>1462</v>
      </c>
      <c r="B663" t="s">
        <v>1463</v>
      </c>
      <c r="C663" t="str">
        <f>IFERROR(VLOOKUP(Table1[[#This Row],[Ticker]],[1]!Table1[[Symbol]:[Industry]],2,FALSE),"-")</f>
        <v>-</v>
      </c>
      <c r="D663" t="s">
        <v>1011</v>
      </c>
      <c r="E663">
        <v>7376.3883032000003</v>
      </c>
      <c r="F663">
        <v>781.9</v>
      </c>
      <c r="G663">
        <v>615.60677817411499</v>
      </c>
      <c r="H663">
        <v>-4.6446317356045901</v>
      </c>
      <c r="I663">
        <v>142.63644037691401</v>
      </c>
      <c r="J663">
        <v>-2.6095795988154999</v>
      </c>
      <c r="K663">
        <v>766.537738132252</v>
      </c>
      <c r="L663">
        <v>578.12047604283805</v>
      </c>
      <c r="M663">
        <v>55.947288348082402</v>
      </c>
      <c r="N663">
        <v>0.49713081280326898</v>
      </c>
      <c r="O663">
        <v>16.4726947179946</v>
      </c>
      <c r="P663">
        <v>672.62845849802295</v>
      </c>
      <c r="Q663">
        <v>0.24510287082789101</v>
      </c>
    </row>
    <row r="664" spans="1:17" x14ac:dyDescent="0.3">
      <c r="A664" t="s">
        <v>1464</v>
      </c>
      <c r="B664" t="s">
        <v>1465</v>
      </c>
      <c r="C664" t="str">
        <f>IFERROR(VLOOKUP(Table1[[#This Row],[Ticker]],[1]!Table1[[Symbol]:[Industry]],2,FALSE),"-")</f>
        <v>-</v>
      </c>
      <c r="D664" t="s">
        <v>295</v>
      </c>
      <c r="E664">
        <v>7375.1234752999999</v>
      </c>
      <c r="F664">
        <v>3174.5</v>
      </c>
      <c r="G664">
        <v>121.41090212192699</v>
      </c>
      <c r="H664">
        <v>-4.4563305727201197</v>
      </c>
      <c r="I664">
        <v>70.957145341205205</v>
      </c>
      <c r="J664">
        <v>-2.7812363264953301</v>
      </c>
      <c r="K664">
        <v>2927.62173364009</v>
      </c>
      <c r="L664">
        <v>2154.3948174754601</v>
      </c>
      <c r="M664">
        <v>42.804459146269799</v>
      </c>
      <c r="N664">
        <v>0.797593649158573</v>
      </c>
      <c r="O664">
        <v>13.0871003307607</v>
      </c>
      <c r="P664">
        <v>163.33471588552399</v>
      </c>
      <c r="Q664">
        <v>0.129614305215941</v>
      </c>
    </row>
    <row r="665" spans="1:17" x14ac:dyDescent="0.3">
      <c r="A665" t="s">
        <v>1466</v>
      </c>
      <c r="B665" t="s">
        <v>1467</v>
      </c>
      <c r="C665" t="str">
        <f>IFERROR(VLOOKUP(Table1[[#This Row],[Ticker]],[1]!Table1[[Symbol]:[Industry]],2,FALSE),"-")</f>
        <v>-</v>
      </c>
      <c r="D665" t="s">
        <v>847</v>
      </c>
      <c r="E665">
        <v>7369.9169302619903</v>
      </c>
      <c r="F665">
        <v>41.59</v>
      </c>
      <c r="G665">
        <v>-32.839573511373999</v>
      </c>
      <c r="H665">
        <v>3.2602234578001701</v>
      </c>
      <c r="I665">
        <v>-21.321342279179198</v>
      </c>
      <c r="J665">
        <v>-1.8615132259755001</v>
      </c>
      <c r="K665">
        <v>40.9672989351917</v>
      </c>
      <c r="L665">
        <v>42.606404606925103</v>
      </c>
      <c r="M665">
        <v>53.8611546863768</v>
      </c>
      <c r="N665">
        <v>1.83335847736005</v>
      </c>
      <c r="O665">
        <v>29.8389035825919</v>
      </c>
      <c r="P665">
        <v>12.4054054054054</v>
      </c>
      <c r="Q665">
        <v>1.1238790039867001E-2</v>
      </c>
    </row>
    <row r="666" spans="1:17" hidden="1" x14ac:dyDescent="0.3">
      <c r="A666" t="s">
        <v>1468</v>
      </c>
      <c r="B666" t="s">
        <v>1469</v>
      </c>
      <c r="C666" t="str">
        <f>IFERROR(VLOOKUP(Table1[[#This Row],[Ticker]],[1]!Table1[[Symbol]:[Industry]],2,FALSE),"-")</f>
        <v>-</v>
      </c>
      <c r="D666" t="s">
        <v>21</v>
      </c>
      <c r="E666">
        <v>7369.2224631999998</v>
      </c>
      <c r="F666">
        <v>126.1</v>
      </c>
      <c r="G666">
        <v>14.306914781276699</v>
      </c>
      <c r="H666">
        <v>3.06622640553375</v>
      </c>
      <c r="I666">
        <v>15.2978467684087</v>
      </c>
      <c r="J666">
        <v>-5.1899339596561198</v>
      </c>
      <c r="K666">
        <v>126.208085375404</v>
      </c>
      <c r="L666">
        <v>111.623510504531</v>
      </c>
      <c r="M666">
        <v>39.938515800191098</v>
      </c>
      <c r="N666">
        <v>0.67244771305187301</v>
      </c>
      <c r="O666">
        <v>13.560666137985701</v>
      </c>
      <c r="P666">
        <v>57.0948050330135</v>
      </c>
      <c r="Q666">
        <v>0.28154141951697498</v>
      </c>
    </row>
    <row r="667" spans="1:17" x14ac:dyDescent="0.3">
      <c r="A667" t="s">
        <v>1470</v>
      </c>
      <c r="B667" t="s">
        <v>1471</v>
      </c>
      <c r="C667" t="str">
        <f>IFERROR(VLOOKUP(Table1[[#This Row],[Ticker]],[1]!Table1[[Symbol]:[Industry]],2,FALSE),"-")</f>
        <v>-</v>
      </c>
      <c r="D667" t="s">
        <v>46</v>
      </c>
      <c r="E667">
        <v>7309.1612911839902</v>
      </c>
      <c r="F667">
        <v>43.51</v>
      </c>
      <c r="G667">
        <v>60.255386846216403</v>
      </c>
      <c r="H667">
        <v>-9.9077840591008997</v>
      </c>
      <c r="I667">
        <v>13.311445747273901</v>
      </c>
      <c r="J667">
        <v>-4.0809315592036901</v>
      </c>
      <c r="K667">
        <v>46.898689283486597</v>
      </c>
      <c r="L667">
        <v>40.275609759290397</v>
      </c>
      <c r="M667">
        <v>28.734879555832698</v>
      </c>
      <c r="N667">
        <v>0.42529685442082898</v>
      </c>
      <c r="O667">
        <v>32.153527924614998</v>
      </c>
      <c r="P667">
        <v>92.052851520890201</v>
      </c>
      <c r="Q667">
        <v>0.134089569922338</v>
      </c>
    </row>
    <row r="668" spans="1:17" x14ac:dyDescent="0.3">
      <c r="A668" t="s">
        <v>1472</v>
      </c>
      <c r="B668" t="s">
        <v>1473</v>
      </c>
      <c r="C668" t="str">
        <f>IFERROR(VLOOKUP(Table1[[#This Row],[Ticker]],[1]!Table1[[Symbol]:[Industry]],2,FALSE),"-")</f>
        <v>-</v>
      </c>
      <c r="D668" t="s">
        <v>164</v>
      </c>
      <c r="E668">
        <v>7291.01397</v>
      </c>
      <c r="F668">
        <v>1053.2</v>
      </c>
      <c r="G668">
        <v>93.580308893284297</v>
      </c>
      <c r="H668">
        <v>-3.87277858763869</v>
      </c>
      <c r="I668">
        <v>67.0665251596281</v>
      </c>
      <c r="J668">
        <v>-1.5932412995981999</v>
      </c>
      <c r="K668">
        <v>960.87235133727904</v>
      </c>
      <c r="L668">
        <v>771.871459959194</v>
      </c>
      <c r="M668">
        <v>66.772374222820503</v>
      </c>
      <c r="N668">
        <v>0.72281035607603905</v>
      </c>
      <c r="O668">
        <v>2.73452335738699</v>
      </c>
      <c r="P668">
        <v>140.95172729352501</v>
      </c>
      <c r="Q668">
        <v>4.0330472697534002E-2</v>
      </c>
    </row>
    <row r="669" spans="1:17" hidden="1" x14ac:dyDescent="0.3">
      <c r="A669" t="s">
        <v>1474</v>
      </c>
      <c r="B669" t="s">
        <v>1475</v>
      </c>
      <c r="C669" t="str">
        <f>IFERROR(VLOOKUP(Table1[[#This Row],[Ticker]],[1]!Table1[[Symbol]:[Industry]],2,FALSE),"-")</f>
        <v>-</v>
      </c>
      <c r="D669" t="s">
        <v>54</v>
      </c>
      <c r="E669">
        <v>7289.0961750750002</v>
      </c>
      <c r="F669">
        <v>1437.15</v>
      </c>
      <c r="G669">
        <v>146.48596789663699</v>
      </c>
      <c r="H669">
        <v>0.68362218395116003</v>
      </c>
      <c r="I669">
        <v>23.284595382059202</v>
      </c>
      <c r="J669">
        <v>-2.7815472537304</v>
      </c>
      <c r="K669">
        <v>1376.4151922737101</v>
      </c>
      <c r="L669">
        <v>1092.79099121439</v>
      </c>
      <c r="M669">
        <v>42.227979129233397</v>
      </c>
      <c r="N669">
        <v>0.68575444836906096</v>
      </c>
      <c r="O669">
        <v>10.6356330236927</v>
      </c>
      <c r="P669">
        <v>232.63511167688901</v>
      </c>
      <c r="Q669">
        <v>0.122084538067639</v>
      </c>
    </row>
    <row r="670" spans="1:17" x14ac:dyDescent="0.3">
      <c r="A670" t="s">
        <v>1476</v>
      </c>
      <c r="B670" t="s">
        <v>1477</v>
      </c>
      <c r="C670" t="str">
        <f>IFERROR(VLOOKUP(Table1[[#This Row],[Ticker]],[1]!Table1[[Symbol]:[Industry]],2,FALSE),"-")</f>
        <v>-</v>
      </c>
      <c r="D670" t="s">
        <v>127</v>
      </c>
      <c r="E670">
        <v>7283.4959808800004</v>
      </c>
      <c r="F670">
        <v>671.3</v>
      </c>
      <c r="G670">
        <v>11.6793963056208</v>
      </c>
      <c r="H670">
        <v>0.65901465405972603</v>
      </c>
      <c r="I670">
        <v>18.589024855843299</v>
      </c>
      <c r="J670">
        <v>6.8429199602034902</v>
      </c>
      <c r="K670">
        <v>643.21822259721</v>
      </c>
      <c r="L670">
        <v>597.88573145451699</v>
      </c>
      <c r="M670">
        <v>54.895593201736098</v>
      </c>
      <c r="N670">
        <v>0.74017014048944196</v>
      </c>
      <c r="O670">
        <v>25.376135855802101</v>
      </c>
      <c r="P670">
        <v>48.913043478260803</v>
      </c>
      <c r="Q670">
        <v>5.6688453096551003E-2</v>
      </c>
    </row>
    <row r="671" spans="1:17" x14ac:dyDescent="0.3">
      <c r="A671" t="s">
        <v>1478</v>
      </c>
      <c r="B671" t="s">
        <v>1479</v>
      </c>
      <c r="C671" t="str">
        <f>IFERROR(VLOOKUP(Table1[[#This Row],[Ticker]],[1]!Table1[[Symbol]:[Industry]],2,FALSE),"-")</f>
        <v>-</v>
      </c>
      <c r="D671" t="s">
        <v>21</v>
      </c>
      <c r="E671">
        <v>7282.4615135800004</v>
      </c>
      <c r="F671">
        <v>879.4</v>
      </c>
      <c r="G671">
        <v>50.668814290685297</v>
      </c>
      <c r="H671">
        <v>6.4680922018856197</v>
      </c>
      <c r="I671">
        <v>30.882087932852698</v>
      </c>
      <c r="J671">
        <v>7.3470710829446597</v>
      </c>
      <c r="K671">
        <v>829.28812907447104</v>
      </c>
      <c r="L671">
        <v>713.29663125126297</v>
      </c>
      <c r="M671">
        <v>69.620986787944503</v>
      </c>
      <c r="N671">
        <v>0.67082927620618005</v>
      </c>
      <c r="O671">
        <v>5.4923811689788504</v>
      </c>
      <c r="P671">
        <v>111.903614457831</v>
      </c>
      <c r="Q671">
        <v>0.12951642828742799</v>
      </c>
    </row>
    <row r="672" spans="1:17" x14ac:dyDescent="0.3">
      <c r="A672" t="s">
        <v>1480</v>
      </c>
      <c r="B672" t="s">
        <v>1481</v>
      </c>
      <c r="C672" t="str">
        <f>IFERROR(VLOOKUP(Table1[[#This Row],[Ticker]],[1]!Table1[[Symbol]:[Industry]],2,FALSE),"-")</f>
        <v>-</v>
      </c>
      <c r="D672" t="s">
        <v>54</v>
      </c>
      <c r="E672">
        <v>7276.747567724</v>
      </c>
      <c r="F672">
        <v>224.23</v>
      </c>
      <c r="G672">
        <v>-30.363442256504801</v>
      </c>
      <c r="H672">
        <v>0.88080163011432899</v>
      </c>
      <c r="I672">
        <v>-53.645015041354696</v>
      </c>
      <c r="J672">
        <v>-6.0431151951368003</v>
      </c>
      <c r="K672">
        <v>227.66240001229801</v>
      </c>
      <c r="L672">
        <v>256.37225008208202</v>
      </c>
      <c r="M672">
        <v>46.972443947586598</v>
      </c>
      <c r="N672">
        <v>0.88478297111708704</v>
      </c>
      <c r="O672">
        <v>110.854925745885</v>
      </c>
      <c r="P672">
        <v>14.344722080571101</v>
      </c>
      <c r="Q672">
        <v>-2.5772233773277999E-2</v>
      </c>
    </row>
    <row r="673" spans="1:17" x14ac:dyDescent="0.3">
      <c r="A673" t="s">
        <v>1482</v>
      </c>
      <c r="B673" t="s">
        <v>1483</v>
      </c>
      <c r="C673" t="str">
        <f>IFERROR(VLOOKUP(Table1[[#This Row],[Ticker]],[1]!Table1[[Symbol]:[Industry]],2,FALSE),"-")</f>
        <v>-</v>
      </c>
      <c r="D673" t="s">
        <v>382</v>
      </c>
      <c r="E673">
        <v>7210.9466400399997</v>
      </c>
      <c r="F673">
        <v>1582.1</v>
      </c>
      <c r="G673">
        <v>60.686317122199803</v>
      </c>
      <c r="H673">
        <v>-14.580548768583499</v>
      </c>
      <c r="I673">
        <v>47.468428672006603</v>
      </c>
      <c r="J673">
        <v>-2.8033446200015399</v>
      </c>
      <c r="K673">
        <v>1677.90862970838</v>
      </c>
      <c r="L673">
        <v>1389.5885104566701</v>
      </c>
      <c r="M673">
        <v>34.044867083291898</v>
      </c>
      <c r="N673">
        <v>0.907466319953525</v>
      </c>
      <c r="O673">
        <v>21.724290499968401</v>
      </c>
      <c r="P673">
        <v>106.918650274653</v>
      </c>
      <c r="Q673">
        <v>6.8074686859445996E-2</v>
      </c>
    </row>
    <row r="674" spans="1:17" x14ac:dyDescent="0.3">
      <c r="A674" t="s">
        <v>1484</v>
      </c>
      <c r="B674" t="s">
        <v>1485</v>
      </c>
      <c r="C674" t="str">
        <f>IFERROR(VLOOKUP(Table1[[#This Row],[Ticker]],[1]!Table1[[Symbol]:[Industry]],2,FALSE),"-")</f>
        <v>-</v>
      </c>
      <c r="D674" t="s">
        <v>377</v>
      </c>
      <c r="E674">
        <v>7175.6981142000004</v>
      </c>
      <c r="F674">
        <v>313.5</v>
      </c>
      <c r="G674">
        <v>-50.084206763789602</v>
      </c>
      <c r="H674">
        <v>5.7950061879463304</v>
      </c>
      <c r="I674">
        <v>-7.1636024726744498</v>
      </c>
      <c r="J674">
        <v>4.3585998250161504</v>
      </c>
      <c r="K674">
        <v>301.37122855880102</v>
      </c>
      <c r="L674">
        <v>315.11044662751101</v>
      </c>
      <c r="M674">
        <v>60.815256068424702</v>
      </c>
      <c r="N674">
        <v>0.95200136180598904</v>
      </c>
      <c r="O674">
        <v>36.507177033492802</v>
      </c>
      <c r="P674">
        <v>21.441022661243402</v>
      </c>
      <c r="Q674">
        <v>-7.0967111274369997E-3</v>
      </c>
    </row>
    <row r="675" spans="1:17" x14ac:dyDescent="0.3">
      <c r="A675" t="s">
        <v>1486</v>
      </c>
      <c r="B675" t="s">
        <v>1487</v>
      </c>
      <c r="C675" t="str">
        <f>IFERROR(VLOOKUP(Table1[[#This Row],[Ticker]],[1]!Table1[[Symbol]:[Industry]],2,FALSE),"-")</f>
        <v>-</v>
      </c>
      <c r="D675" t="s">
        <v>1488</v>
      </c>
      <c r="E675">
        <v>7160.9281102249997</v>
      </c>
      <c r="F675">
        <v>525.65</v>
      </c>
      <c r="G675">
        <v>9.7549415856679603E-2</v>
      </c>
      <c r="H675">
        <v>5.8028226047903297</v>
      </c>
      <c r="I675">
        <v>-3.81339250446293</v>
      </c>
      <c r="J675">
        <v>-1.01040286112307</v>
      </c>
      <c r="K675">
        <v>484.62410255855502</v>
      </c>
      <c r="L675">
        <v>457.66303700906298</v>
      </c>
      <c r="M675">
        <v>68.650661455645505</v>
      </c>
      <c r="N675">
        <v>0.87737684350262501</v>
      </c>
      <c r="O675">
        <v>9.7498335394273692</v>
      </c>
      <c r="P675">
        <v>53.564125036517602</v>
      </c>
    </row>
    <row r="676" spans="1:17" hidden="1" x14ac:dyDescent="0.3">
      <c r="A676" t="s">
        <v>1489</v>
      </c>
      <c r="B676" t="s">
        <v>1490</v>
      </c>
      <c r="C676" t="str">
        <f>IFERROR(VLOOKUP(Table1[[#This Row],[Ticker]],[1]!Table1[[Symbol]:[Industry]],2,FALSE),"-")</f>
        <v>-</v>
      </c>
      <c r="D676" t="s">
        <v>116</v>
      </c>
      <c r="E676">
        <v>7159.68882897</v>
      </c>
      <c r="F676">
        <v>624.9</v>
      </c>
      <c r="G676">
        <v>-11.640762833648401</v>
      </c>
      <c r="H676">
        <v>-0.108506920636738</v>
      </c>
      <c r="I676">
        <v>13.296302449630399</v>
      </c>
      <c r="J676">
        <v>3.8399429420392801</v>
      </c>
      <c r="K676">
        <v>568.27428828085101</v>
      </c>
      <c r="L676">
        <v>542.62206674015601</v>
      </c>
      <c r="M676">
        <v>74.246019598846303</v>
      </c>
      <c r="N676">
        <v>0.94599832058424804</v>
      </c>
      <c r="O676">
        <v>0.80812930068811994</v>
      </c>
      <c r="P676">
        <v>33.811563169164799</v>
      </c>
      <c r="Q676">
        <v>4.1703438584450997E-2</v>
      </c>
    </row>
    <row r="677" spans="1:17" x14ac:dyDescent="0.3">
      <c r="A677" t="s">
        <v>1491</v>
      </c>
      <c r="B677" t="s">
        <v>1492</v>
      </c>
      <c r="C677" t="str">
        <f>IFERROR(VLOOKUP(Table1[[#This Row],[Ticker]],[1]!Table1[[Symbol]:[Industry]],2,FALSE),"-")</f>
        <v>-</v>
      </c>
      <c r="D677" t="s">
        <v>89</v>
      </c>
      <c r="E677">
        <v>7143.0624881849999</v>
      </c>
      <c r="F677">
        <v>1499.55</v>
      </c>
      <c r="G677">
        <v>-28.080024644733701</v>
      </c>
      <c r="H677">
        <v>-0.27391553075790998</v>
      </c>
      <c r="I677">
        <v>-3.27532392245902</v>
      </c>
      <c r="J677">
        <v>-0.29350938073577099</v>
      </c>
      <c r="K677">
        <v>1462.86508937699</v>
      </c>
      <c r="L677">
        <v>1429.3065362785101</v>
      </c>
      <c r="M677">
        <v>56.182721302159997</v>
      </c>
      <c r="N677">
        <v>4.9454697695613197</v>
      </c>
      <c r="O677">
        <v>5.8984361975259203</v>
      </c>
      <c r="P677">
        <v>19.963999999999999</v>
      </c>
      <c r="Q677">
        <v>-0.12989609426654899</v>
      </c>
    </row>
    <row r="678" spans="1:17" hidden="1" x14ac:dyDescent="0.3">
      <c r="A678" t="s">
        <v>1493</v>
      </c>
      <c r="B678" t="s">
        <v>1494</v>
      </c>
      <c r="C678" t="str">
        <f>IFERROR(VLOOKUP(Table1[[#This Row],[Ticker]],[1]!Table1[[Symbol]:[Industry]],2,FALSE),"-")</f>
        <v>-</v>
      </c>
      <c r="D678" t="s">
        <v>260</v>
      </c>
      <c r="E678">
        <v>7119.3013920000003</v>
      </c>
      <c r="F678">
        <v>3239.25</v>
      </c>
      <c r="G678">
        <v>-5.6938429399431199</v>
      </c>
      <c r="H678">
        <v>4.9351764111051999</v>
      </c>
      <c r="I678">
        <v>25.051101109699101</v>
      </c>
      <c r="J678">
        <v>-1.6316106718876999</v>
      </c>
      <c r="K678">
        <v>3227.25779423418</v>
      </c>
      <c r="L678">
        <v>2933.4563204401702</v>
      </c>
      <c r="M678">
        <v>44.604049229457097</v>
      </c>
      <c r="N678">
        <v>0.56146816603176697</v>
      </c>
      <c r="O678">
        <v>20.0895268966581</v>
      </c>
      <c r="P678">
        <v>54.323487374940399</v>
      </c>
      <c r="Q678">
        <v>9.4514993264085995E-2</v>
      </c>
    </row>
    <row r="679" spans="1:17" x14ac:dyDescent="0.3">
      <c r="A679" t="s">
        <v>1495</v>
      </c>
      <c r="B679" t="s">
        <v>1496</v>
      </c>
      <c r="C679" t="str">
        <f>IFERROR(VLOOKUP(Table1[[#This Row],[Ticker]],[1]!Table1[[Symbol]:[Industry]],2,FALSE),"-")</f>
        <v>-</v>
      </c>
      <c r="D679" t="s">
        <v>72</v>
      </c>
      <c r="E679">
        <v>7114.65733447</v>
      </c>
      <c r="F679">
        <v>3595.7</v>
      </c>
      <c r="G679">
        <v>45.394744674573403</v>
      </c>
      <c r="H679">
        <v>-6.2618149826908303</v>
      </c>
      <c r="I679">
        <v>62.906388518326402</v>
      </c>
      <c r="J679">
        <v>-2.4591658162854499</v>
      </c>
      <c r="K679">
        <v>3435.4123116983801</v>
      </c>
      <c r="L679">
        <v>2744.9468556280499</v>
      </c>
      <c r="M679">
        <v>44.881208179467201</v>
      </c>
      <c r="N679">
        <v>0.50019461440447499</v>
      </c>
      <c r="O679">
        <v>6.2393970575965696</v>
      </c>
      <c r="P679">
        <v>125.435736677115</v>
      </c>
      <c r="Q679">
        <v>-2.3511961067192E-2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Row],[Ticker]],[1]!Table1[[Symbol]:[Industry]],2,FALSE),"-")</f>
        <v>-</v>
      </c>
      <c r="D680" t="s">
        <v>46</v>
      </c>
      <c r="E680">
        <v>7112.1436449849998</v>
      </c>
      <c r="F680">
        <v>191.09</v>
      </c>
      <c r="G680">
        <v>5.7679381193466099</v>
      </c>
      <c r="H680">
        <v>-3.8165627071419799</v>
      </c>
      <c r="I680">
        <v>-15.942132732869201</v>
      </c>
      <c r="J680">
        <v>-1.64387658454208</v>
      </c>
      <c r="K680">
        <v>194.33063152736099</v>
      </c>
      <c r="L680">
        <v>190.36779069797501</v>
      </c>
      <c r="M680">
        <v>46.376306913767102</v>
      </c>
      <c r="N680">
        <v>0.70146462116709396</v>
      </c>
      <c r="O680">
        <v>30.462085928096698</v>
      </c>
      <c r="P680">
        <v>39.278425655976697</v>
      </c>
      <c r="Q680">
        <v>0.11452106676212399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Row],[Ticker]],[1]!Table1[[Symbol]:[Industry]],2,FALSE),"-")</f>
        <v>-</v>
      </c>
      <c r="D681" t="s">
        <v>206</v>
      </c>
      <c r="E681">
        <v>7101.0461936699903</v>
      </c>
      <c r="F681">
        <v>2473.9</v>
      </c>
      <c r="G681">
        <v>119.082768900537</v>
      </c>
      <c r="H681">
        <v>-12.034092595165101</v>
      </c>
      <c r="I681">
        <v>90.424630228890393</v>
      </c>
      <c r="J681">
        <v>-7.7653864788223697</v>
      </c>
      <c r="K681">
        <v>2476.98410757477</v>
      </c>
      <c r="L681">
        <v>1872.11802524522</v>
      </c>
      <c r="M681">
        <v>26.192627972769699</v>
      </c>
      <c r="N681">
        <v>0.29509922778305703</v>
      </c>
      <c r="O681">
        <v>19.329803144831999</v>
      </c>
      <c r="P681">
        <v>186.13231552162799</v>
      </c>
      <c r="Q681">
        <v>0.15128412033997499</v>
      </c>
    </row>
    <row r="682" spans="1:17" x14ac:dyDescent="0.3">
      <c r="A682" t="s">
        <v>1501</v>
      </c>
      <c r="B682" t="s">
        <v>1502</v>
      </c>
      <c r="C682" t="str">
        <f>IFERROR(VLOOKUP(Table1[[#This Row],[Ticker]],[1]!Table1[[Symbol]:[Industry]],2,FALSE),"-")</f>
        <v>-</v>
      </c>
      <c r="D682" t="s">
        <v>835</v>
      </c>
      <c r="E682">
        <v>7100.351595827</v>
      </c>
      <c r="F682">
        <v>239.87</v>
      </c>
      <c r="G682">
        <v>33.977967546900999</v>
      </c>
      <c r="H682">
        <v>12.847857342902399</v>
      </c>
      <c r="I682">
        <v>21.378616562026401</v>
      </c>
      <c r="J682">
        <v>11.0362482376134</v>
      </c>
      <c r="K682">
        <v>216.63769250221799</v>
      </c>
      <c r="L682">
        <v>199.10833920751099</v>
      </c>
      <c r="M682">
        <v>79.305335676676194</v>
      </c>
      <c r="N682">
        <v>1.4725931651408399</v>
      </c>
      <c r="O682">
        <v>6.1408262809021501</v>
      </c>
      <c r="P682">
        <v>90.979299363057294</v>
      </c>
      <c r="Q682">
        <v>9.6174124203024E-2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Row],[Ticker]],[1]!Table1[[Symbol]:[Industry]],2,FALSE),"-")</f>
        <v>-</v>
      </c>
      <c r="D683" t="s">
        <v>382</v>
      </c>
      <c r="E683">
        <v>7082.8707696780002</v>
      </c>
      <c r="F683">
        <v>86.93</v>
      </c>
      <c r="G683">
        <v>-5.3134244578906404</v>
      </c>
      <c r="H683">
        <v>-1.5965285603876</v>
      </c>
      <c r="I683">
        <v>8.7693493821006196</v>
      </c>
      <c r="J683">
        <v>-0.80203811484965404</v>
      </c>
      <c r="K683">
        <v>84.8394946723012</v>
      </c>
      <c r="L683">
        <v>77.230570163466098</v>
      </c>
      <c r="M683">
        <v>56.0614735303785</v>
      </c>
      <c r="N683">
        <v>0.38231781611365601</v>
      </c>
      <c r="O683">
        <v>13.13700678707</v>
      </c>
      <c r="P683">
        <v>48.218243819266803</v>
      </c>
      <c r="Q683">
        <v>6.7319402371241996E-2</v>
      </c>
    </row>
    <row r="684" spans="1:17" x14ac:dyDescent="0.3">
      <c r="A684" t="s">
        <v>1505</v>
      </c>
      <c r="B684" t="s">
        <v>1506</v>
      </c>
      <c r="C684" t="str">
        <f>IFERROR(VLOOKUP(Table1[[#This Row],[Ticker]],[1]!Table1[[Symbol]:[Industry]],2,FALSE),"-")</f>
        <v>-</v>
      </c>
      <c r="D684" t="s">
        <v>132</v>
      </c>
      <c r="E684">
        <v>7071.6885719399997</v>
      </c>
      <c r="F684">
        <v>239.64</v>
      </c>
      <c r="G684">
        <v>143.22516401762601</v>
      </c>
      <c r="H684">
        <v>4.51568951073458</v>
      </c>
      <c r="I684">
        <v>68.215819004432205</v>
      </c>
      <c r="J684">
        <v>0.61851011804534495</v>
      </c>
      <c r="K684">
        <v>219.19919676925801</v>
      </c>
      <c r="L684">
        <v>174.09729452630901</v>
      </c>
      <c r="M684">
        <v>58.4399334369865</v>
      </c>
      <c r="N684">
        <v>0.39458236138874903</v>
      </c>
      <c r="O684">
        <v>4.3231513937573096</v>
      </c>
      <c r="P684">
        <v>188.02884615384599</v>
      </c>
      <c r="Q684">
        <v>0.16257639882758501</v>
      </c>
    </row>
    <row r="685" spans="1:17" x14ac:dyDescent="0.3">
      <c r="A685" t="s">
        <v>1507</v>
      </c>
      <c r="B685" t="s">
        <v>1508</v>
      </c>
      <c r="C685" t="str">
        <f>IFERROR(VLOOKUP(Table1[[#This Row],[Ticker]],[1]!Table1[[Symbol]:[Industry]],2,FALSE),"-")</f>
        <v>-</v>
      </c>
      <c r="D685" t="s">
        <v>460</v>
      </c>
      <c r="E685">
        <v>7059.4301225649997</v>
      </c>
      <c r="F685">
        <v>497.15</v>
      </c>
      <c r="G685">
        <v>-51.951460259587797</v>
      </c>
      <c r="H685">
        <v>11.1894996742014</v>
      </c>
      <c r="I685">
        <v>-6.6665016202274696</v>
      </c>
      <c r="J685">
        <v>-2.0392892565560001</v>
      </c>
      <c r="K685">
        <v>480.330424764947</v>
      </c>
      <c r="L685">
        <v>518.79913649463106</v>
      </c>
      <c r="M685">
        <v>55.059459906962203</v>
      </c>
      <c r="N685">
        <v>1.4964641455644201</v>
      </c>
      <c r="O685">
        <v>40.279593683998797</v>
      </c>
      <c r="P685">
        <v>16.021003500583401</v>
      </c>
      <c r="Q685">
        <v>-3.3000876220992001E-2</v>
      </c>
    </row>
    <row r="686" spans="1:17" hidden="1" x14ac:dyDescent="0.3">
      <c r="A686" t="s">
        <v>1509</v>
      </c>
      <c r="B686" t="s">
        <v>1510</v>
      </c>
      <c r="C686" t="str">
        <f>IFERROR(VLOOKUP(Table1[[#This Row],[Ticker]],[1]!Table1[[Symbol]:[Industry]],2,FALSE),"-")</f>
        <v>-</v>
      </c>
      <c r="D686" t="s">
        <v>1511</v>
      </c>
      <c r="E686">
        <v>7035.6978826499999</v>
      </c>
      <c r="F686">
        <v>551.5</v>
      </c>
      <c r="G686">
        <v>-5.3883058903196401</v>
      </c>
      <c r="H686">
        <v>-11.4510533410775</v>
      </c>
      <c r="I686">
        <v>5.2091819030354998</v>
      </c>
      <c r="J686">
        <v>-4.5493523829975304</v>
      </c>
      <c r="K686">
        <v>565.71044590405904</v>
      </c>
      <c r="L686">
        <v>546.63754648555096</v>
      </c>
      <c r="M686">
        <v>50.5681835319781</v>
      </c>
      <c r="N686">
        <v>0.87934989064058899</v>
      </c>
      <c r="O686">
        <v>20.0362647325476</v>
      </c>
      <c r="P686">
        <v>42.065945388974697</v>
      </c>
      <c r="Q686">
        <v>6.4556587563715004E-2</v>
      </c>
    </row>
    <row r="687" spans="1:17" hidden="1" x14ac:dyDescent="0.3">
      <c r="A687" t="s">
        <v>1512</v>
      </c>
      <c r="B687" t="s">
        <v>1513</v>
      </c>
      <c r="C687" t="str">
        <f>IFERROR(VLOOKUP(Table1[[#This Row],[Ticker]],[1]!Table1[[Symbol]:[Industry]],2,FALSE),"-")</f>
        <v>-</v>
      </c>
      <c r="D687" t="s">
        <v>81</v>
      </c>
      <c r="E687">
        <v>7035.5106958320002</v>
      </c>
      <c r="F687">
        <v>151.16999999999999</v>
      </c>
      <c r="G687">
        <v>427.85418463204797</v>
      </c>
      <c r="H687">
        <v>52.157603223484202</v>
      </c>
      <c r="I687">
        <v>128.40621574154699</v>
      </c>
      <c r="J687">
        <v>11.996554006298901</v>
      </c>
      <c r="K687">
        <v>102.384765096267</v>
      </c>
      <c r="L687">
        <v>68.940960261836494</v>
      </c>
      <c r="M687">
        <v>89.517339821663498</v>
      </c>
      <c r="N687">
        <v>1.4427100005331901</v>
      </c>
      <c r="O687">
        <v>1.21055765032744</v>
      </c>
      <c r="P687">
        <v>493.98821218074602</v>
      </c>
      <c r="Q687">
        <v>0.134894513005335</v>
      </c>
    </row>
    <row r="688" spans="1:17" x14ac:dyDescent="0.3">
      <c r="A688" t="s">
        <v>1514</v>
      </c>
      <c r="B688" t="s">
        <v>1515</v>
      </c>
      <c r="C688" t="str">
        <f>IFERROR(VLOOKUP(Table1[[#This Row],[Ticker]],[1]!Table1[[Symbol]:[Industry]],2,FALSE),"-")</f>
        <v>-</v>
      </c>
      <c r="D688" t="s">
        <v>626</v>
      </c>
      <c r="E688">
        <v>7001.169766</v>
      </c>
      <c r="F688">
        <v>349.15</v>
      </c>
      <c r="G688">
        <v>-32.163115206751797</v>
      </c>
      <c r="H688">
        <v>-1.45919827601445</v>
      </c>
      <c r="I688">
        <v>-9.3401078779414792</v>
      </c>
      <c r="J688">
        <v>-4.3026083425234196</v>
      </c>
      <c r="K688">
        <v>361.98726820014002</v>
      </c>
      <c r="L688">
        <v>349.876592649283</v>
      </c>
      <c r="M688">
        <v>33.5242916659559</v>
      </c>
      <c r="N688">
        <v>0.53058808233785004</v>
      </c>
      <c r="O688">
        <v>25.1467850494057</v>
      </c>
      <c r="P688">
        <v>30.401493930905598</v>
      </c>
      <c r="Q688">
        <v>0.12590378013652201</v>
      </c>
    </row>
    <row r="689" spans="1:17" x14ac:dyDescent="0.3">
      <c r="A689" t="s">
        <v>1516</v>
      </c>
      <c r="B689" t="s">
        <v>1517</v>
      </c>
      <c r="C689" t="str">
        <f>IFERROR(VLOOKUP(Table1[[#This Row],[Ticker]],[1]!Table1[[Symbol]:[Industry]],2,FALSE),"-")</f>
        <v>-</v>
      </c>
      <c r="D689" t="s">
        <v>295</v>
      </c>
      <c r="E689">
        <v>6990.7165179699996</v>
      </c>
      <c r="F689">
        <v>1419.7</v>
      </c>
      <c r="G689">
        <v>127.794325791701</v>
      </c>
      <c r="H689">
        <v>-0.68221256119727502</v>
      </c>
      <c r="I689">
        <v>41.145170164758603</v>
      </c>
      <c r="J689">
        <v>0.87618197285967403</v>
      </c>
      <c r="K689">
        <v>1298.49373241939</v>
      </c>
      <c r="L689">
        <v>1037.61045171264</v>
      </c>
      <c r="M689">
        <v>60.687936570870697</v>
      </c>
      <c r="N689">
        <v>0.49476374994349498</v>
      </c>
      <c r="O689">
        <v>6.6105515249700497</v>
      </c>
      <c r="P689">
        <v>171.94713150081401</v>
      </c>
      <c r="Q689">
        <v>9.8212694526722003E-2</v>
      </c>
    </row>
    <row r="690" spans="1:17" x14ac:dyDescent="0.3">
      <c r="A690" t="s">
        <v>1518</v>
      </c>
      <c r="B690" t="s">
        <v>1519</v>
      </c>
      <c r="C690" t="str">
        <f>IFERROR(VLOOKUP(Table1[[#This Row],[Ticker]],[1]!Table1[[Symbol]:[Industry]],2,FALSE),"-")</f>
        <v>-</v>
      </c>
      <c r="D690" t="s">
        <v>46</v>
      </c>
      <c r="E690">
        <v>6977.375558535</v>
      </c>
      <c r="F690">
        <v>248.55</v>
      </c>
      <c r="G690">
        <v>109.48723907760299</v>
      </c>
      <c r="H690">
        <v>2.16567796427934</v>
      </c>
      <c r="I690">
        <v>42.845335191897298</v>
      </c>
      <c r="J690">
        <v>-5.2718193233067403</v>
      </c>
      <c r="K690">
        <v>238.50656393812801</v>
      </c>
      <c r="L690">
        <v>195.92947823520799</v>
      </c>
      <c r="M690">
        <v>50.576463503725599</v>
      </c>
      <c r="N690">
        <v>1.65742142571577</v>
      </c>
      <c r="O690">
        <v>14.560450613558601</v>
      </c>
      <c r="P690">
        <v>144.75627769571599</v>
      </c>
      <c r="Q690">
        <v>0.10063807616498199</v>
      </c>
    </row>
    <row r="691" spans="1:17" x14ac:dyDescent="0.3">
      <c r="A691" t="s">
        <v>1520</v>
      </c>
      <c r="B691" t="s">
        <v>1521</v>
      </c>
      <c r="C691" t="str">
        <f>IFERROR(VLOOKUP(Table1[[#This Row],[Ticker]],[1]!Table1[[Symbol]:[Industry]],2,FALSE),"-")</f>
        <v>-</v>
      </c>
      <c r="D691" t="s">
        <v>460</v>
      </c>
      <c r="E691">
        <v>6937.9940846399904</v>
      </c>
      <c r="F691">
        <v>1284.5999999999999</v>
      </c>
      <c r="G691">
        <v>-31.4990659893406</v>
      </c>
      <c r="H691">
        <v>7.7579361174895602</v>
      </c>
      <c r="I691">
        <v>9.8432518873765193</v>
      </c>
      <c r="J691">
        <v>8.4488183881838506</v>
      </c>
      <c r="K691">
        <v>1146.6718855884401</v>
      </c>
      <c r="L691">
        <v>1127.8689793143401</v>
      </c>
      <c r="M691">
        <v>79.029442630486997</v>
      </c>
      <c r="N691">
        <v>1.2097256440438999</v>
      </c>
      <c r="O691">
        <v>8.9054958742020798</v>
      </c>
      <c r="P691">
        <v>37.640630022500801</v>
      </c>
      <c r="Q691">
        <v>-3.6496773313422E-2</v>
      </c>
    </row>
    <row r="692" spans="1:17" x14ac:dyDescent="0.3">
      <c r="A692" t="s">
        <v>1522</v>
      </c>
      <c r="B692" t="s">
        <v>1523</v>
      </c>
      <c r="C692" t="str">
        <f>IFERROR(VLOOKUP(Table1[[#This Row],[Ticker]],[1]!Table1[[Symbol]:[Industry]],2,FALSE),"-")</f>
        <v>-</v>
      </c>
      <c r="D692" t="s">
        <v>460</v>
      </c>
      <c r="E692">
        <v>6876.24568576</v>
      </c>
      <c r="F692">
        <v>962.95</v>
      </c>
      <c r="G692">
        <v>-0.29355611758332101</v>
      </c>
      <c r="H692">
        <v>-1.01238889234382</v>
      </c>
      <c r="I692">
        <v>12.8230810945219</v>
      </c>
      <c r="J692">
        <v>0.23680050860245899</v>
      </c>
      <c r="K692">
        <v>924.470627775612</v>
      </c>
      <c r="L692">
        <v>851.79920778113205</v>
      </c>
      <c r="M692">
        <v>65.667536819043903</v>
      </c>
      <c r="N692">
        <v>0.29238111981756598</v>
      </c>
      <c r="O692">
        <v>17.140038423594099</v>
      </c>
      <c r="P692">
        <v>40.228629678170897</v>
      </c>
      <c r="Q692">
        <v>0.161493971694886</v>
      </c>
    </row>
    <row r="693" spans="1:17" x14ac:dyDescent="0.3">
      <c r="A693" t="s">
        <v>1524</v>
      </c>
      <c r="B693" t="s">
        <v>1525</v>
      </c>
      <c r="C693" t="str">
        <f>IFERROR(VLOOKUP(Table1[[#This Row],[Ticker]],[1]!Table1[[Symbol]:[Industry]],2,FALSE),"-")</f>
        <v>-</v>
      </c>
      <c r="D693" t="s">
        <v>460</v>
      </c>
      <c r="E693">
        <v>6824.3169277349998</v>
      </c>
      <c r="F693">
        <v>2269.35</v>
      </c>
      <c r="G693">
        <v>24.2965986801802</v>
      </c>
      <c r="H693">
        <v>-3.9165463787041701</v>
      </c>
      <c r="I693">
        <v>85.482183255026499</v>
      </c>
      <c r="J693">
        <v>-2.97402901067499</v>
      </c>
      <c r="K693">
        <v>2132.68654069371</v>
      </c>
      <c r="L693">
        <v>1695.2180595380501</v>
      </c>
      <c r="M693">
        <v>41.901263839197398</v>
      </c>
      <c r="N693">
        <v>0.50619325136267601</v>
      </c>
      <c r="O693">
        <v>9.85524489391236</v>
      </c>
      <c r="P693">
        <v>111.742477256822</v>
      </c>
      <c r="Q693">
        <v>-7.2605319900171994E-2</v>
      </c>
    </row>
    <row r="694" spans="1:17" hidden="1" x14ac:dyDescent="0.3">
      <c r="A694" t="s">
        <v>1526</v>
      </c>
      <c r="B694" t="s">
        <v>1527</v>
      </c>
      <c r="C694" t="str">
        <f>IFERROR(VLOOKUP(Table1[[#This Row],[Ticker]],[1]!Table1[[Symbol]:[Industry]],2,FALSE),"-")</f>
        <v>-</v>
      </c>
      <c r="D694" t="s">
        <v>260</v>
      </c>
      <c r="E694">
        <v>6820.5829904000002</v>
      </c>
      <c r="F694">
        <v>2504.5</v>
      </c>
      <c r="G694">
        <v>-16.263958959779199</v>
      </c>
      <c r="H694">
        <v>5.7160278599465899</v>
      </c>
      <c r="I694">
        <v>19.0281690094764</v>
      </c>
      <c r="J694">
        <v>-3.3760885767280699</v>
      </c>
      <c r="K694">
        <v>2421.0382862648198</v>
      </c>
      <c r="L694">
        <v>2283.2370889724498</v>
      </c>
      <c r="M694">
        <v>57.630564099578301</v>
      </c>
      <c r="N694">
        <v>1.03220433824772</v>
      </c>
      <c r="O694">
        <v>10.4851267718107</v>
      </c>
      <c r="P694">
        <v>45.610465116279002</v>
      </c>
      <c r="Q694">
        <v>0.10698460290844999</v>
      </c>
    </row>
    <row r="695" spans="1:17" x14ac:dyDescent="0.3">
      <c r="A695" t="s">
        <v>1528</v>
      </c>
      <c r="B695" t="s">
        <v>1529</v>
      </c>
      <c r="C695" t="str">
        <f>IFERROR(VLOOKUP(Table1[[#This Row],[Ticker]],[1]!Table1[[Symbol]:[Industry]],2,FALSE),"-")</f>
        <v>-</v>
      </c>
      <c r="D695" t="s">
        <v>406</v>
      </c>
      <c r="E695">
        <v>6795.1463007989996</v>
      </c>
      <c r="F695">
        <v>218.73</v>
      </c>
      <c r="G695">
        <v>119.46845370565499</v>
      </c>
      <c r="H695">
        <v>0.91547045268418303</v>
      </c>
      <c r="I695">
        <v>19.394112754321601</v>
      </c>
      <c r="J695">
        <v>0.54849199079503097</v>
      </c>
      <c r="K695">
        <v>209.553638074291</v>
      </c>
      <c r="L695">
        <v>178.72624710332099</v>
      </c>
      <c r="M695">
        <v>66.710852266735699</v>
      </c>
      <c r="N695">
        <v>0.80677025125166402</v>
      </c>
      <c r="O695">
        <v>1.55899967997072</v>
      </c>
      <c r="P695">
        <v>206.77419354838699</v>
      </c>
      <c r="Q695">
        <v>0.123530724159194</v>
      </c>
    </row>
    <row r="696" spans="1:17" x14ac:dyDescent="0.3">
      <c r="A696" t="s">
        <v>1530</v>
      </c>
      <c r="B696" t="s">
        <v>1531</v>
      </c>
      <c r="C696" t="str">
        <f>IFERROR(VLOOKUP(Table1[[#This Row],[Ticker]],[1]!Table1[[Symbol]:[Industry]],2,FALSE),"-")</f>
        <v>-</v>
      </c>
      <c r="D696" t="s">
        <v>132</v>
      </c>
      <c r="E696">
        <v>6747.2457696000001</v>
      </c>
      <c r="F696">
        <v>957.6</v>
      </c>
      <c r="G696">
        <v>8.1886244309615392</v>
      </c>
      <c r="H696">
        <v>3.1433836575734202</v>
      </c>
      <c r="I696">
        <v>5.1577977758121598</v>
      </c>
      <c r="J696">
        <v>-2.76492637964542</v>
      </c>
      <c r="K696">
        <v>935.16670130006298</v>
      </c>
      <c r="L696">
        <v>866.11741344972802</v>
      </c>
      <c r="M696">
        <v>46.690216101301502</v>
      </c>
      <c r="N696">
        <v>1.50795873282132</v>
      </c>
      <c r="O696">
        <v>7.5501253132831998</v>
      </c>
      <c r="P696">
        <v>55.441928414901398</v>
      </c>
      <c r="Q696">
        <v>3.8811185720794998E-2</v>
      </c>
    </row>
    <row r="697" spans="1:17" hidden="1" x14ac:dyDescent="0.3">
      <c r="A697" t="s">
        <v>1532</v>
      </c>
      <c r="B697" t="s">
        <v>1533</v>
      </c>
      <c r="C697" t="str">
        <f>IFERROR(VLOOKUP(Table1[[#This Row],[Ticker]],[1]!Table1[[Symbol]:[Industry]],2,FALSE),"-")</f>
        <v>-</v>
      </c>
      <c r="D697" t="s">
        <v>1058</v>
      </c>
      <c r="E697">
        <v>6746.8437323999997</v>
      </c>
      <c r="F697">
        <v>131.5</v>
      </c>
      <c r="G697">
        <v>-16.115801975667601</v>
      </c>
      <c r="H697">
        <v>-2.4213734263283602</v>
      </c>
      <c r="I697">
        <v>-9.7853905281618196</v>
      </c>
      <c r="J697">
        <v>-1.5073219626933301</v>
      </c>
      <c r="K697">
        <v>123.072084437394</v>
      </c>
      <c r="M697">
        <v>1.05563603616817</v>
      </c>
      <c r="N697">
        <v>1</v>
      </c>
      <c r="O697">
        <v>0.65399239543726395</v>
      </c>
      <c r="P697">
        <v>10.970464135021</v>
      </c>
    </row>
    <row r="698" spans="1:17" x14ac:dyDescent="0.3">
      <c r="A698" t="s">
        <v>1534</v>
      </c>
      <c r="B698" t="s">
        <v>1535</v>
      </c>
      <c r="C698" t="str">
        <f>IFERROR(VLOOKUP(Table1[[#This Row],[Ticker]],[1]!Table1[[Symbol]:[Industry]],2,FALSE),"-")</f>
        <v>-</v>
      </c>
      <c r="D698" t="s">
        <v>132</v>
      </c>
      <c r="E698">
        <v>6726.0026793999996</v>
      </c>
      <c r="F698">
        <v>806.6</v>
      </c>
      <c r="G698">
        <v>58.189121260914803</v>
      </c>
      <c r="H698">
        <v>-11.994191912190299</v>
      </c>
      <c r="I698">
        <v>-1.1994291913508499</v>
      </c>
      <c r="J698">
        <v>-2.86960378474526</v>
      </c>
      <c r="K698">
        <v>863.52902554539503</v>
      </c>
      <c r="L698">
        <v>765.05483875466496</v>
      </c>
      <c r="M698">
        <v>35.071037698742202</v>
      </c>
      <c r="N698">
        <v>0.56093936102373898</v>
      </c>
      <c r="O698">
        <v>37.614678899082499</v>
      </c>
      <c r="P698">
        <v>122.94085129906</v>
      </c>
      <c r="Q698">
        <v>0.142377672995087</v>
      </c>
    </row>
    <row r="699" spans="1:17" hidden="1" x14ac:dyDescent="0.3">
      <c r="A699" t="s">
        <v>1536</v>
      </c>
      <c r="B699" t="s">
        <v>1537</v>
      </c>
      <c r="C699" t="str">
        <f>IFERROR(VLOOKUP(Table1[[#This Row],[Ticker]],[1]!Table1[[Symbol]:[Industry]],2,FALSE),"-")</f>
        <v>-</v>
      </c>
      <c r="D699" t="s">
        <v>127</v>
      </c>
      <c r="E699">
        <v>6693.5497277599998</v>
      </c>
      <c r="F699">
        <v>427.55</v>
      </c>
      <c r="G699">
        <v>-3.8469713548217501</v>
      </c>
      <c r="H699">
        <v>25.5224135559201</v>
      </c>
      <c r="I699">
        <v>6.6187428457797903</v>
      </c>
      <c r="J699">
        <v>-1.6789074122472101</v>
      </c>
      <c r="M699">
        <v>55.718585744894199</v>
      </c>
      <c r="O699">
        <v>7.8002572798502898</v>
      </c>
      <c r="P699">
        <v>31.513380498308202</v>
      </c>
    </row>
    <row r="700" spans="1:17" hidden="1" x14ac:dyDescent="0.3">
      <c r="A700" t="s">
        <v>1538</v>
      </c>
      <c r="B700" t="s">
        <v>1539</v>
      </c>
      <c r="C700" t="str">
        <f>IFERROR(VLOOKUP(Table1[[#This Row],[Ticker]],[1]!Table1[[Symbol]:[Industry]],2,FALSE),"-")</f>
        <v>-</v>
      </c>
      <c r="D700" t="s">
        <v>1362</v>
      </c>
      <c r="E700">
        <v>6636.6662775300001</v>
      </c>
      <c r="F700">
        <v>1414.7</v>
      </c>
      <c r="G700">
        <v>-16.948392591756399</v>
      </c>
      <c r="H700">
        <v>-3.1302314202935499</v>
      </c>
      <c r="I700">
        <v>-10.7965886821128</v>
      </c>
      <c r="J700">
        <v>-1.4645689539503499</v>
      </c>
      <c r="K700">
        <v>1395.60719759991</v>
      </c>
      <c r="L700">
        <v>1361.2218641852101</v>
      </c>
      <c r="M700">
        <v>77.088001342421407</v>
      </c>
      <c r="N700">
        <v>0.94416205203174897</v>
      </c>
      <c r="O700">
        <v>2.4351452604792501</v>
      </c>
      <c r="P700">
        <v>12.4250009933643</v>
      </c>
      <c r="Q700">
        <v>-5.5078309021881003E-2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Row],[Ticker]],[1]!Table1[[Symbol]:[Industry]],2,FALSE),"-")</f>
        <v>-</v>
      </c>
      <c r="D701" t="s">
        <v>418</v>
      </c>
      <c r="E701">
        <v>6573.8294401439998</v>
      </c>
      <c r="F701">
        <v>66.89</v>
      </c>
      <c r="G701">
        <v>-27.2606268373519</v>
      </c>
      <c r="H701">
        <v>8.9412277882465396</v>
      </c>
      <c r="I701">
        <v>-15.8776744274231</v>
      </c>
      <c r="J701">
        <v>2.03437623618664</v>
      </c>
      <c r="K701">
        <v>66.460794308740503</v>
      </c>
      <c r="L701">
        <v>68.788203043858104</v>
      </c>
      <c r="M701">
        <v>44.297203272513499</v>
      </c>
      <c r="N701">
        <v>0.91127365704904595</v>
      </c>
      <c r="O701">
        <v>46.509194199431803</v>
      </c>
      <c r="P701">
        <v>14.0883506737165</v>
      </c>
      <c r="Q701">
        <v>2.9525346546109998E-2</v>
      </c>
    </row>
    <row r="702" spans="1:17" hidden="1" x14ac:dyDescent="0.3">
      <c r="A702" t="s">
        <v>1542</v>
      </c>
      <c r="B702" t="s">
        <v>1543</v>
      </c>
      <c r="C702" t="str">
        <f>IFERROR(VLOOKUP(Table1[[#This Row],[Ticker]],[1]!Table1[[Symbol]:[Industry]],2,FALSE),"-")</f>
        <v>-</v>
      </c>
      <c r="D702" t="s">
        <v>46</v>
      </c>
      <c r="E702">
        <v>6571.0073569199903</v>
      </c>
      <c r="F702">
        <v>377.2</v>
      </c>
      <c r="G702">
        <v>-28.351374514686999</v>
      </c>
      <c r="H702">
        <v>-7.3923019686854596</v>
      </c>
      <c r="I702">
        <v>-17.885660314085499</v>
      </c>
      <c r="J702">
        <v>1.26559498440587</v>
      </c>
      <c r="M702">
        <v>41.573830641069499</v>
      </c>
      <c r="O702">
        <v>12.6193001060445</v>
      </c>
      <c r="P702">
        <v>2.52786083174776</v>
      </c>
    </row>
    <row r="703" spans="1:17" hidden="1" x14ac:dyDescent="0.3">
      <c r="A703" t="s">
        <v>1544</v>
      </c>
      <c r="B703" t="s">
        <v>1545</v>
      </c>
      <c r="C703" t="str">
        <f>IFERROR(VLOOKUP(Table1[[#This Row],[Ticker]],[1]!Table1[[Symbol]:[Industry]],2,FALSE),"-")</f>
        <v>-</v>
      </c>
      <c r="D703" t="s">
        <v>492</v>
      </c>
      <c r="E703">
        <v>6550.8265538099904</v>
      </c>
      <c r="F703">
        <v>6810.1</v>
      </c>
      <c r="G703">
        <v>-5.8242547457041898</v>
      </c>
      <c r="H703">
        <v>12.3112548748457</v>
      </c>
      <c r="I703">
        <v>11.150127992226</v>
      </c>
      <c r="J703">
        <v>6.2391228861624102</v>
      </c>
      <c r="K703">
        <v>6040.7083012634503</v>
      </c>
      <c r="L703">
        <v>5680.5977974694797</v>
      </c>
      <c r="M703">
        <v>87.923020396775996</v>
      </c>
      <c r="N703">
        <v>1.02745105971271</v>
      </c>
      <c r="O703">
        <v>1.7055549845083</v>
      </c>
      <c r="P703">
        <v>36.655696913753602</v>
      </c>
      <c r="Q703">
        <v>8.2935529514785999E-2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Row],[Ticker]],[1]!Table1[[Symbol]:[Industry]],2,FALSE),"-")</f>
        <v>-</v>
      </c>
      <c r="D704" t="s">
        <v>1548</v>
      </c>
      <c r="E704">
        <v>6547.7757971999999</v>
      </c>
      <c r="F704">
        <v>501.6</v>
      </c>
      <c r="G704">
        <v>-7.8029830590174702</v>
      </c>
      <c r="H704">
        <v>-5.0750248002757896</v>
      </c>
      <c r="I704">
        <v>-13.9805711725722</v>
      </c>
      <c r="J704">
        <v>0.13070436631881899</v>
      </c>
      <c r="K704">
        <v>509.836859311296</v>
      </c>
      <c r="L704">
        <v>504.77890276819602</v>
      </c>
      <c r="M704">
        <v>42.740538333010797</v>
      </c>
      <c r="N704">
        <v>0.35769468781492503</v>
      </c>
      <c r="O704">
        <v>33.4429824561403</v>
      </c>
      <c r="P704">
        <v>28.270042194092799</v>
      </c>
      <c r="Q704">
        <v>4.6657624050042E-2</v>
      </c>
    </row>
    <row r="705" spans="1:17" x14ac:dyDescent="0.3">
      <c r="A705" t="s">
        <v>1549</v>
      </c>
      <c r="B705" t="s">
        <v>1550</v>
      </c>
      <c r="C705" t="str">
        <f>IFERROR(VLOOKUP(Table1[[#This Row],[Ticker]],[1]!Table1[[Symbol]:[Industry]],2,FALSE),"-")</f>
        <v>-</v>
      </c>
      <c r="D705" t="s">
        <v>24</v>
      </c>
      <c r="E705">
        <v>6545.8987204499999</v>
      </c>
      <c r="F705">
        <v>25.02</v>
      </c>
      <c r="G705">
        <v>-19.278760562829898</v>
      </c>
      <c r="H705">
        <v>-4.3647971561713499</v>
      </c>
      <c r="I705">
        <v>-29.288998294319299</v>
      </c>
      <c r="J705">
        <v>-0.21751946370099201</v>
      </c>
      <c r="K705">
        <v>25.813518620061402</v>
      </c>
      <c r="L705">
        <v>25.997338412836701</v>
      </c>
      <c r="M705">
        <v>43.497605097547201</v>
      </c>
      <c r="N705">
        <v>0.49046214422328799</v>
      </c>
      <c r="O705">
        <v>47.408973091068901</v>
      </c>
      <c r="P705">
        <v>18.165500595765401</v>
      </c>
      <c r="Q705">
        <v>0.10396550783844299</v>
      </c>
    </row>
    <row r="706" spans="1:17" x14ac:dyDescent="0.3">
      <c r="A706" t="s">
        <v>1551</v>
      </c>
      <c r="B706" t="s">
        <v>1552</v>
      </c>
      <c r="C706" t="str">
        <f>IFERROR(VLOOKUP(Table1[[#This Row],[Ticker]],[1]!Table1[[Symbol]:[Industry]],2,FALSE),"-")</f>
        <v>-</v>
      </c>
      <c r="D706" t="s">
        <v>552</v>
      </c>
      <c r="E706">
        <v>6525.0219782499998</v>
      </c>
      <c r="F706">
        <v>304.3</v>
      </c>
      <c r="G706">
        <v>-10.196251853606899</v>
      </c>
      <c r="H706">
        <v>0.74929175004517001</v>
      </c>
      <c r="I706">
        <v>-23.883803616202002</v>
      </c>
      <c r="J706">
        <v>2.8352385909398801</v>
      </c>
      <c r="K706">
        <v>298.213086636181</v>
      </c>
      <c r="L706">
        <v>311.10396851461797</v>
      </c>
      <c r="M706">
        <v>70.518397887505799</v>
      </c>
      <c r="N706">
        <v>0.69925507282523602</v>
      </c>
      <c r="O706">
        <v>33.184357541899402</v>
      </c>
      <c r="P706">
        <v>19.5442938518955</v>
      </c>
      <c r="Q706">
        <v>8.9357748748608995E-2</v>
      </c>
    </row>
    <row r="707" spans="1:17" hidden="1" x14ac:dyDescent="0.3">
      <c r="A707" t="s">
        <v>1553</v>
      </c>
      <c r="B707" t="s">
        <v>1554</v>
      </c>
      <c r="C707" t="str">
        <f>IFERROR(VLOOKUP(Table1[[#This Row],[Ticker]],[1]!Table1[[Symbol]:[Industry]],2,FALSE),"-")</f>
        <v>-</v>
      </c>
      <c r="D707" t="s">
        <v>1362</v>
      </c>
      <c r="E707">
        <v>6496.9056107910001</v>
      </c>
      <c r="F707">
        <v>1185.01</v>
      </c>
      <c r="G707">
        <v>-16.681677323849001</v>
      </c>
      <c r="H707">
        <v>-2.6050576023398899</v>
      </c>
      <c r="I707">
        <v>-11.0956761287771</v>
      </c>
      <c r="J707">
        <v>-1.3940544484926101</v>
      </c>
      <c r="K707">
        <v>1170.1972696891301</v>
      </c>
      <c r="L707">
        <v>1140.5964796160699</v>
      </c>
      <c r="M707">
        <v>63.340787818078198</v>
      </c>
      <c r="N707">
        <v>0.681196239700261</v>
      </c>
      <c r="O707">
        <v>11.8454696584838</v>
      </c>
      <c r="P707">
        <v>36.867211050923402</v>
      </c>
    </row>
    <row r="708" spans="1:17" x14ac:dyDescent="0.3">
      <c r="A708" t="s">
        <v>1555</v>
      </c>
      <c r="B708" t="s">
        <v>1556</v>
      </c>
      <c r="C708" t="str">
        <f>IFERROR(VLOOKUP(Table1[[#This Row],[Ticker]],[1]!Table1[[Symbol]:[Industry]],2,FALSE),"-")</f>
        <v>-</v>
      </c>
      <c r="D708" t="s">
        <v>295</v>
      </c>
      <c r="E708">
        <v>6494.08958652</v>
      </c>
      <c r="F708">
        <v>678.2</v>
      </c>
      <c r="G708">
        <v>-20.734792282509702</v>
      </c>
      <c r="H708">
        <v>4.7751660644028604</v>
      </c>
      <c r="I708">
        <v>36.476132296834201</v>
      </c>
      <c r="J708">
        <v>1.2314840074559199</v>
      </c>
      <c r="K708">
        <v>631.780860630848</v>
      </c>
      <c r="L708">
        <v>567.41598297487894</v>
      </c>
      <c r="M708">
        <v>51.695091347221002</v>
      </c>
      <c r="N708">
        <v>0.46224072594750598</v>
      </c>
      <c r="O708">
        <v>7.16602772043644</v>
      </c>
      <c r="P708">
        <v>55.9259685021267</v>
      </c>
      <c r="Q708">
        <v>5.4181382702503E-2</v>
      </c>
    </row>
    <row r="709" spans="1:17" hidden="1" x14ac:dyDescent="0.3">
      <c r="A709" t="s">
        <v>1557</v>
      </c>
      <c r="B709" t="s">
        <v>1558</v>
      </c>
      <c r="C709" t="str">
        <f>IFERROR(VLOOKUP(Table1[[#This Row],[Ticker]],[1]!Table1[[Symbol]:[Industry]],2,FALSE),"-")</f>
        <v>-</v>
      </c>
      <c r="D709" t="s">
        <v>1559</v>
      </c>
      <c r="E709">
        <v>6465.9615777500003</v>
      </c>
      <c r="F709">
        <v>502.55</v>
      </c>
      <c r="G709">
        <v>93.831119864000499</v>
      </c>
      <c r="H709">
        <v>3.0321972319716899</v>
      </c>
      <c r="I709">
        <v>41.809846243475903</v>
      </c>
      <c r="J709">
        <v>-3.13770368679759</v>
      </c>
      <c r="K709">
        <v>471.46824319138898</v>
      </c>
      <c r="L709">
        <v>386.34284686112102</v>
      </c>
      <c r="M709">
        <v>48.769332216252899</v>
      </c>
      <c r="N709">
        <v>0.88368468753340601</v>
      </c>
      <c r="O709">
        <v>14.406526713759799</v>
      </c>
      <c r="P709">
        <v>130.52752293577899</v>
      </c>
      <c r="Q709">
        <v>0.16851948739504699</v>
      </c>
    </row>
    <row r="710" spans="1:17" x14ac:dyDescent="0.3">
      <c r="A710" t="s">
        <v>1560</v>
      </c>
      <c r="B710" t="s">
        <v>1561</v>
      </c>
      <c r="C710" t="str">
        <f>IFERROR(VLOOKUP(Table1[[#This Row],[Ticker]],[1]!Table1[[Symbol]:[Industry]],2,FALSE),"-")</f>
        <v>-</v>
      </c>
      <c r="D710" t="s">
        <v>260</v>
      </c>
      <c r="E710">
        <v>6455.4077941599999</v>
      </c>
      <c r="F710">
        <v>1435.9</v>
      </c>
      <c r="G710">
        <v>-46.557161279725499</v>
      </c>
      <c r="H710">
        <v>7.0971639707902101</v>
      </c>
      <c r="I710">
        <v>1.29026329161534</v>
      </c>
      <c r="J710">
        <v>-0.92279596014267595</v>
      </c>
      <c r="K710">
        <v>1382.6616051078099</v>
      </c>
      <c r="L710">
        <v>1414.5908053093101</v>
      </c>
      <c r="M710">
        <v>68.781426023904999</v>
      </c>
      <c r="N710">
        <v>0.675062442993284</v>
      </c>
      <c r="O710">
        <v>32.178424681384499</v>
      </c>
      <c r="P710">
        <v>25.614556906657299</v>
      </c>
      <c r="Q710">
        <v>-4.2206885812514E-2</v>
      </c>
    </row>
    <row r="711" spans="1:17" hidden="1" x14ac:dyDescent="0.3">
      <c r="A711" t="s">
        <v>1562</v>
      </c>
      <c r="B711" t="s">
        <v>1563</v>
      </c>
      <c r="C711" t="str">
        <f>IFERROR(VLOOKUP(Table1[[#This Row],[Ticker]],[1]!Table1[[Symbol]:[Industry]],2,FALSE),"-")</f>
        <v>-</v>
      </c>
      <c r="D711" t="s">
        <v>46</v>
      </c>
      <c r="E711">
        <v>6430.3929128250002</v>
      </c>
      <c r="F711">
        <v>595.35</v>
      </c>
      <c r="G711">
        <v>1486.50015508151</v>
      </c>
      <c r="H711">
        <v>-83.732795531463395</v>
      </c>
      <c r="I711">
        <v>268.06189596595101</v>
      </c>
      <c r="J711">
        <v>0.26316984058534598</v>
      </c>
      <c r="K711">
        <v>600.78842091249896</v>
      </c>
      <c r="L711">
        <v>364.70508302456898</v>
      </c>
      <c r="M711">
        <v>35.947718481045101</v>
      </c>
      <c r="N711">
        <v>0.89486639719679595</v>
      </c>
      <c r="O711">
        <v>26.644830771814899</v>
      </c>
      <c r="P711">
        <v>1797.8323238763101</v>
      </c>
    </row>
    <row r="712" spans="1:17" x14ac:dyDescent="0.3">
      <c r="A712" t="s">
        <v>1564</v>
      </c>
      <c r="B712" t="s">
        <v>1565</v>
      </c>
      <c r="C712" t="str">
        <f>IFERROR(VLOOKUP(Table1[[#This Row],[Ticker]],[1]!Table1[[Symbol]:[Industry]],2,FALSE),"-")</f>
        <v>-</v>
      </c>
      <c r="D712" t="s">
        <v>161</v>
      </c>
      <c r="E712">
        <v>6425.6188056450001</v>
      </c>
      <c r="F712">
        <v>411.45</v>
      </c>
      <c r="G712">
        <v>41.9539396598068</v>
      </c>
      <c r="H712">
        <v>-3.5280107993412599</v>
      </c>
      <c r="I712">
        <v>38.109754499371398</v>
      </c>
      <c r="J712">
        <v>0.87190509044676701</v>
      </c>
      <c r="K712">
        <v>406.35075968960302</v>
      </c>
      <c r="L712">
        <v>341.10485700796198</v>
      </c>
      <c r="M712">
        <v>42.974740588553203</v>
      </c>
      <c r="N712">
        <v>0.606614090826888</v>
      </c>
      <c r="O712">
        <v>9.6123465791712199</v>
      </c>
      <c r="P712">
        <v>82.017252820172502</v>
      </c>
      <c r="Q712">
        <v>0.188499236294351</v>
      </c>
    </row>
    <row r="713" spans="1:17" x14ac:dyDescent="0.3">
      <c r="A713" t="s">
        <v>1566</v>
      </c>
      <c r="B713" t="s">
        <v>1567</v>
      </c>
      <c r="C713" t="str">
        <f>IFERROR(VLOOKUP(Table1[[#This Row],[Ticker]],[1]!Table1[[Symbol]:[Industry]],2,FALSE),"-")</f>
        <v>-</v>
      </c>
      <c r="D713" t="s">
        <v>444</v>
      </c>
      <c r="E713">
        <v>6365.5541234250004</v>
      </c>
      <c r="F713">
        <v>575.75</v>
      </c>
      <c r="G713">
        <v>-45.844545219458098</v>
      </c>
      <c r="H713">
        <v>-6.9695623422377304</v>
      </c>
      <c r="I713">
        <v>-5.65561759639795</v>
      </c>
      <c r="J713">
        <v>2.91713846896134</v>
      </c>
      <c r="K713">
        <v>605.862798506221</v>
      </c>
      <c r="L713">
        <v>632.71379355289605</v>
      </c>
      <c r="M713">
        <v>48.100375821319297</v>
      </c>
      <c r="N713">
        <v>1.39091273032861</v>
      </c>
      <c r="O713">
        <v>34.780720798957802</v>
      </c>
      <c r="P713">
        <v>10.4344490265656</v>
      </c>
      <c r="Q713">
        <v>-7.0201884126599001E-2</v>
      </c>
    </row>
    <row r="714" spans="1:17" hidden="1" x14ac:dyDescent="0.3">
      <c r="A714" t="s">
        <v>1568</v>
      </c>
      <c r="B714" t="s">
        <v>1569</v>
      </c>
      <c r="C714" t="str">
        <f>IFERROR(VLOOKUP(Table1[[#This Row],[Ticker]],[1]!Table1[[Symbol]:[Industry]],2,FALSE),"-")</f>
        <v>-</v>
      </c>
      <c r="D714" t="s">
        <v>46</v>
      </c>
      <c r="E714">
        <v>6347.84</v>
      </c>
      <c r="F714">
        <v>90</v>
      </c>
      <c r="G714">
        <v>-32.132079104215201</v>
      </c>
      <c r="H714">
        <v>-3.5752195801745099</v>
      </c>
      <c r="I714">
        <v>-17.590277947091899</v>
      </c>
      <c r="J714">
        <v>-1.5073219626933301</v>
      </c>
      <c r="K714">
        <v>90.399579204886507</v>
      </c>
      <c r="L714">
        <v>92.017937050620503</v>
      </c>
      <c r="M714">
        <v>53.081674366169402</v>
      </c>
      <c r="N714">
        <v>0.28181818181818102</v>
      </c>
      <c r="O714">
        <v>9.44444444444445</v>
      </c>
      <c r="P714">
        <v>5.8823529411764701</v>
      </c>
    </row>
    <row r="715" spans="1:17" x14ac:dyDescent="0.3">
      <c r="A715" t="s">
        <v>1570</v>
      </c>
      <c r="B715" t="s">
        <v>1571</v>
      </c>
      <c r="C715" t="str">
        <f>IFERROR(VLOOKUP(Table1[[#This Row],[Ticker]],[1]!Table1[[Symbol]:[Industry]],2,FALSE),"-")</f>
        <v>-</v>
      </c>
      <c r="D715" t="s">
        <v>681</v>
      </c>
      <c r="E715">
        <v>6337.8114155800004</v>
      </c>
      <c r="F715">
        <v>129.94</v>
      </c>
      <c r="G715">
        <v>-47.652097165623999</v>
      </c>
      <c r="H715">
        <v>-6.0993750741449997</v>
      </c>
      <c r="I715">
        <v>-7.93911097474684</v>
      </c>
      <c r="J715">
        <v>-0.191634924935454</v>
      </c>
      <c r="K715">
        <v>134.55528233409601</v>
      </c>
      <c r="L715">
        <v>138.164655416068</v>
      </c>
      <c r="M715">
        <v>42.9163532194992</v>
      </c>
      <c r="N715">
        <v>0.50998563646408002</v>
      </c>
      <c r="O715">
        <v>31.983992611974699</v>
      </c>
      <c r="P715">
        <v>18.6666666666666</v>
      </c>
      <c r="Q715">
        <v>-0.104372977136007</v>
      </c>
    </row>
    <row r="716" spans="1:17" x14ac:dyDescent="0.3">
      <c r="A716" t="s">
        <v>1572</v>
      </c>
      <c r="B716" t="s">
        <v>1573</v>
      </c>
      <c r="C716" t="str">
        <f>IFERROR(VLOOKUP(Table1[[#This Row],[Ticker]],[1]!Table1[[Symbol]:[Industry]],2,FALSE),"-")</f>
        <v>-</v>
      </c>
      <c r="D716" t="s">
        <v>626</v>
      </c>
      <c r="E716">
        <v>6326.0315844999996</v>
      </c>
      <c r="F716">
        <v>354.5</v>
      </c>
      <c r="G716">
        <v>46.540099884111598</v>
      </c>
      <c r="H716">
        <v>-2.13491999786139</v>
      </c>
      <c r="I716">
        <v>9.0788062991958096</v>
      </c>
      <c r="J716">
        <v>-2.2821881221748699</v>
      </c>
      <c r="K716">
        <v>362.07812979165197</v>
      </c>
      <c r="L716">
        <v>330.19687663673398</v>
      </c>
      <c r="M716">
        <v>43.227685386549297</v>
      </c>
      <c r="N716">
        <v>0.31941251608626198</v>
      </c>
      <c r="O716">
        <v>23.638928067700899</v>
      </c>
      <c r="P716">
        <v>74.587540014774603</v>
      </c>
      <c r="Q716">
        <v>0.10024639177208</v>
      </c>
    </row>
    <row r="717" spans="1:17" hidden="1" x14ac:dyDescent="0.3">
      <c r="A717" t="s">
        <v>1574</v>
      </c>
      <c r="B717" t="s">
        <v>1575</v>
      </c>
      <c r="C717" t="str">
        <f>IFERROR(VLOOKUP(Table1[[#This Row],[Ticker]],[1]!Table1[[Symbol]:[Industry]],2,FALSE),"-")</f>
        <v>-</v>
      </c>
      <c r="D717" t="s">
        <v>1058</v>
      </c>
      <c r="E717">
        <v>6266.1528877000001</v>
      </c>
      <c r="F717">
        <v>113</v>
      </c>
      <c r="G717">
        <v>-27.6212095389978</v>
      </c>
      <c r="H717">
        <v>-3.5752195801745099</v>
      </c>
      <c r="I717">
        <v>-17.1554953383962</v>
      </c>
      <c r="M717">
        <v>50</v>
      </c>
      <c r="N717">
        <v>0.2</v>
      </c>
      <c r="O717">
        <v>1.76991150442478</v>
      </c>
      <c r="P717">
        <v>0</v>
      </c>
    </row>
    <row r="718" spans="1:17" x14ac:dyDescent="0.3">
      <c r="A718" t="s">
        <v>1576</v>
      </c>
      <c r="B718" t="s">
        <v>1577</v>
      </c>
      <c r="C718" t="str">
        <f>IFERROR(VLOOKUP(Table1[[#This Row],[Ticker]],[1]!Table1[[Symbol]:[Industry]],2,FALSE),"-")</f>
        <v>-</v>
      </c>
      <c r="D718" t="s">
        <v>54</v>
      </c>
      <c r="E718">
        <v>6252.9051305800003</v>
      </c>
      <c r="F718">
        <v>1527.8</v>
      </c>
      <c r="G718">
        <v>-8.53051600413073</v>
      </c>
      <c r="H718">
        <v>18.4603574571853</v>
      </c>
      <c r="I718">
        <v>22.658646393268299</v>
      </c>
      <c r="J718">
        <v>6.7709401295451297</v>
      </c>
      <c r="K718">
        <v>1360.3053658552999</v>
      </c>
      <c r="L718">
        <v>1253.0381760054699</v>
      </c>
      <c r="M718">
        <v>77.797999509676799</v>
      </c>
      <c r="N718">
        <v>1.4470547705650401</v>
      </c>
      <c r="O718">
        <v>1.9701531614085599</v>
      </c>
      <c r="P718">
        <v>52.103141022449996</v>
      </c>
      <c r="Q718">
        <v>3.1632225445280002E-3</v>
      </c>
    </row>
    <row r="719" spans="1:17" x14ac:dyDescent="0.3">
      <c r="A719" t="s">
        <v>1578</v>
      </c>
      <c r="B719" t="s">
        <v>1579</v>
      </c>
      <c r="C719" t="str">
        <f>IFERROR(VLOOKUP(Table1[[#This Row],[Ticker]],[1]!Table1[[Symbol]:[Industry]],2,FALSE),"-")</f>
        <v>-</v>
      </c>
      <c r="D719" t="s">
        <v>382</v>
      </c>
      <c r="E719">
        <v>6248.0065023999996</v>
      </c>
      <c r="F719">
        <v>127.36</v>
      </c>
      <c r="G719">
        <v>38.9852348116423</v>
      </c>
      <c r="H719">
        <v>-7.8113047501408799</v>
      </c>
      <c r="I719">
        <v>27.124205885418199</v>
      </c>
      <c r="J719">
        <v>-1.49171646955974</v>
      </c>
      <c r="K719">
        <v>133.67885344654599</v>
      </c>
      <c r="L719">
        <v>114.097835101551</v>
      </c>
      <c r="M719">
        <v>27.967934008304699</v>
      </c>
      <c r="N719">
        <v>0.13934200105529199</v>
      </c>
      <c r="O719">
        <v>33.440640703517502</v>
      </c>
      <c r="P719">
        <v>95.787855495772405</v>
      </c>
      <c r="Q719">
        <v>7.5420597927778998E-2</v>
      </c>
    </row>
    <row r="720" spans="1:17" x14ac:dyDescent="0.3">
      <c r="A720" t="s">
        <v>1580</v>
      </c>
      <c r="B720" t="s">
        <v>1581</v>
      </c>
      <c r="C720" t="str">
        <f>IFERROR(VLOOKUP(Table1[[#This Row],[Ticker]],[1]!Table1[[Symbol]:[Industry]],2,FALSE),"-")</f>
        <v>-</v>
      </c>
      <c r="D720" t="s">
        <v>382</v>
      </c>
      <c r="E720">
        <v>6247.3130912500001</v>
      </c>
      <c r="F720">
        <v>321.25</v>
      </c>
      <c r="G720">
        <v>13.974255244935801</v>
      </c>
      <c r="H720">
        <v>-7.5124605511632598</v>
      </c>
      <c r="I720">
        <v>9.8028906021356903</v>
      </c>
      <c r="J720">
        <v>-6.0801788954973297</v>
      </c>
      <c r="K720">
        <v>333.23406399939103</v>
      </c>
      <c r="L720">
        <v>292.73729662922699</v>
      </c>
      <c r="M720">
        <v>22.815476026987401</v>
      </c>
      <c r="N720">
        <v>0.27786076378636398</v>
      </c>
      <c r="O720">
        <v>16.171206225680901</v>
      </c>
      <c r="P720">
        <v>56.630911750365598</v>
      </c>
      <c r="Q720">
        <v>-1.1618844989207001E-2</v>
      </c>
    </row>
    <row r="721" spans="1:17" x14ac:dyDescent="0.3">
      <c r="A721" t="s">
        <v>1582</v>
      </c>
      <c r="B721" t="s">
        <v>1583</v>
      </c>
      <c r="C721" t="str">
        <f>IFERROR(VLOOKUP(Table1[[#This Row],[Ticker]],[1]!Table1[[Symbol]:[Industry]],2,FALSE),"-")</f>
        <v>-</v>
      </c>
      <c r="D721" t="s">
        <v>295</v>
      </c>
      <c r="E721">
        <v>6219.0062476800003</v>
      </c>
      <c r="F721">
        <v>846.85</v>
      </c>
      <c r="G721">
        <v>-7.9692414545354602</v>
      </c>
      <c r="H721">
        <v>12.7238844859867</v>
      </c>
      <c r="I721">
        <v>6.0045254827939498</v>
      </c>
      <c r="J721">
        <v>0.27193014828374501</v>
      </c>
      <c r="K721">
        <v>785.63718072549</v>
      </c>
      <c r="L721">
        <v>767.235042084317</v>
      </c>
      <c r="M721">
        <v>71.276602671890103</v>
      </c>
      <c r="N721">
        <v>2.6330520816390801</v>
      </c>
      <c r="O721">
        <v>2.6510007675503102</v>
      </c>
      <c r="P721">
        <v>31.2945736434108</v>
      </c>
      <c r="Q721">
        <v>2.9122183516051E-2</v>
      </c>
    </row>
    <row r="722" spans="1:17" hidden="1" x14ac:dyDescent="0.3">
      <c r="A722" t="s">
        <v>1584</v>
      </c>
      <c r="B722" t="s">
        <v>1585</v>
      </c>
      <c r="C722" t="str">
        <f>IFERROR(VLOOKUP(Table1[[#This Row],[Ticker]],[1]!Table1[[Symbol]:[Industry]],2,FALSE),"-")</f>
        <v>-</v>
      </c>
      <c r="D722" t="s">
        <v>21</v>
      </c>
      <c r="E722">
        <v>6178.9889323500001</v>
      </c>
      <c r="F722">
        <v>522.29999999999995</v>
      </c>
      <c r="G722">
        <v>-19.3011179777995</v>
      </c>
      <c r="H722">
        <v>7.2223525633671697</v>
      </c>
      <c r="I722">
        <v>0.90880213424823697</v>
      </c>
      <c r="J722">
        <v>4.52549165189955</v>
      </c>
      <c r="K722">
        <v>492.10786043369802</v>
      </c>
      <c r="L722">
        <v>473.29654242214002</v>
      </c>
      <c r="M722">
        <v>64.716345094586899</v>
      </c>
      <c r="N722">
        <v>0.97955299415862696</v>
      </c>
      <c r="O722">
        <v>14.685046907907299</v>
      </c>
      <c r="P722">
        <v>33.8887464752627</v>
      </c>
      <c r="Q722">
        <v>9.0262408695080995E-2</v>
      </c>
    </row>
    <row r="723" spans="1:17" x14ac:dyDescent="0.3">
      <c r="A723" t="s">
        <v>1586</v>
      </c>
      <c r="B723" t="s">
        <v>1587</v>
      </c>
      <c r="C723" t="str">
        <f>IFERROR(VLOOKUP(Table1[[#This Row],[Ticker]],[1]!Table1[[Symbol]:[Industry]],2,FALSE),"-")</f>
        <v>-</v>
      </c>
      <c r="D723" t="s">
        <v>295</v>
      </c>
      <c r="E723">
        <v>6164.2072590329999</v>
      </c>
      <c r="F723">
        <v>183.27</v>
      </c>
      <c r="G723">
        <v>-19.792354068035699</v>
      </c>
      <c r="H723">
        <v>16.0168535120916</v>
      </c>
      <c r="I723">
        <v>0.138490077470832</v>
      </c>
      <c r="J723">
        <v>5.1918743633686697</v>
      </c>
      <c r="K723">
        <v>168.58191992002699</v>
      </c>
      <c r="L723">
        <v>166.44490572495701</v>
      </c>
      <c r="M723">
        <v>71.160733637572307</v>
      </c>
      <c r="N723">
        <v>1.31615967447772</v>
      </c>
      <c r="O723">
        <v>19.823211654935299</v>
      </c>
      <c r="P723">
        <v>40.9227220299884</v>
      </c>
      <c r="Q723">
        <v>-4.3712368098253997E-2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Row],[Ticker]],[1]!Table1[[Symbol]:[Industry]],2,FALSE),"-")</f>
        <v>-</v>
      </c>
      <c r="D724" t="s">
        <v>968</v>
      </c>
      <c r="E724">
        <v>6147.1041853199904</v>
      </c>
      <c r="F724">
        <v>134.02000000000001</v>
      </c>
      <c r="G724">
        <v>-31.981220810293301</v>
      </c>
      <c r="H724">
        <v>2.4723629217441299</v>
      </c>
      <c r="I724">
        <v>-40.649279826905101</v>
      </c>
      <c r="J724">
        <v>-4.2864678150819797</v>
      </c>
      <c r="K724">
        <v>139.72831417374999</v>
      </c>
      <c r="L724">
        <v>150.872732902943</v>
      </c>
      <c r="M724">
        <v>26.924888383983902</v>
      </c>
      <c r="N724">
        <v>0.79803183813406997</v>
      </c>
      <c r="O724">
        <v>57.140725264885802</v>
      </c>
      <c r="P724">
        <v>7.2160000000000002</v>
      </c>
      <c r="Q724">
        <v>4.0935369802483003E-2</v>
      </c>
    </row>
    <row r="725" spans="1:17" hidden="1" x14ac:dyDescent="0.3">
      <c r="A725" t="s">
        <v>1590</v>
      </c>
      <c r="B725" t="s">
        <v>1591</v>
      </c>
      <c r="C725" t="str">
        <f>IFERROR(VLOOKUP(Table1[[#This Row],[Ticker]],[1]!Table1[[Symbol]:[Industry]],2,FALSE),"-")</f>
        <v>-</v>
      </c>
      <c r="D725" t="s">
        <v>81</v>
      </c>
      <c r="E725">
        <v>6138.68977008</v>
      </c>
      <c r="F725">
        <v>2237.1999999999998</v>
      </c>
      <c r="G725">
        <v>54.341065053355102</v>
      </c>
      <c r="H725">
        <v>18.931713309453801</v>
      </c>
      <c r="I725">
        <v>72.3154467939612</v>
      </c>
      <c r="J725">
        <v>0.42396394607245802</v>
      </c>
      <c r="K725">
        <v>1917.3194615863999</v>
      </c>
      <c r="L725">
        <v>1539.71128651856</v>
      </c>
      <c r="M725">
        <v>65.566282938768794</v>
      </c>
      <c r="N725">
        <v>3.0539706665991502</v>
      </c>
      <c r="O725">
        <v>7.0534596817450401</v>
      </c>
      <c r="P725">
        <v>96.245614035087698</v>
      </c>
      <c r="Q725">
        <v>0.134005920713061</v>
      </c>
    </row>
    <row r="726" spans="1:17" hidden="1" x14ac:dyDescent="0.3">
      <c r="A726" t="s">
        <v>1592</v>
      </c>
      <c r="B726" t="s">
        <v>1593</v>
      </c>
      <c r="C726" t="str">
        <f>IFERROR(VLOOKUP(Table1[[#This Row],[Ticker]],[1]!Table1[[Symbol]:[Industry]],2,FALSE),"-")</f>
        <v>-</v>
      </c>
      <c r="D726" t="s">
        <v>24</v>
      </c>
      <c r="E726">
        <v>6081.9244912499998</v>
      </c>
      <c r="F726">
        <v>581.5</v>
      </c>
      <c r="G726">
        <v>32.069842666802003</v>
      </c>
      <c r="H726">
        <v>-4.3191110423620199E-2</v>
      </c>
      <c r="I726">
        <v>33.973487376412002</v>
      </c>
      <c r="J726">
        <v>0.62537945910760795</v>
      </c>
      <c r="K726">
        <v>601.70379984377598</v>
      </c>
      <c r="M726">
        <v>50.323679877559897</v>
      </c>
      <c r="N726">
        <v>0.76864005585510997</v>
      </c>
      <c r="O726">
        <v>30.8512467755804</v>
      </c>
      <c r="P726">
        <v>59.315068493150598</v>
      </c>
    </row>
    <row r="727" spans="1:17" hidden="1" x14ac:dyDescent="0.3">
      <c r="A727" t="s">
        <v>1594</v>
      </c>
      <c r="B727" t="s">
        <v>1595</v>
      </c>
      <c r="C727" t="str">
        <f>IFERROR(VLOOKUP(Table1[[#This Row],[Ticker]],[1]!Table1[[Symbol]:[Industry]],2,FALSE),"-")</f>
        <v>-</v>
      </c>
      <c r="D727" t="s">
        <v>517</v>
      </c>
      <c r="E727">
        <v>6074.6501078199999</v>
      </c>
      <c r="F727">
        <v>421.4</v>
      </c>
      <c r="G727">
        <v>-28.188790591406601</v>
      </c>
      <c r="H727">
        <v>-3.8142824537102502</v>
      </c>
      <c r="I727">
        <v>-22.750064738687801</v>
      </c>
      <c r="J727">
        <v>0.77208980201254995</v>
      </c>
      <c r="K727">
        <v>421.29887169348098</v>
      </c>
      <c r="L727">
        <v>434.271850755348</v>
      </c>
      <c r="M727">
        <v>67.210438156952407</v>
      </c>
      <c r="N727">
        <v>0.75767503038170303</v>
      </c>
      <c r="O727">
        <v>33.970099667774001</v>
      </c>
      <c r="P727">
        <v>7.2264631043256804</v>
      </c>
      <c r="Q727">
        <v>-4.8882144719228998E-2</v>
      </c>
    </row>
    <row r="728" spans="1:17" hidden="1" x14ac:dyDescent="0.3">
      <c r="A728" t="s">
        <v>1596</v>
      </c>
      <c r="B728" t="s">
        <v>1597</v>
      </c>
      <c r="C728" t="str">
        <f>IFERROR(VLOOKUP(Table1[[#This Row],[Ticker]],[1]!Table1[[Symbol]:[Industry]],2,FALSE),"-")</f>
        <v>-</v>
      </c>
      <c r="D728" t="s">
        <v>54</v>
      </c>
      <c r="E728">
        <v>6059.5516184400003</v>
      </c>
      <c r="F728">
        <v>1393.2</v>
      </c>
      <c r="G728">
        <v>-4.6868287888744202</v>
      </c>
      <c r="H728">
        <v>8.1047107361734305</v>
      </c>
      <c r="I728">
        <v>18.4229165220071</v>
      </c>
      <c r="J728">
        <v>0.69195339962549895</v>
      </c>
      <c r="K728">
        <v>1284.2588057804601</v>
      </c>
      <c r="M728">
        <v>49.080277098564302</v>
      </c>
      <c r="N728">
        <v>1.3229680145126901</v>
      </c>
      <c r="O728">
        <v>8.4481768590295605</v>
      </c>
      <c r="P728">
        <v>43.628865979381402</v>
      </c>
    </row>
    <row r="729" spans="1:17" x14ac:dyDescent="0.3">
      <c r="A729" t="s">
        <v>1598</v>
      </c>
      <c r="B729" t="s">
        <v>1599</v>
      </c>
      <c r="C729" t="str">
        <f>IFERROR(VLOOKUP(Table1[[#This Row],[Ticker]],[1]!Table1[[Symbol]:[Industry]],2,FALSE),"-")</f>
        <v>-</v>
      </c>
      <c r="D729" t="s">
        <v>463</v>
      </c>
      <c r="E729">
        <v>6042.4138926249998</v>
      </c>
      <c r="F729">
        <v>540.35</v>
      </c>
      <c r="G729">
        <v>46.808876472646403</v>
      </c>
      <c r="H729">
        <v>23.217494277330601</v>
      </c>
      <c r="I729">
        <v>36.027020746610503</v>
      </c>
      <c r="J729">
        <v>20.421724600499498</v>
      </c>
      <c r="K729">
        <v>445.35329488901198</v>
      </c>
      <c r="L729">
        <v>390.535518677575</v>
      </c>
      <c r="M729">
        <v>76.515403032006702</v>
      </c>
      <c r="N729">
        <v>2.2380232428003199</v>
      </c>
      <c r="O729">
        <v>5.6722494679374504</v>
      </c>
      <c r="P729">
        <v>85.623497080041204</v>
      </c>
      <c r="Q729">
        <v>2.2574187656066998E-2</v>
      </c>
    </row>
    <row r="730" spans="1:17" x14ac:dyDescent="0.3">
      <c r="A730" t="s">
        <v>1600</v>
      </c>
      <c r="B730" t="s">
        <v>1601</v>
      </c>
      <c r="C730" t="str">
        <f>IFERROR(VLOOKUP(Table1[[#This Row],[Ticker]],[1]!Table1[[Symbol]:[Industry]],2,FALSE),"-")</f>
        <v>-</v>
      </c>
      <c r="D730" t="s">
        <v>187</v>
      </c>
      <c r="E730">
        <v>6017.5669312</v>
      </c>
      <c r="F730">
        <v>664</v>
      </c>
      <c r="G730">
        <v>19.684072381041801</v>
      </c>
      <c r="H730">
        <v>11.9860266852971</v>
      </c>
      <c r="I730">
        <v>34.2849089099361</v>
      </c>
      <c r="J730">
        <v>-1.3815916173046701</v>
      </c>
      <c r="K730">
        <v>639.26850327333898</v>
      </c>
      <c r="L730">
        <v>553.06770856456706</v>
      </c>
      <c r="M730">
        <v>46.124002457076799</v>
      </c>
      <c r="N730">
        <v>0.75840910989562704</v>
      </c>
      <c r="O730">
        <v>8.68975903614459</v>
      </c>
      <c r="P730">
        <v>78.927512799784395</v>
      </c>
    </row>
    <row r="731" spans="1:17" hidden="1" x14ac:dyDescent="0.3">
      <c r="A731" t="s">
        <v>1602</v>
      </c>
      <c r="B731" t="s">
        <v>1603</v>
      </c>
      <c r="C731" t="str">
        <f>IFERROR(VLOOKUP(Table1[[#This Row],[Ticker]],[1]!Table1[[Symbol]:[Industry]],2,FALSE),"-")</f>
        <v>-</v>
      </c>
      <c r="D731" t="s">
        <v>95</v>
      </c>
      <c r="E731">
        <v>6017.4411884399997</v>
      </c>
      <c r="F731">
        <v>571.45000000000005</v>
      </c>
      <c r="G731">
        <v>21644.1179208957</v>
      </c>
      <c r="H731">
        <v>17.958170466614</v>
      </c>
      <c r="I731">
        <v>1993.2552218122501</v>
      </c>
      <c r="J731">
        <v>-1.5073219626933301</v>
      </c>
      <c r="K731">
        <v>244.646361381643</v>
      </c>
      <c r="L731">
        <v>83.680205471796398</v>
      </c>
      <c r="M731">
        <v>99.999037114836995</v>
      </c>
      <c r="N731">
        <v>0.71701439905965303</v>
      </c>
      <c r="O731">
        <v>0</v>
      </c>
      <c r="P731">
        <v>27775.609756097499</v>
      </c>
      <c r="Q731">
        <v>0.13225941517237</v>
      </c>
    </row>
    <row r="732" spans="1:17" x14ac:dyDescent="0.3">
      <c r="A732" t="s">
        <v>1604</v>
      </c>
      <c r="B732" t="s">
        <v>1605</v>
      </c>
      <c r="C732" t="str">
        <f>IFERROR(VLOOKUP(Table1[[#This Row],[Ticker]],[1]!Table1[[Symbol]:[Industry]],2,FALSE),"-")</f>
        <v>-</v>
      </c>
      <c r="D732" t="s">
        <v>1606</v>
      </c>
      <c r="E732">
        <v>6013.7061424599997</v>
      </c>
      <c r="F732">
        <v>337.55</v>
      </c>
      <c r="G732">
        <v>9.3272139059990806</v>
      </c>
      <c r="H732">
        <v>-2.7588930495622601</v>
      </c>
      <c r="I732">
        <v>17.818290711148499</v>
      </c>
      <c r="J732">
        <v>3.59906101603007</v>
      </c>
      <c r="K732">
        <v>333.81402473710398</v>
      </c>
      <c r="L732">
        <v>300.00914235931202</v>
      </c>
      <c r="M732">
        <v>52.705863958823599</v>
      </c>
      <c r="N732">
        <v>0.57883837298652996</v>
      </c>
      <c r="O732">
        <v>19.656347207821</v>
      </c>
      <c r="P732">
        <v>46.347279427704301</v>
      </c>
      <c r="Q732">
        <v>0.13161662956978001</v>
      </c>
    </row>
    <row r="733" spans="1:17" x14ac:dyDescent="0.3">
      <c r="A733" t="s">
        <v>1607</v>
      </c>
      <c r="B733" t="s">
        <v>1608</v>
      </c>
      <c r="C733" t="str">
        <f>IFERROR(VLOOKUP(Table1[[#This Row],[Ticker]],[1]!Table1[[Symbol]:[Industry]],2,FALSE),"-")</f>
        <v>-</v>
      </c>
      <c r="D733" t="s">
        <v>206</v>
      </c>
      <c r="E733">
        <v>6000.8355540299999</v>
      </c>
      <c r="F733">
        <v>492.35</v>
      </c>
      <c r="G733">
        <v>20.890912399734699</v>
      </c>
      <c r="H733">
        <v>-9.7421110814271596</v>
      </c>
      <c r="I733">
        <v>22.9036238588529</v>
      </c>
      <c r="J733">
        <v>-1.33244283503157</v>
      </c>
      <c r="K733">
        <v>492.96060620843798</v>
      </c>
      <c r="L733">
        <v>433.17060019120299</v>
      </c>
      <c r="M733">
        <v>51.142384962086901</v>
      </c>
      <c r="N733">
        <v>0.61191574455896003</v>
      </c>
      <c r="O733">
        <v>10.1858434040824</v>
      </c>
      <c r="P733">
        <v>58.362817626246397</v>
      </c>
      <c r="Q733">
        <v>0.196373210158406</v>
      </c>
    </row>
    <row r="734" spans="1:17" hidden="1" x14ac:dyDescent="0.3">
      <c r="A734" t="s">
        <v>1609</v>
      </c>
      <c r="B734" t="s">
        <v>1610</v>
      </c>
      <c r="C734" t="str">
        <f>IFERROR(VLOOKUP(Table1[[#This Row],[Ticker]],[1]!Table1[[Symbol]:[Industry]],2,FALSE),"-")</f>
        <v>-</v>
      </c>
      <c r="D734" t="s">
        <v>278</v>
      </c>
      <c r="E734">
        <v>5972.0677543599904</v>
      </c>
      <c r="F734">
        <v>5457.8</v>
      </c>
      <c r="G734">
        <v>87.956419504882405</v>
      </c>
      <c r="H734">
        <v>8.5677525012479592</v>
      </c>
      <c r="I734">
        <v>35.884487546313501</v>
      </c>
      <c r="J734">
        <v>1.2357236748781899</v>
      </c>
      <c r="K734">
        <v>5063.4879960694898</v>
      </c>
      <c r="L734">
        <v>4147.4614528216098</v>
      </c>
      <c r="M734">
        <v>46.738468210029197</v>
      </c>
      <c r="N734">
        <v>0.75737557924447496</v>
      </c>
      <c r="O734">
        <v>5.7202535820293798</v>
      </c>
      <c r="P734">
        <v>129.589432946323</v>
      </c>
      <c r="Q734">
        <v>0.14725502204916899</v>
      </c>
    </row>
    <row r="735" spans="1:17" x14ac:dyDescent="0.3">
      <c r="A735" t="s">
        <v>1611</v>
      </c>
      <c r="B735" t="s">
        <v>1612</v>
      </c>
      <c r="C735" t="str">
        <f>IFERROR(VLOOKUP(Table1[[#This Row],[Ticker]],[1]!Table1[[Symbol]:[Industry]],2,FALSE),"-")</f>
        <v>-</v>
      </c>
      <c r="D735" t="s">
        <v>242</v>
      </c>
      <c r="E735">
        <v>5952.7041379000002</v>
      </c>
      <c r="F735">
        <v>308.5</v>
      </c>
      <c r="G735">
        <v>17.7064710470531</v>
      </c>
      <c r="H735">
        <v>35.180238935109301</v>
      </c>
      <c r="I735">
        <v>43.1139536986473</v>
      </c>
      <c r="J735">
        <v>3.1189539675009299</v>
      </c>
      <c r="K735">
        <v>269.53335615438698</v>
      </c>
      <c r="L735">
        <v>238.90972851524799</v>
      </c>
      <c r="M735">
        <v>58.277964790054597</v>
      </c>
      <c r="N735">
        <v>2.4359444890253199</v>
      </c>
      <c r="O735">
        <v>6.9367909238249501</v>
      </c>
      <c r="P735">
        <v>74.293785310734407</v>
      </c>
      <c r="Q735">
        <v>0.200944805377514</v>
      </c>
    </row>
    <row r="736" spans="1:17" x14ac:dyDescent="0.3">
      <c r="A736" t="s">
        <v>1613</v>
      </c>
      <c r="B736" t="s">
        <v>1614</v>
      </c>
      <c r="C736" t="str">
        <f>IFERROR(VLOOKUP(Table1[[#This Row],[Ticker]],[1]!Table1[[Symbol]:[Industry]],2,FALSE),"-")</f>
        <v>-</v>
      </c>
      <c r="D736" t="s">
        <v>78</v>
      </c>
      <c r="E736">
        <v>5940.1696961999996</v>
      </c>
      <c r="F736">
        <v>289.95</v>
      </c>
      <c r="G736">
        <v>36.919717639187297</v>
      </c>
      <c r="H736">
        <v>-16.8378575813366</v>
      </c>
      <c r="I736">
        <v>28.1232390567823</v>
      </c>
      <c r="J736">
        <v>-3.5096196813869001</v>
      </c>
      <c r="K736">
        <v>303.78048890279899</v>
      </c>
      <c r="L736">
        <v>258.99807578172999</v>
      </c>
      <c r="M736">
        <v>40.295644467116396</v>
      </c>
      <c r="N736">
        <v>0.82770121823585396</v>
      </c>
      <c r="O736">
        <v>27.4702534919813</v>
      </c>
      <c r="P736">
        <v>80.149114631873204</v>
      </c>
      <c r="Q736">
        <v>6.3242206327278006E-2</v>
      </c>
    </row>
    <row r="737" spans="1:17" hidden="1" x14ac:dyDescent="0.3">
      <c r="A737" t="s">
        <v>1615</v>
      </c>
      <c r="B737" t="s">
        <v>1616</v>
      </c>
      <c r="C737" t="str">
        <f>IFERROR(VLOOKUP(Table1[[#This Row],[Ticker]],[1]!Table1[[Symbol]:[Industry]],2,FALSE),"-")</f>
        <v>-</v>
      </c>
      <c r="D737" t="s">
        <v>234</v>
      </c>
      <c r="E737">
        <v>5933.1758849999997</v>
      </c>
      <c r="F737">
        <v>5358.6</v>
      </c>
      <c r="G737">
        <v>117.901188263056</v>
      </c>
      <c r="H737">
        <v>7.5646391064422804</v>
      </c>
      <c r="I737">
        <v>47.846081016805499</v>
      </c>
      <c r="J737">
        <v>-1.40062734328427</v>
      </c>
      <c r="K737">
        <v>5123.3334671805396</v>
      </c>
      <c r="L737">
        <v>4076.40726417322</v>
      </c>
      <c r="M737">
        <v>46.8980196579028</v>
      </c>
      <c r="N737">
        <v>0.262897336768037</v>
      </c>
      <c r="O737">
        <v>6.8376068376068302</v>
      </c>
      <c r="P737">
        <v>163.66521514502901</v>
      </c>
      <c r="Q737">
        <v>0.12923881684312899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Row],[Ticker]],[1]!Table1[[Symbol]:[Industry]],2,FALSE),"-")</f>
        <v>-</v>
      </c>
      <c r="D738" t="s">
        <v>327</v>
      </c>
      <c r="E738">
        <v>5928.7003473599998</v>
      </c>
      <c r="F738">
        <v>2180.4</v>
      </c>
      <c r="G738">
        <v>47.419991396122498</v>
      </c>
      <c r="H738">
        <v>12.003558554873701</v>
      </c>
      <c r="I738">
        <v>99.0421774392603</v>
      </c>
      <c r="J738">
        <v>-2.71887407775644</v>
      </c>
      <c r="K738">
        <v>1984.32763029231</v>
      </c>
      <c r="L738">
        <v>1605.64134370486</v>
      </c>
      <c r="M738">
        <v>63.571175821113599</v>
      </c>
      <c r="N738">
        <v>1.13065001774459</v>
      </c>
      <c r="O738">
        <v>4.0657677490368798</v>
      </c>
      <c r="P738">
        <v>129.190098281389</v>
      </c>
      <c r="Q738">
        <v>-1.1707941603577E-2</v>
      </c>
    </row>
    <row r="739" spans="1:17" hidden="1" x14ac:dyDescent="0.3">
      <c r="A739" t="s">
        <v>1619</v>
      </c>
      <c r="B739" t="s">
        <v>1620</v>
      </c>
      <c r="C739" t="str">
        <f>IFERROR(VLOOKUP(Table1[[#This Row],[Ticker]],[1]!Table1[[Symbol]:[Industry]],2,FALSE),"-")</f>
        <v>-</v>
      </c>
      <c r="D739" t="s">
        <v>847</v>
      </c>
      <c r="E739">
        <v>5914.6578239999999</v>
      </c>
      <c r="F739">
        <v>689.6</v>
      </c>
      <c r="G739">
        <v>52.079211218365401</v>
      </c>
      <c r="H739">
        <v>-6.3094853144402396</v>
      </c>
      <c r="I739">
        <v>0.12355299870684699</v>
      </c>
      <c r="J739">
        <v>-2.1573219626933202</v>
      </c>
      <c r="K739">
        <v>739.59015694030199</v>
      </c>
      <c r="L739">
        <v>667.28869456829898</v>
      </c>
      <c r="M739">
        <v>32.145215396713297</v>
      </c>
      <c r="N739">
        <v>0.14324032157494301</v>
      </c>
      <c r="O739">
        <v>34.976798143851497</v>
      </c>
      <c r="P739">
        <v>86.605330807739094</v>
      </c>
      <c r="Q739">
        <v>4.8986305476006999E-2</v>
      </c>
    </row>
    <row r="740" spans="1:17" hidden="1" x14ac:dyDescent="0.3">
      <c r="A740" t="s">
        <v>1621</v>
      </c>
      <c r="B740" t="s">
        <v>1622</v>
      </c>
      <c r="C740" t="str">
        <f>IFERROR(VLOOKUP(Table1[[#This Row],[Ticker]],[1]!Table1[[Symbol]:[Industry]],2,FALSE),"-")</f>
        <v>-</v>
      </c>
      <c r="D740" t="s">
        <v>124</v>
      </c>
      <c r="E740">
        <v>5914.0146900500004</v>
      </c>
      <c r="F740">
        <v>152.65</v>
      </c>
      <c r="G740">
        <v>-33.768876111214901</v>
      </c>
      <c r="H740">
        <v>-4.46283132985522</v>
      </c>
      <c r="I740">
        <v>-23.303161910613401</v>
      </c>
      <c r="J740">
        <v>-2.1665641541935901</v>
      </c>
      <c r="K740">
        <v>163.03331729945899</v>
      </c>
      <c r="M740">
        <v>36.003648790245201</v>
      </c>
      <c r="O740">
        <v>29.380936783491599</v>
      </c>
      <c r="P740">
        <v>13.074074074074</v>
      </c>
    </row>
    <row r="741" spans="1:17" hidden="1" x14ac:dyDescent="0.3">
      <c r="A741" t="s">
        <v>1623</v>
      </c>
      <c r="B741" t="s">
        <v>1624</v>
      </c>
      <c r="C741" t="str">
        <f>IFERROR(VLOOKUP(Table1[[#This Row],[Ticker]],[1]!Table1[[Symbol]:[Industry]],2,FALSE),"-")</f>
        <v>-</v>
      </c>
      <c r="D741" t="s">
        <v>463</v>
      </c>
      <c r="E741">
        <v>5862.9215435400001</v>
      </c>
      <c r="F741">
        <v>1500.9</v>
      </c>
      <c r="G741">
        <v>-2.0045617717622402</v>
      </c>
      <c r="H741">
        <v>-2.1307751357300702</v>
      </c>
      <c r="I741">
        <v>30.564279943928</v>
      </c>
      <c r="J741">
        <v>-3.6378324812515501</v>
      </c>
      <c r="K741">
        <v>1466.43631345317</v>
      </c>
      <c r="L741">
        <v>1322.92249929991</v>
      </c>
      <c r="M741">
        <v>58.893332307004897</v>
      </c>
      <c r="N741">
        <v>0.70108652807744298</v>
      </c>
      <c r="O741">
        <v>14.5979079219135</v>
      </c>
      <c r="P741">
        <v>53.938461538461503</v>
      </c>
      <c r="Q741">
        <v>-3.6763284821362999E-2</v>
      </c>
    </row>
    <row r="742" spans="1:17" hidden="1" x14ac:dyDescent="0.3">
      <c r="A742" t="s">
        <v>1625</v>
      </c>
      <c r="B742" t="s">
        <v>1626</v>
      </c>
      <c r="C742" t="str">
        <f>IFERROR(VLOOKUP(Table1[[#This Row],[Ticker]],[1]!Table1[[Symbol]:[Industry]],2,FALSE),"-")</f>
        <v>-</v>
      </c>
      <c r="D742" t="s">
        <v>151</v>
      </c>
      <c r="E742">
        <v>5849.2228497239903</v>
      </c>
      <c r="F742">
        <v>73.72</v>
      </c>
      <c r="G742">
        <v>67.913925101883606</v>
      </c>
      <c r="H742">
        <v>36.360020570931802</v>
      </c>
      <c r="I742">
        <v>8.5452964382393599</v>
      </c>
      <c r="J742">
        <v>18.1696011142297</v>
      </c>
      <c r="K742">
        <v>61.560885258509998</v>
      </c>
      <c r="L742">
        <v>56.818447130631803</v>
      </c>
      <c r="M742">
        <v>66.319221855215801</v>
      </c>
      <c r="N742">
        <v>2.2832464050481098</v>
      </c>
      <c r="O742">
        <v>8.38307107976126</v>
      </c>
      <c r="P742">
        <v>116.823529411764</v>
      </c>
      <c r="Q742">
        <v>-4.6345040049560002E-3</v>
      </c>
    </row>
    <row r="743" spans="1:17" hidden="1" x14ac:dyDescent="0.3">
      <c r="A743" t="s">
        <v>1627</v>
      </c>
      <c r="B743" t="s">
        <v>1628</v>
      </c>
      <c r="C743" t="str">
        <f>IFERROR(VLOOKUP(Table1[[#This Row],[Ticker]],[1]!Table1[[Symbol]:[Industry]],2,FALSE),"-")</f>
        <v>-</v>
      </c>
      <c r="D743" t="s">
        <v>278</v>
      </c>
      <c r="E743">
        <v>5783.8524858350002</v>
      </c>
      <c r="F743">
        <v>414.95</v>
      </c>
      <c r="G743">
        <v>-10.409698416863</v>
      </c>
      <c r="H743">
        <v>14.165811809959999</v>
      </c>
      <c r="I743">
        <v>5.6308929726990398</v>
      </c>
      <c r="J743">
        <v>2.7358542159667198</v>
      </c>
      <c r="K743">
        <v>383.84200149391899</v>
      </c>
      <c r="L743">
        <v>364.55261611887897</v>
      </c>
      <c r="M743">
        <v>62.875987492369397</v>
      </c>
      <c r="N743">
        <v>1.73338107936195</v>
      </c>
      <c r="O743">
        <v>3.1449572237619101</v>
      </c>
      <c r="P743">
        <v>32.149681528662398</v>
      </c>
      <c r="Q743">
        <v>4.6666145396279002E-2</v>
      </c>
    </row>
    <row r="744" spans="1:17" hidden="1" x14ac:dyDescent="0.3">
      <c r="A744" t="s">
        <v>1629</v>
      </c>
      <c r="B744" t="s">
        <v>1630</v>
      </c>
      <c r="C744" t="str">
        <f>IFERROR(VLOOKUP(Table1[[#This Row],[Ticker]],[1]!Table1[[Symbol]:[Industry]],2,FALSE),"-")</f>
        <v>-</v>
      </c>
      <c r="D744" t="s">
        <v>295</v>
      </c>
      <c r="E744">
        <v>5766.9524981249997</v>
      </c>
      <c r="F744">
        <v>477.75</v>
      </c>
      <c r="G744">
        <v>227.457170951254</v>
      </c>
      <c r="H744">
        <v>73.747184791410106</v>
      </c>
      <c r="I744">
        <v>239.55057171871999</v>
      </c>
      <c r="J744">
        <v>19.544655157426</v>
      </c>
      <c r="K744">
        <v>312.988844457239</v>
      </c>
      <c r="L744">
        <v>203.66544478944201</v>
      </c>
      <c r="M744">
        <v>84.429636075006897</v>
      </c>
      <c r="N744">
        <v>1.2641964953771101</v>
      </c>
      <c r="O744">
        <v>5.7038199895342601</v>
      </c>
      <c r="P744">
        <v>366.46162858816598</v>
      </c>
      <c r="Q744">
        <v>0.23037595147659701</v>
      </c>
    </row>
    <row r="745" spans="1:17" hidden="1" x14ac:dyDescent="0.3">
      <c r="A745" t="s">
        <v>1631</v>
      </c>
      <c r="B745" t="s">
        <v>1632</v>
      </c>
      <c r="C745" t="str">
        <f>IFERROR(VLOOKUP(Table1[[#This Row],[Ticker]],[1]!Table1[[Symbol]:[Industry]],2,FALSE),"-")</f>
        <v>-</v>
      </c>
      <c r="D745" t="s">
        <v>265</v>
      </c>
      <c r="E745">
        <v>5742.9024651600002</v>
      </c>
      <c r="F745">
        <v>468.4</v>
      </c>
      <c r="G745">
        <v>150.025720074818</v>
      </c>
      <c r="H745">
        <v>11.5016634013214</v>
      </c>
      <c r="I745">
        <v>39.554685551307699</v>
      </c>
      <c r="J745">
        <v>21.487107006666001</v>
      </c>
      <c r="K745">
        <v>356.97988334800499</v>
      </c>
      <c r="L745">
        <v>295.83832882044999</v>
      </c>
      <c r="M745">
        <v>88.882966535524702</v>
      </c>
      <c r="N745">
        <v>1.3595465543699199</v>
      </c>
      <c r="O745">
        <v>5.3052946199829201</v>
      </c>
      <c r="P745">
        <v>201.60978750804799</v>
      </c>
    </row>
    <row r="746" spans="1:17" x14ac:dyDescent="0.3">
      <c r="A746" t="s">
        <v>1633</v>
      </c>
      <c r="B746" t="s">
        <v>1634</v>
      </c>
      <c r="C746" t="str">
        <f>IFERROR(VLOOKUP(Table1[[#This Row],[Ticker]],[1]!Table1[[Symbol]:[Industry]],2,FALSE),"-")</f>
        <v>-</v>
      </c>
      <c r="D746" t="s">
        <v>46</v>
      </c>
      <c r="E746">
        <v>5737.7153199799995</v>
      </c>
      <c r="F746">
        <v>758.3</v>
      </c>
      <c r="G746">
        <v>62.375120498565302</v>
      </c>
      <c r="H746">
        <v>-16.627911447299301</v>
      </c>
      <c r="I746">
        <v>11.410863729937001</v>
      </c>
      <c r="J746">
        <v>-4.5660703662693303</v>
      </c>
      <c r="K746">
        <v>807.82782931146301</v>
      </c>
      <c r="L746">
        <v>693.14276946801704</v>
      </c>
      <c r="M746">
        <v>32.8171409795345</v>
      </c>
      <c r="N746">
        <v>0.74728898700523605</v>
      </c>
      <c r="O746">
        <v>23.539496241593</v>
      </c>
      <c r="P746">
        <v>94.386054857728695</v>
      </c>
      <c r="Q746">
        <v>0.159617399336376</v>
      </c>
    </row>
    <row r="747" spans="1:17" hidden="1" x14ac:dyDescent="0.3">
      <c r="A747" t="s">
        <v>1635</v>
      </c>
      <c r="B747" t="s">
        <v>1636</v>
      </c>
      <c r="C747" t="str">
        <f>IFERROR(VLOOKUP(Table1[[#This Row],[Ticker]],[1]!Table1[[Symbol]:[Industry]],2,FALSE),"-")</f>
        <v>-</v>
      </c>
      <c r="D747" t="s">
        <v>382</v>
      </c>
      <c r="E747">
        <v>5684.5804392999999</v>
      </c>
      <c r="F747">
        <v>13379.45</v>
      </c>
      <c r="G747">
        <v>19.4669412704704</v>
      </c>
      <c r="H747">
        <v>1.2943958044408601</v>
      </c>
      <c r="I747">
        <v>36.576205557721998</v>
      </c>
      <c r="J747">
        <v>-2.1772673178845898</v>
      </c>
      <c r="K747">
        <v>12275.8124904426</v>
      </c>
      <c r="L747">
        <v>10664.401644314499</v>
      </c>
      <c r="M747">
        <v>53.6347564175747</v>
      </c>
      <c r="N747">
        <v>1.1980557577511901</v>
      </c>
      <c r="O747">
        <v>6.7644783604707097</v>
      </c>
      <c r="P747">
        <v>60.564639524766697</v>
      </c>
      <c r="Q747">
        <v>-1.7534175221493999E-2</v>
      </c>
    </row>
    <row r="748" spans="1:17" x14ac:dyDescent="0.3">
      <c r="A748" t="s">
        <v>1637</v>
      </c>
      <c r="B748" t="s">
        <v>1638</v>
      </c>
      <c r="C748" t="str">
        <f>IFERROR(VLOOKUP(Table1[[#This Row],[Ticker]],[1]!Table1[[Symbol]:[Industry]],2,FALSE),"-")</f>
        <v>-</v>
      </c>
      <c r="D748" t="s">
        <v>1415</v>
      </c>
      <c r="E748">
        <v>5656.49202083</v>
      </c>
      <c r="F748">
        <v>874.3</v>
      </c>
      <c r="G748">
        <v>-8.5027409824457401</v>
      </c>
      <c r="H748">
        <v>-2.2794481912695601</v>
      </c>
      <c r="I748">
        <v>2.1365762728569102</v>
      </c>
      <c r="J748">
        <v>-9.9225939292205307</v>
      </c>
      <c r="K748">
        <v>859.80612512888194</v>
      </c>
      <c r="L748">
        <v>793.34174738646095</v>
      </c>
      <c r="M748">
        <v>34.103518334769497</v>
      </c>
      <c r="N748">
        <v>0.69903383716838197</v>
      </c>
      <c r="O748">
        <v>24.556788287772999</v>
      </c>
      <c r="P748">
        <v>43.233944954128397</v>
      </c>
      <c r="Q748">
        <v>0.120448093551398</v>
      </c>
    </row>
    <row r="749" spans="1:17" x14ac:dyDescent="0.3">
      <c r="A749" t="s">
        <v>1639</v>
      </c>
      <c r="B749" t="s">
        <v>1640</v>
      </c>
      <c r="C749" t="str">
        <f>IFERROR(VLOOKUP(Table1[[#This Row],[Ticker]],[1]!Table1[[Symbol]:[Industry]],2,FALSE),"-")</f>
        <v>-</v>
      </c>
      <c r="D749" t="s">
        <v>260</v>
      </c>
      <c r="E749">
        <v>5589.0990889000004</v>
      </c>
      <c r="F749">
        <v>704.75</v>
      </c>
      <c r="G749">
        <v>-20.1827915151638</v>
      </c>
      <c r="H749">
        <v>-15.8765064840352</v>
      </c>
      <c r="I749">
        <v>-12.1108826403477</v>
      </c>
      <c r="J749">
        <v>-3.5023871724219102</v>
      </c>
      <c r="K749">
        <v>742.54677001576499</v>
      </c>
      <c r="L749">
        <v>705.04168489373103</v>
      </c>
      <c r="M749">
        <v>37.218460025863898</v>
      </c>
      <c r="N749">
        <v>0.69835278565732795</v>
      </c>
      <c r="O749">
        <v>25.406172401560799</v>
      </c>
      <c r="P749">
        <v>21.3830520151567</v>
      </c>
    </row>
    <row r="750" spans="1:17" x14ac:dyDescent="0.3">
      <c r="A750" t="s">
        <v>1641</v>
      </c>
      <c r="B750" t="s">
        <v>1642</v>
      </c>
      <c r="C750" t="str">
        <f>IFERROR(VLOOKUP(Table1[[#This Row],[Ticker]],[1]!Table1[[Symbol]:[Industry]],2,FALSE),"-")</f>
        <v>-</v>
      </c>
      <c r="D750" t="s">
        <v>51</v>
      </c>
      <c r="E750">
        <v>5587.6296435599997</v>
      </c>
      <c r="F750">
        <v>62.22</v>
      </c>
      <c r="G750">
        <v>69.778298254275299</v>
      </c>
      <c r="H750">
        <v>-8.9870898148882201</v>
      </c>
      <c r="I750">
        <v>-22.730531446143001</v>
      </c>
      <c r="J750">
        <v>3.4006534974293601</v>
      </c>
      <c r="K750">
        <v>64.856337391614403</v>
      </c>
      <c r="L750">
        <v>62.180329748646997</v>
      </c>
      <c r="M750">
        <v>52.3265208740021</v>
      </c>
      <c r="N750">
        <v>1.02025252210092</v>
      </c>
      <c r="O750">
        <v>60.125361620057802</v>
      </c>
      <c r="P750">
        <v>108.79194630872399</v>
      </c>
      <c r="Q750">
        <v>4.1569093134563001E-2</v>
      </c>
    </row>
    <row r="751" spans="1:17" hidden="1" x14ac:dyDescent="0.3">
      <c r="A751" t="s">
        <v>1643</v>
      </c>
      <c r="B751" t="s">
        <v>1644</v>
      </c>
      <c r="C751" t="str">
        <f>IFERROR(VLOOKUP(Table1[[#This Row],[Ticker]],[1]!Table1[[Symbol]:[Industry]],2,FALSE),"-")</f>
        <v>-</v>
      </c>
      <c r="D751" t="s">
        <v>265</v>
      </c>
      <c r="E751">
        <v>5575.0258800000001</v>
      </c>
      <c r="F751">
        <v>2875.8</v>
      </c>
      <c r="G751">
        <v>512.71155524071401</v>
      </c>
      <c r="H751">
        <v>-4.3595333056647103</v>
      </c>
      <c r="I751">
        <v>144.390302365335</v>
      </c>
      <c r="J751">
        <v>-5.4328927606237496</v>
      </c>
      <c r="K751">
        <v>2800.1951201575298</v>
      </c>
      <c r="L751">
        <v>1787.72299349379</v>
      </c>
      <c r="M751">
        <v>28.800797643872301</v>
      </c>
      <c r="N751">
        <v>0.65795328142380405</v>
      </c>
      <c r="O751">
        <v>24.3827804437026</v>
      </c>
      <c r="P751">
        <v>563.64615384615297</v>
      </c>
      <c r="Q751">
        <v>0.321219578407683</v>
      </c>
    </row>
    <row r="752" spans="1:17" x14ac:dyDescent="0.3">
      <c r="A752" t="s">
        <v>1645</v>
      </c>
      <c r="B752" t="s">
        <v>1646</v>
      </c>
      <c r="C752" t="str">
        <f>IFERROR(VLOOKUP(Table1[[#This Row],[Ticker]],[1]!Table1[[Symbol]:[Industry]],2,FALSE),"-")</f>
        <v>-</v>
      </c>
      <c r="D752" t="s">
        <v>1647</v>
      </c>
      <c r="E752">
        <v>5501.5952316599996</v>
      </c>
      <c r="F752">
        <v>1075.8499999999999</v>
      </c>
      <c r="G752">
        <v>51.548447819178797</v>
      </c>
      <c r="H752">
        <v>2.3761954916528998</v>
      </c>
      <c r="I752">
        <v>47.962526516280001</v>
      </c>
      <c r="J752">
        <v>-7.1917471475008803</v>
      </c>
      <c r="K752">
        <v>1060.0171177094201</v>
      </c>
      <c r="L752">
        <v>867.76017244590503</v>
      </c>
      <c r="M752">
        <v>37.881107460547199</v>
      </c>
      <c r="N752">
        <v>0.65995446171472405</v>
      </c>
      <c r="O752">
        <v>11.632662545893901</v>
      </c>
      <c r="P752">
        <v>86.133217993079498</v>
      </c>
      <c r="Q752">
        <v>6.3221752677717999E-2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Row],[Ticker]],[1]!Table1[[Symbol]:[Industry]],2,FALSE),"-")</f>
        <v>-</v>
      </c>
      <c r="D753" t="s">
        <v>132</v>
      </c>
      <c r="E753">
        <v>5484.8249999999998</v>
      </c>
      <c r="F753">
        <v>192.45</v>
      </c>
      <c r="G753">
        <v>33.695035323645399</v>
      </c>
      <c r="H753">
        <v>-7.5941438829633601</v>
      </c>
      <c r="I753">
        <v>-14.578010174769</v>
      </c>
      <c r="J753">
        <v>-2.6714245267958998</v>
      </c>
      <c r="K753">
        <v>201.105128967523</v>
      </c>
      <c r="L753">
        <v>188.58872834812101</v>
      </c>
      <c r="M753">
        <v>37.158252471429797</v>
      </c>
      <c r="N753">
        <v>0.42971466652144602</v>
      </c>
      <c r="O753">
        <v>37.672122629254297</v>
      </c>
      <c r="P753">
        <v>75.593065693430603</v>
      </c>
      <c r="Q753">
        <v>2.1597116570565001E-2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Row],[Ticker]],[1]!Table1[[Symbol]:[Industry]],2,FALSE),"-")</f>
        <v>-</v>
      </c>
      <c r="D754" t="s">
        <v>144</v>
      </c>
      <c r="E754">
        <v>5467.65</v>
      </c>
      <c r="F754">
        <v>9112.75</v>
      </c>
      <c r="G754">
        <v>68.741232337933297</v>
      </c>
      <c r="H754">
        <v>8.3445899191175297</v>
      </c>
      <c r="I754">
        <v>37.530883380235103</v>
      </c>
      <c r="J754">
        <v>10.6868715856937</v>
      </c>
      <c r="K754">
        <v>7659.3383088882001</v>
      </c>
      <c r="L754">
        <v>6773.6106694725104</v>
      </c>
      <c r="M754">
        <v>80.6143929573485</v>
      </c>
      <c r="N754">
        <v>1.05710858437455</v>
      </c>
      <c r="O754">
        <v>1.50613151902554</v>
      </c>
      <c r="P754">
        <v>101.987121942569</v>
      </c>
      <c r="Q754">
        <v>0.12177400324457301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Row],[Ticker]],[1]!Table1[[Symbol]:[Industry]],2,FALSE),"-")</f>
        <v>-</v>
      </c>
      <c r="D755" t="s">
        <v>24</v>
      </c>
      <c r="E755">
        <v>5464.8157264000001</v>
      </c>
      <c r="F755">
        <v>323.2</v>
      </c>
      <c r="G755">
        <v>-28.4152516011995</v>
      </c>
      <c r="H755">
        <v>-4.0596702755956704</v>
      </c>
      <c r="I755">
        <v>-19.837479793455401</v>
      </c>
      <c r="J755">
        <v>-4.1420114382320003E-2</v>
      </c>
      <c r="K755">
        <v>332.33197323847799</v>
      </c>
      <c r="L755">
        <v>344.901914187778</v>
      </c>
      <c r="M755">
        <v>51.200955217790103</v>
      </c>
      <c r="N755">
        <v>0.72639952553145903</v>
      </c>
      <c r="O755">
        <v>30.6466584158416</v>
      </c>
      <c r="P755">
        <v>5.0544449861856098</v>
      </c>
      <c r="Q755">
        <v>-2.409408283127E-2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Row],[Ticker]],[1]!Table1[[Symbol]:[Industry]],2,FALSE),"-")</f>
        <v>-</v>
      </c>
      <c r="D756" t="s">
        <v>1006</v>
      </c>
      <c r="E756">
        <v>5439.9116217599903</v>
      </c>
      <c r="F756">
        <v>633.6</v>
      </c>
      <c r="G756">
        <v>75.228855668043096</v>
      </c>
      <c r="H756">
        <v>29.461037255960701</v>
      </c>
      <c r="I756">
        <v>119.55489413588199</v>
      </c>
      <c r="J756">
        <v>11.8806797636769</v>
      </c>
      <c r="K756">
        <v>512.60939080267201</v>
      </c>
      <c r="L756">
        <v>376.72622735502603</v>
      </c>
      <c r="M756">
        <v>64.999096176388804</v>
      </c>
      <c r="N756">
        <v>0.55931996490288205</v>
      </c>
      <c r="O756">
        <v>7.92297979797977</v>
      </c>
      <c r="P756">
        <v>193.60518999073199</v>
      </c>
      <c r="Q756">
        <v>6.4655336750359005E-2</v>
      </c>
    </row>
    <row r="757" spans="1:17" hidden="1" x14ac:dyDescent="0.3">
      <c r="A757" t="s">
        <v>1656</v>
      </c>
      <c r="B757" t="s">
        <v>1657</v>
      </c>
      <c r="C757" t="str">
        <f>IFERROR(VLOOKUP(Table1[[#This Row],[Ticker]],[1]!Table1[[Symbol]:[Industry]],2,FALSE),"-")</f>
        <v>-</v>
      </c>
      <c r="D757" t="s">
        <v>161</v>
      </c>
      <c r="E757">
        <v>5427.2495835999998</v>
      </c>
      <c r="F757">
        <v>4801.55</v>
      </c>
      <c r="G757">
        <v>116.893261872387</v>
      </c>
      <c r="H757">
        <v>-4.6193090501377396</v>
      </c>
      <c r="I757">
        <v>69.968087133991702</v>
      </c>
      <c r="J757">
        <v>-2.8496175537528798</v>
      </c>
      <c r="K757">
        <v>4877.4896090024404</v>
      </c>
      <c r="L757">
        <v>3829.8812624409102</v>
      </c>
      <c r="M757">
        <v>35.392536275225503</v>
      </c>
      <c r="N757">
        <v>0.46612171568598598</v>
      </c>
      <c r="O757">
        <v>18.496110630941999</v>
      </c>
      <c r="P757">
        <v>180.382481751824</v>
      </c>
      <c r="Q757">
        <v>0.21295212642261999</v>
      </c>
    </row>
    <row r="758" spans="1:17" x14ac:dyDescent="0.3">
      <c r="A758" t="s">
        <v>1658</v>
      </c>
      <c r="B758" t="s">
        <v>1659</v>
      </c>
      <c r="C758" t="str">
        <f>IFERROR(VLOOKUP(Table1[[#This Row],[Ticker]],[1]!Table1[[Symbol]:[Industry]],2,FALSE),"-")</f>
        <v>-</v>
      </c>
      <c r="D758" t="s">
        <v>260</v>
      </c>
      <c r="E758">
        <v>5424.1462769399996</v>
      </c>
      <c r="F758">
        <v>1763.4</v>
      </c>
      <c r="G758">
        <v>-57.508065417004801</v>
      </c>
      <c r="H758">
        <v>-1.2589093808438001</v>
      </c>
      <c r="I758">
        <v>-13.3677537925025</v>
      </c>
      <c r="J758">
        <v>-3.5166859892247402</v>
      </c>
      <c r="K758">
        <v>1816.3564733968899</v>
      </c>
      <c r="L758">
        <v>1915.0625275322</v>
      </c>
      <c r="M758">
        <v>40.140642641578097</v>
      </c>
      <c r="N758">
        <v>0.315856776069594</v>
      </c>
      <c r="O758">
        <v>57.8683225586934</v>
      </c>
      <c r="P758">
        <v>10.2125</v>
      </c>
      <c r="Q758">
        <v>1.2979896239870999E-2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Row],[Ticker]],[1]!Table1[[Symbol]:[Industry]],2,FALSE),"-")</f>
        <v>-</v>
      </c>
      <c r="D759" t="s">
        <v>411</v>
      </c>
      <c r="E759">
        <v>5391.8870975549999</v>
      </c>
      <c r="F759">
        <v>297.14999999999998</v>
      </c>
      <c r="G759">
        <v>-24.118380474078201</v>
      </c>
      <c r="H759">
        <v>-2.6773322562308399</v>
      </c>
      <c r="I759">
        <v>-11.4268635912777</v>
      </c>
      <c r="J759">
        <v>-2.3207522153759101</v>
      </c>
      <c r="K759">
        <v>286.736639718091</v>
      </c>
      <c r="L759">
        <v>291.29977026020401</v>
      </c>
      <c r="M759">
        <v>74.061192786497401</v>
      </c>
      <c r="N759">
        <v>1.10496917948558</v>
      </c>
      <c r="O759">
        <v>30.556957765438298</v>
      </c>
      <c r="P759">
        <v>10.280200408239001</v>
      </c>
      <c r="Q759">
        <v>1.901062194361E-3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Row],[Ticker]],[1]!Table1[[Symbol]:[Industry]],2,FALSE),"-")</f>
        <v>-</v>
      </c>
      <c r="D760" t="s">
        <v>1415</v>
      </c>
      <c r="E760">
        <v>5385.1715684500004</v>
      </c>
      <c r="F760">
        <v>745.75</v>
      </c>
      <c r="G760">
        <v>42.992467997234002</v>
      </c>
      <c r="H760">
        <v>5.9385685185192303</v>
      </c>
      <c r="I760">
        <v>61.721402317288899</v>
      </c>
      <c r="J760">
        <v>-3.8688644057575101</v>
      </c>
      <c r="K760">
        <v>674.22804903253905</v>
      </c>
      <c r="L760">
        <v>540.00783313816896</v>
      </c>
      <c r="M760">
        <v>42.573870150231002</v>
      </c>
      <c r="N760">
        <v>0.33114518732725201</v>
      </c>
      <c r="O760">
        <v>15.293328863560101</v>
      </c>
      <c r="P760">
        <v>98.866666666666603</v>
      </c>
      <c r="Q760">
        <v>2.6424627865358999E-2</v>
      </c>
    </row>
    <row r="761" spans="1:17" x14ac:dyDescent="0.3">
      <c r="A761" t="s">
        <v>1664</v>
      </c>
      <c r="B761" t="s">
        <v>1665</v>
      </c>
      <c r="C761" t="str">
        <f>IFERROR(VLOOKUP(Table1[[#This Row],[Ticker]],[1]!Table1[[Symbol]:[Industry]],2,FALSE),"-")</f>
        <v>-</v>
      </c>
      <c r="D761" t="s">
        <v>78</v>
      </c>
      <c r="E761">
        <v>5382.0615049999997</v>
      </c>
      <c r="F761">
        <v>237.5</v>
      </c>
      <c r="G761">
        <v>0.212956733321291</v>
      </c>
      <c r="H761">
        <v>3.3227359110503798</v>
      </c>
      <c r="I761">
        <v>5.8189592413582503</v>
      </c>
      <c r="J761">
        <v>1.7205980163404699</v>
      </c>
      <c r="K761">
        <v>226.88018070525499</v>
      </c>
      <c r="L761">
        <v>213.97188553603101</v>
      </c>
      <c r="M761">
        <v>70.918120936332599</v>
      </c>
      <c r="N761">
        <v>1.15592063480684</v>
      </c>
      <c r="O761">
        <v>4</v>
      </c>
      <c r="P761">
        <v>34.828271359636602</v>
      </c>
      <c r="Q761">
        <v>-6.9405249196273999E-2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Row],[Ticker]],[1]!Table1[[Symbol]:[Industry]],2,FALSE),"-")</f>
        <v>-</v>
      </c>
      <c r="D762" t="s">
        <v>327</v>
      </c>
      <c r="E762">
        <v>5367.2191893449999</v>
      </c>
      <c r="F762">
        <v>251.55</v>
      </c>
      <c r="G762">
        <v>-11.826309437472901</v>
      </c>
      <c r="H762">
        <v>-10.1005652022943</v>
      </c>
      <c r="I762">
        <v>14.0483803357069</v>
      </c>
      <c r="J762">
        <v>-7.32084350801279</v>
      </c>
      <c r="K762">
        <v>261.83681065316102</v>
      </c>
      <c r="L762">
        <v>243.44001947453199</v>
      </c>
      <c r="M762">
        <v>28.5673242995503</v>
      </c>
      <c r="N762">
        <v>0.51153675144359601</v>
      </c>
      <c r="O762">
        <v>18.1077320612204</v>
      </c>
      <c r="P762">
        <v>33.095238095238102</v>
      </c>
      <c r="Q762">
        <v>-9.9169077379807999E-2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Row],[Ticker]],[1]!Table1[[Symbol]:[Industry]],2,FALSE),"-")</f>
        <v>-</v>
      </c>
      <c r="D763" t="s">
        <v>116</v>
      </c>
      <c r="E763">
        <v>5366.8566600000004</v>
      </c>
      <c r="F763">
        <v>578.35</v>
      </c>
      <c r="G763">
        <v>112.122036122122</v>
      </c>
      <c r="H763">
        <v>-0.71290073959481104</v>
      </c>
      <c r="I763">
        <v>62.510107946717</v>
      </c>
      <c r="J763">
        <v>0.74371351362577198</v>
      </c>
      <c r="K763">
        <v>549.24039385922902</v>
      </c>
      <c r="L763">
        <v>434.227579944046</v>
      </c>
      <c r="M763">
        <v>63.539916328925401</v>
      </c>
      <c r="N763">
        <v>0.45892164988255602</v>
      </c>
      <c r="O763">
        <v>25.762946312786301</v>
      </c>
      <c r="P763">
        <v>176.325848064978</v>
      </c>
      <c r="Q763">
        <v>8.2731202093398001E-2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Row],[Ticker]],[1]!Table1[[Symbol]:[Industry]],2,FALSE),"-")</f>
        <v>-</v>
      </c>
      <c r="D764" t="s">
        <v>552</v>
      </c>
      <c r="E764">
        <v>5353.9001958400004</v>
      </c>
      <c r="F764">
        <v>5387.9</v>
      </c>
      <c r="G764">
        <v>33.690845120932401</v>
      </c>
      <c r="H764">
        <v>-9.4074878956040298</v>
      </c>
      <c r="I764">
        <v>17.690507965599199</v>
      </c>
      <c r="J764">
        <v>-0.64623371733405099</v>
      </c>
      <c r="K764">
        <v>5686.86982555346</v>
      </c>
      <c r="L764">
        <v>5002.9948924252103</v>
      </c>
      <c r="M764">
        <v>30.2486578211394</v>
      </c>
      <c r="N764">
        <v>0.57594279810877103</v>
      </c>
      <c r="O764">
        <v>24.332300154048799</v>
      </c>
      <c r="P764">
        <v>88.546332586786093</v>
      </c>
      <c r="Q764">
        <v>0.140176091350244</v>
      </c>
    </row>
    <row r="765" spans="1:17" x14ac:dyDescent="0.3">
      <c r="A765" t="s">
        <v>1672</v>
      </c>
      <c r="B765" t="s">
        <v>1673</v>
      </c>
      <c r="C765" t="str">
        <f>IFERROR(VLOOKUP(Table1[[#This Row],[Ticker]],[1]!Table1[[Symbol]:[Industry]],2,FALSE),"-")</f>
        <v>-</v>
      </c>
      <c r="D765" t="s">
        <v>418</v>
      </c>
      <c r="E765">
        <v>5323.3326057000004</v>
      </c>
      <c r="F765">
        <v>608.6</v>
      </c>
      <c r="G765">
        <v>-41.601854045892097</v>
      </c>
      <c r="H765">
        <v>9.0617888015147194</v>
      </c>
      <c r="I765">
        <v>-3.4384440204489901</v>
      </c>
      <c r="J765">
        <v>2.11948932448573</v>
      </c>
      <c r="K765">
        <v>567.327308661693</v>
      </c>
      <c r="L765">
        <v>593.19486223696197</v>
      </c>
      <c r="M765">
        <v>67.653894309018298</v>
      </c>
      <c r="N765">
        <v>2.54492791479912</v>
      </c>
      <c r="O765">
        <v>31.284916201117301</v>
      </c>
      <c r="P765">
        <v>19.041564792176001</v>
      </c>
      <c r="Q765">
        <v>4.1925231255393998E-2</v>
      </c>
    </row>
    <row r="766" spans="1:17" hidden="1" x14ac:dyDescent="0.3">
      <c r="A766" t="s">
        <v>1674</v>
      </c>
      <c r="B766" t="s">
        <v>1675</v>
      </c>
      <c r="C766" t="str">
        <f>IFERROR(VLOOKUP(Table1[[#This Row],[Ticker]],[1]!Table1[[Symbol]:[Industry]],2,FALSE),"-")</f>
        <v>-</v>
      </c>
      <c r="D766" t="s">
        <v>1676</v>
      </c>
      <c r="E766">
        <v>5322.5777822640002</v>
      </c>
      <c r="F766">
        <v>41.84</v>
      </c>
      <c r="G766">
        <v>-8.4858950413644791</v>
      </c>
      <c r="H766">
        <v>10.4680325413694</v>
      </c>
      <c r="I766">
        <v>30.2153789181754</v>
      </c>
      <c r="J766">
        <v>3.0084833559218098</v>
      </c>
      <c r="K766">
        <v>38.795953323631402</v>
      </c>
      <c r="L766">
        <v>35.0036792114607</v>
      </c>
      <c r="M766">
        <v>63.933747005639702</v>
      </c>
      <c r="N766">
        <v>0.68261174994604801</v>
      </c>
      <c r="O766">
        <v>14.1252390057361</v>
      </c>
      <c r="P766">
        <v>53.260073260073199</v>
      </c>
      <c r="Q766">
        <v>0.16518334267556101</v>
      </c>
    </row>
    <row r="767" spans="1:17" x14ac:dyDescent="0.3">
      <c r="A767" t="s">
        <v>1677</v>
      </c>
      <c r="B767" t="s">
        <v>1678</v>
      </c>
      <c r="C767" t="str">
        <f>IFERROR(VLOOKUP(Table1[[#This Row],[Ticker]],[1]!Table1[[Symbol]:[Industry]],2,FALSE),"-")</f>
        <v>-</v>
      </c>
      <c r="D767" t="s">
        <v>1097</v>
      </c>
      <c r="E767">
        <v>5293.7080299999998</v>
      </c>
      <c r="F767">
        <v>3158</v>
      </c>
      <c r="G767">
        <v>-5.0016963290955898</v>
      </c>
      <c r="H767">
        <v>-4.36804244685508</v>
      </c>
      <c r="I767">
        <v>-3.4761986593515699</v>
      </c>
      <c r="J767">
        <v>-3.4194133622490299</v>
      </c>
      <c r="K767">
        <v>3121.0196880878898</v>
      </c>
      <c r="L767">
        <v>2996.24139377037</v>
      </c>
      <c r="M767">
        <v>52.898584564191601</v>
      </c>
      <c r="N767">
        <v>0.62714812466435299</v>
      </c>
      <c r="O767">
        <v>17.1627612412919</v>
      </c>
      <c r="P767">
        <v>37.304347826086897</v>
      </c>
      <c r="Q767">
        <v>-6.3323995730232993E-2</v>
      </c>
    </row>
    <row r="768" spans="1:17" x14ac:dyDescent="0.3">
      <c r="A768" t="s">
        <v>1679</v>
      </c>
      <c r="B768" t="s">
        <v>1680</v>
      </c>
      <c r="C768" t="str">
        <f>IFERROR(VLOOKUP(Table1[[#This Row],[Ticker]],[1]!Table1[[Symbol]:[Industry]],2,FALSE),"-")</f>
        <v>-</v>
      </c>
      <c r="D768" t="s">
        <v>411</v>
      </c>
      <c r="E768">
        <v>5239.214973135</v>
      </c>
      <c r="F768">
        <v>47.57</v>
      </c>
      <c r="G768">
        <v>-32.626265150726802</v>
      </c>
      <c r="H768">
        <v>-5.30361464190291</v>
      </c>
      <c r="I768">
        <v>-18.925492692660299</v>
      </c>
      <c r="J768">
        <v>-2.0073219626933301</v>
      </c>
      <c r="K768">
        <v>49.427538177623902</v>
      </c>
      <c r="L768">
        <v>51.259257126975299</v>
      </c>
      <c r="M768">
        <v>29.483463288107298</v>
      </c>
      <c r="N768">
        <v>0.56229455910325898</v>
      </c>
      <c r="O768">
        <v>43.577885221778402</v>
      </c>
      <c r="P768">
        <v>6.0646599777034398</v>
      </c>
    </row>
    <row r="769" spans="1:17" x14ac:dyDescent="0.3">
      <c r="A769" t="s">
        <v>1681</v>
      </c>
      <c r="B769" t="s">
        <v>1682</v>
      </c>
      <c r="C769" t="str">
        <f>IFERROR(VLOOKUP(Table1[[#This Row],[Ticker]],[1]!Table1[[Symbol]:[Industry]],2,FALSE),"-")</f>
        <v>-</v>
      </c>
      <c r="D769" t="s">
        <v>498</v>
      </c>
      <c r="E769">
        <v>5184.2723842360001</v>
      </c>
      <c r="F769">
        <v>104.06</v>
      </c>
      <c r="G769">
        <v>-42.064116961645702</v>
      </c>
      <c r="H769">
        <v>-5.1666574582573501</v>
      </c>
      <c r="I769">
        <v>-15.4547894953523</v>
      </c>
      <c r="J769">
        <v>-3.05294579881997</v>
      </c>
      <c r="K769">
        <v>107.650742286493</v>
      </c>
      <c r="L769">
        <v>108.54707471743301</v>
      </c>
      <c r="M769">
        <v>34.787601272336303</v>
      </c>
      <c r="N769">
        <v>0.59750294017049599</v>
      </c>
      <c r="O769">
        <v>28.483567172784898</v>
      </c>
      <c r="P769">
        <v>13.726775956284101</v>
      </c>
      <c r="Q769">
        <v>-9.6567714216921993E-2</v>
      </c>
    </row>
    <row r="770" spans="1:17" hidden="1" x14ac:dyDescent="0.3">
      <c r="A770" t="s">
        <v>1683</v>
      </c>
      <c r="B770" t="s">
        <v>1684</v>
      </c>
      <c r="C770" t="str">
        <f>IFERROR(VLOOKUP(Table1[[#This Row],[Ticker]],[1]!Table1[[Symbol]:[Industry]],2,FALSE),"-")</f>
        <v>-</v>
      </c>
      <c r="D770" t="s">
        <v>206</v>
      </c>
      <c r="E770">
        <v>5169.5784971699904</v>
      </c>
      <c r="F770">
        <v>7611.9</v>
      </c>
      <c r="G770">
        <v>58.588457810976102</v>
      </c>
      <c r="H770">
        <v>10.9509434874369</v>
      </c>
      <c r="I770">
        <v>-2.4667566415054001</v>
      </c>
      <c r="J770">
        <v>-2.1203234443255399</v>
      </c>
      <c r="K770">
        <v>7506.0792062912597</v>
      </c>
      <c r="L770">
        <v>6792.1125421643501</v>
      </c>
      <c r="M770">
        <v>39.730485667905903</v>
      </c>
      <c r="N770">
        <v>0.60203800880759295</v>
      </c>
      <c r="O770">
        <v>19.325004269630401</v>
      </c>
      <c r="P770">
        <v>101.637064409742</v>
      </c>
      <c r="Q770">
        <v>9.5357755296215999E-2</v>
      </c>
    </row>
    <row r="771" spans="1:17" hidden="1" x14ac:dyDescent="0.3">
      <c r="A771" t="s">
        <v>1685</v>
      </c>
      <c r="B771" t="s">
        <v>1686</v>
      </c>
      <c r="C771" t="str">
        <f>IFERROR(VLOOKUP(Table1[[#This Row],[Ticker]],[1]!Table1[[Symbol]:[Industry]],2,FALSE),"-")</f>
        <v>-</v>
      </c>
      <c r="D771" t="s">
        <v>1687</v>
      </c>
      <c r="E771">
        <v>5168.879891351</v>
      </c>
      <c r="F771">
        <v>61.77</v>
      </c>
      <c r="G771">
        <v>-3.4197476212651599</v>
      </c>
      <c r="H771">
        <v>-0.33062723408467098</v>
      </c>
      <c r="I771">
        <v>-4.11906760631636</v>
      </c>
      <c r="J771">
        <v>1.3948339245371699</v>
      </c>
      <c r="K771">
        <v>60.417998502358301</v>
      </c>
      <c r="L771">
        <v>57.913995841362102</v>
      </c>
      <c r="M771">
        <v>56.425916595309197</v>
      </c>
      <c r="N771">
        <v>0.79791640120835505</v>
      </c>
      <c r="O771">
        <v>4.9052938319572501</v>
      </c>
      <c r="P771">
        <v>29.225941422594101</v>
      </c>
      <c r="Q771">
        <v>-3.0196124243903E-2</v>
      </c>
    </row>
    <row r="772" spans="1:17" hidden="1" x14ac:dyDescent="0.3">
      <c r="A772" t="s">
        <v>1688</v>
      </c>
      <c r="B772" t="s">
        <v>1689</v>
      </c>
      <c r="C772" t="str">
        <f>IFERROR(VLOOKUP(Table1[[#This Row],[Ticker]],[1]!Table1[[Symbol]:[Industry]],2,FALSE),"-")</f>
        <v>-</v>
      </c>
      <c r="D772" t="s">
        <v>382</v>
      </c>
      <c r="E772">
        <v>5137.6060877749997</v>
      </c>
      <c r="F772">
        <v>569.45000000000005</v>
      </c>
      <c r="G772">
        <v>3.7741139741090199</v>
      </c>
      <c r="H772">
        <v>-1.8383774749113599</v>
      </c>
      <c r="I772">
        <v>54.188996228180798</v>
      </c>
      <c r="J772">
        <v>1.6593743546879001</v>
      </c>
      <c r="K772">
        <v>542.21650525232201</v>
      </c>
      <c r="L772">
        <v>467.98923189434697</v>
      </c>
      <c r="M772">
        <v>51.176380535859899</v>
      </c>
      <c r="N772">
        <v>0.43887529355511901</v>
      </c>
      <c r="O772">
        <v>11.8359820879796</v>
      </c>
      <c r="P772">
        <v>79.044175444112497</v>
      </c>
      <c r="Q772">
        <v>5.1645352473504998E-2</v>
      </c>
    </row>
    <row r="773" spans="1:17" hidden="1" x14ac:dyDescent="0.3">
      <c r="A773" t="s">
        <v>1690</v>
      </c>
      <c r="B773" t="s">
        <v>1691</v>
      </c>
      <c r="C773" t="str">
        <f>IFERROR(VLOOKUP(Table1[[#This Row],[Ticker]],[1]!Table1[[Symbol]:[Industry]],2,FALSE),"-")</f>
        <v>-</v>
      </c>
      <c r="D773" t="s">
        <v>206</v>
      </c>
      <c r="E773">
        <v>5133.99755052</v>
      </c>
      <c r="F773">
        <v>2537.5500000000002</v>
      </c>
      <c r="G773">
        <v>41.973055673360399</v>
      </c>
      <c r="H773">
        <v>36.384708526133799</v>
      </c>
      <c r="I773">
        <v>84.139312982513999</v>
      </c>
      <c r="J773">
        <v>28.632404064703898</v>
      </c>
      <c r="K773">
        <v>1822.0137839383999</v>
      </c>
      <c r="M773">
        <v>95.529308037070095</v>
      </c>
      <c r="N773">
        <v>2.3398222177158998</v>
      </c>
      <c r="O773">
        <v>2.4610352505369302</v>
      </c>
      <c r="P773">
        <v>110.77747321206</v>
      </c>
    </row>
    <row r="774" spans="1:17" x14ac:dyDescent="0.3">
      <c r="A774" t="s">
        <v>1692</v>
      </c>
      <c r="B774" t="s">
        <v>1693</v>
      </c>
      <c r="C774" t="str">
        <f>IFERROR(VLOOKUP(Table1[[#This Row],[Ticker]],[1]!Table1[[Symbol]:[Industry]],2,FALSE),"-")</f>
        <v>-</v>
      </c>
      <c r="D774" t="s">
        <v>460</v>
      </c>
      <c r="E774">
        <v>5132.6924157599997</v>
      </c>
      <c r="F774">
        <v>309.39999999999998</v>
      </c>
      <c r="G774">
        <v>-53.344765671379399</v>
      </c>
      <c r="H774">
        <v>-0.90072512485814404</v>
      </c>
      <c r="I774">
        <v>-33.1947332267601</v>
      </c>
      <c r="J774">
        <v>-0.26918078243926702</v>
      </c>
      <c r="K774">
        <v>320.68033375294499</v>
      </c>
      <c r="L774">
        <v>356.68003786056101</v>
      </c>
      <c r="M774">
        <v>42.7770508148445</v>
      </c>
      <c r="N774">
        <v>0.71370523620510595</v>
      </c>
      <c r="O774">
        <v>75.307045895281107</v>
      </c>
      <c r="P774">
        <v>17.799352750809</v>
      </c>
      <c r="Q774">
        <v>-0.107492492202639</v>
      </c>
    </row>
    <row r="775" spans="1:17" x14ac:dyDescent="0.3">
      <c r="A775" t="s">
        <v>1694</v>
      </c>
      <c r="B775" t="s">
        <v>1695</v>
      </c>
      <c r="C775" t="str">
        <f>IFERROR(VLOOKUP(Table1[[#This Row],[Ticker]],[1]!Table1[[Symbol]:[Industry]],2,FALSE),"-")</f>
        <v>-</v>
      </c>
      <c r="D775" t="s">
        <v>463</v>
      </c>
      <c r="E775">
        <v>5112.5984270199997</v>
      </c>
      <c r="F775">
        <v>924.7</v>
      </c>
      <c r="G775">
        <v>-13.742860088935</v>
      </c>
      <c r="H775">
        <v>-3.7160799117380501</v>
      </c>
      <c r="I775">
        <v>14.951603515954901</v>
      </c>
      <c r="J775">
        <v>3.0714014415619801</v>
      </c>
      <c r="K775">
        <v>871.41947431859103</v>
      </c>
      <c r="L775">
        <v>804.82465213468402</v>
      </c>
      <c r="M775">
        <v>70.132353145460897</v>
      </c>
      <c r="N775">
        <v>0.390890051026554</v>
      </c>
      <c r="O775">
        <v>4.4663133989401897</v>
      </c>
      <c r="P775">
        <v>40.756526371869903</v>
      </c>
      <c r="Q775">
        <v>-0.127145657130601</v>
      </c>
    </row>
    <row r="776" spans="1:17" x14ac:dyDescent="0.3">
      <c r="A776" t="s">
        <v>1696</v>
      </c>
      <c r="B776" t="s">
        <v>1697</v>
      </c>
      <c r="C776" t="str">
        <f>IFERROR(VLOOKUP(Table1[[#This Row],[Ticker]],[1]!Table1[[Symbol]:[Industry]],2,FALSE),"-")</f>
        <v>-</v>
      </c>
      <c r="D776" t="s">
        <v>54</v>
      </c>
      <c r="E776">
        <v>5095.3660680000003</v>
      </c>
      <c r="F776">
        <v>633.1</v>
      </c>
      <c r="G776">
        <v>91.715446243782694</v>
      </c>
      <c r="H776">
        <v>18.920519863112698</v>
      </c>
      <c r="I776">
        <v>78.044292086455101</v>
      </c>
      <c r="J776">
        <v>3.9196663032779702</v>
      </c>
      <c r="K776">
        <v>513.78428663525199</v>
      </c>
      <c r="L776">
        <v>401.557486385071</v>
      </c>
      <c r="M776">
        <v>70.609528105143497</v>
      </c>
      <c r="N776">
        <v>0.97607314363440001</v>
      </c>
      <c r="O776">
        <v>6.6182277681250801</v>
      </c>
      <c r="P776">
        <v>169.518944231587</v>
      </c>
      <c r="Q776">
        <v>1.5713050905152001E-2</v>
      </c>
    </row>
    <row r="777" spans="1:17" hidden="1" x14ac:dyDescent="0.3">
      <c r="A777" t="s">
        <v>1698</v>
      </c>
      <c r="B777" t="s">
        <v>1699</v>
      </c>
      <c r="C777" t="str">
        <f>IFERROR(VLOOKUP(Table1[[#This Row],[Ticker]],[1]!Table1[[Symbol]:[Industry]],2,FALSE),"-")</f>
        <v>-</v>
      </c>
      <c r="D777" t="s">
        <v>517</v>
      </c>
      <c r="E777">
        <v>5090.7110543099998</v>
      </c>
      <c r="F777">
        <v>725.05</v>
      </c>
      <c r="G777">
        <v>46.032562271007002</v>
      </c>
      <c r="H777">
        <v>-6.1751232874446202</v>
      </c>
      <c r="I777">
        <v>56.498276471608598</v>
      </c>
      <c r="J777">
        <v>-8.6239427156777193</v>
      </c>
      <c r="K777">
        <v>689.74806353048098</v>
      </c>
      <c r="M777">
        <v>41.992918822089202</v>
      </c>
      <c r="N777">
        <v>0.70410321278990096</v>
      </c>
      <c r="O777">
        <v>30.4737604303151</v>
      </c>
      <c r="P777">
        <v>95.220786214324093</v>
      </c>
    </row>
    <row r="778" spans="1:17" hidden="1" x14ac:dyDescent="0.3">
      <c r="A778" t="s">
        <v>1700</v>
      </c>
      <c r="B778" t="s">
        <v>1701</v>
      </c>
      <c r="C778" t="str">
        <f>IFERROR(VLOOKUP(Table1[[#This Row],[Ticker]],[1]!Table1[[Symbol]:[Industry]],2,FALSE),"-")</f>
        <v>-</v>
      </c>
      <c r="D778" t="s">
        <v>265</v>
      </c>
      <c r="E778">
        <v>5083.5912678000004</v>
      </c>
      <c r="F778">
        <v>268.2</v>
      </c>
      <c r="G778">
        <v>157.98752292795999</v>
      </c>
      <c r="H778">
        <v>4.9641062625221002</v>
      </c>
      <c r="I778">
        <v>165.774660468581</v>
      </c>
      <c r="J778">
        <v>12.8983627918286</v>
      </c>
      <c r="K778">
        <v>244.880925362163</v>
      </c>
      <c r="L778">
        <v>181.48213093752699</v>
      </c>
      <c r="M778">
        <v>68.886083568869495</v>
      </c>
      <c r="N778">
        <v>0.312869963394382</v>
      </c>
      <c r="O778">
        <v>21.8493661446681</v>
      </c>
      <c r="P778">
        <v>248.31168831168799</v>
      </c>
      <c r="Q778">
        <v>0.153980212372168</v>
      </c>
    </row>
    <row r="779" spans="1:17" hidden="1" x14ac:dyDescent="0.3">
      <c r="A779" t="s">
        <v>1702</v>
      </c>
      <c r="B779" t="s">
        <v>1703</v>
      </c>
      <c r="C779" t="str">
        <f>IFERROR(VLOOKUP(Table1[[#This Row],[Ticker]],[1]!Table1[[Symbol]:[Industry]],2,FALSE),"-")</f>
        <v>-</v>
      </c>
      <c r="D779" t="s">
        <v>46</v>
      </c>
      <c r="E779">
        <v>5078.7669849280001</v>
      </c>
      <c r="F779">
        <v>32.479999999999997</v>
      </c>
      <c r="G779">
        <v>134.85391957034699</v>
      </c>
      <c r="H779">
        <v>59.537327538834603</v>
      </c>
      <c r="I779">
        <v>89.999375955365593</v>
      </c>
      <c r="J779">
        <v>-3.2588626697967999</v>
      </c>
      <c r="K779">
        <v>24.2019437669883</v>
      </c>
      <c r="L779">
        <v>20.1600638388277</v>
      </c>
      <c r="M779">
        <v>71.317427863220402</v>
      </c>
      <c r="N779">
        <v>1.8967629125165799</v>
      </c>
      <c r="O779">
        <v>2.9864532019704599</v>
      </c>
      <c r="P779">
        <v>173.30158897213099</v>
      </c>
      <c r="Q779">
        <v>0.13967068345171901</v>
      </c>
    </row>
    <row r="780" spans="1:17" hidden="1" x14ac:dyDescent="0.3">
      <c r="A780" t="s">
        <v>1704</v>
      </c>
      <c r="B780" t="s">
        <v>1705</v>
      </c>
      <c r="C780" t="str">
        <f>IFERROR(VLOOKUP(Table1[[#This Row],[Ticker]],[1]!Table1[[Symbol]:[Industry]],2,FALSE),"-")</f>
        <v>-</v>
      </c>
      <c r="D780" t="s">
        <v>206</v>
      </c>
      <c r="E780">
        <v>5062.2942000000003</v>
      </c>
      <c r="F780">
        <v>776</v>
      </c>
      <c r="G780">
        <v>67.513559525068203</v>
      </c>
      <c r="H780">
        <v>-1.22063975660218</v>
      </c>
      <c r="I780">
        <v>35.924444457673502</v>
      </c>
      <c r="J780">
        <v>-4.0830795384509004</v>
      </c>
      <c r="K780">
        <v>728.45734565365399</v>
      </c>
      <c r="L780">
        <v>623.05125668282199</v>
      </c>
      <c r="M780">
        <v>54.379389601602803</v>
      </c>
      <c r="N780">
        <v>0.56536081086047396</v>
      </c>
      <c r="O780">
        <v>6.6237113402061798</v>
      </c>
      <c r="P780">
        <v>121.30329388278901</v>
      </c>
      <c r="Q780">
        <v>8.9353434482306995E-2</v>
      </c>
    </row>
    <row r="781" spans="1:17" x14ac:dyDescent="0.3">
      <c r="A781" t="s">
        <v>1706</v>
      </c>
      <c r="B781" t="s">
        <v>1707</v>
      </c>
      <c r="C781" t="str">
        <f>IFERROR(VLOOKUP(Table1[[#This Row],[Ticker]],[1]!Table1[[Symbol]:[Industry]],2,FALSE),"-")</f>
        <v>-</v>
      </c>
      <c r="D781" t="s">
        <v>75</v>
      </c>
      <c r="E781">
        <v>5054.0159999999996</v>
      </c>
      <c r="F781">
        <v>717.9</v>
      </c>
      <c r="G781">
        <v>42.837074832330003</v>
      </c>
      <c r="H781">
        <v>-16.016278702408801</v>
      </c>
      <c r="I781">
        <v>-30.296611524434098</v>
      </c>
      <c r="J781">
        <v>-4.5335672760302197</v>
      </c>
      <c r="K781">
        <v>815.59652944874904</v>
      </c>
      <c r="L781">
        <v>783.95492239621797</v>
      </c>
      <c r="M781">
        <v>20.155004293051402</v>
      </c>
      <c r="N781">
        <v>0.54225381855265797</v>
      </c>
      <c r="O781">
        <v>62.278868923248297</v>
      </c>
      <c r="P781">
        <v>81.059268600252196</v>
      </c>
      <c r="Q781">
        <v>8.4317372364069998E-2</v>
      </c>
    </row>
    <row r="782" spans="1:17" x14ac:dyDescent="0.3">
      <c r="A782" t="s">
        <v>1708</v>
      </c>
      <c r="B782" t="s">
        <v>1709</v>
      </c>
      <c r="C782" t="str">
        <f>IFERROR(VLOOKUP(Table1[[#This Row],[Ticker]],[1]!Table1[[Symbol]:[Industry]],2,FALSE),"-")</f>
        <v>-</v>
      </c>
      <c r="D782" t="s">
        <v>206</v>
      </c>
      <c r="E782">
        <v>5044.2907359399996</v>
      </c>
      <c r="F782">
        <v>126.44</v>
      </c>
      <c r="G782">
        <v>-22.496960543299402</v>
      </c>
      <c r="H782">
        <v>-2.4504752038964002</v>
      </c>
      <c r="I782">
        <v>-14.2643649036136</v>
      </c>
      <c r="J782">
        <v>4.3987735892012099</v>
      </c>
      <c r="K782">
        <v>127.603682449152</v>
      </c>
      <c r="L782">
        <v>124.259148179175</v>
      </c>
      <c r="M782">
        <v>49.347445996843597</v>
      </c>
      <c r="N782">
        <v>1.24966588370906</v>
      </c>
      <c r="O782">
        <v>18.364441632394801</v>
      </c>
      <c r="P782">
        <v>23.5368832437713</v>
      </c>
      <c r="Q782">
        <v>2.1126457683723999E-2</v>
      </c>
    </row>
    <row r="783" spans="1:17" hidden="1" x14ac:dyDescent="0.3">
      <c r="A783" t="s">
        <v>1710</v>
      </c>
      <c r="B783" t="s">
        <v>1711</v>
      </c>
      <c r="C783" t="str">
        <f>IFERROR(VLOOKUP(Table1[[#This Row],[Ticker]],[1]!Table1[[Symbol]:[Industry]],2,FALSE),"-")</f>
        <v>-</v>
      </c>
      <c r="D783" t="s">
        <v>1548</v>
      </c>
      <c r="E783">
        <v>4978.2449005949902</v>
      </c>
      <c r="F783">
        <v>417.05</v>
      </c>
      <c r="G783">
        <v>-0.578878224339064</v>
      </c>
      <c r="H783">
        <v>-2.35082874492175</v>
      </c>
      <c r="I783">
        <v>-3.6965684932198801</v>
      </c>
      <c r="J783">
        <v>-1.18291970389241</v>
      </c>
      <c r="K783">
        <v>399.35596675679301</v>
      </c>
      <c r="L783">
        <v>367.74064735180798</v>
      </c>
      <c r="M783">
        <v>47.1150725224892</v>
      </c>
      <c r="N783">
        <v>0.48541128386340099</v>
      </c>
      <c r="O783">
        <v>7.8407864764416599</v>
      </c>
      <c r="P783">
        <v>46.205083260297997</v>
      </c>
      <c r="Q783">
        <v>8.1939391986337998E-2</v>
      </c>
    </row>
    <row r="784" spans="1:17" x14ac:dyDescent="0.3">
      <c r="A784" t="s">
        <v>1712</v>
      </c>
      <c r="B784" t="s">
        <v>1713</v>
      </c>
      <c r="C784" t="str">
        <f>IFERROR(VLOOKUP(Table1[[#This Row],[Ticker]],[1]!Table1[[Symbol]:[Industry]],2,FALSE),"-")</f>
        <v>-</v>
      </c>
      <c r="D784" t="s">
        <v>1011</v>
      </c>
      <c r="E784">
        <v>4965.8327142059998</v>
      </c>
      <c r="F784">
        <v>38.93</v>
      </c>
      <c r="G784">
        <v>24.1371887185208</v>
      </c>
      <c r="H784">
        <v>-5.4043350900717702</v>
      </c>
      <c r="I784">
        <v>15.4407779535291</v>
      </c>
      <c r="J784">
        <v>-1.78729142057065</v>
      </c>
      <c r="K784">
        <v>39.933153419475097</v>
      </c>
      <c r="L784">
        <v>34.927048009740297</v>
      </c>
      <c r="M784">
        <v>42.027896490180296</v>
      </c>
      <c r="N784">
        <v>0.43596306914812299</v>
      </c>
      <c r="O784">
        <v>18.417672745954199</v>
      </c>
      <c r="P784">
        <v>73.022222222222197</v>
      </c>
      <c r="Q784">
        <v>9.1024173060182997E-2</v>
      </c>
    </row>
    <row r="785" spans="1:17" x14ac:dyDescent="0.3">
      <c r="A785" t="s">
        <v>1714</v>
      </c>
      <c r="B785" t="s">
        <v>1715</v>
      </c>
      <c r="C785" t="str">
        <f>IFERROR(VLOOKUP(Table1[[#This Row],[Ticker]],[1]!Table1[[Symbol]:[Industry]],2,FALSE),"-")</f>
        <v>-</v>
      </c>
      <c r="D785" t="s">
        <v>838</v>
      </c>
      <c r="E785">
        <v>4961.5044017</v>
      </c>
      <c r="F785">
        <v>404.6</v>
      </c>
      <c r="G785">
        <v>-21.307253567900901</v>
      </c>
      <c r="H785">
        <v>5.4011142666256502</v>
      </c>
      <c r="I785">
        <v>13.048470784590799</v>
      </c>
      <c r="J785">
        <v>-2.7259053594945399</v>
      </c>
      <c r="K785">
        <v>367.18829484784698</v>
      </c>
      <c r="L785">
        <v>347.50160973316298</v>
      </c>
      <c r="M785">
        <v>63.323420102071701</v>
      </c>
      <c r="N785">
        <v>0.95028196358210704</v>
      </c>
      <c r="O785">
        <v>11.196243203163601</v>
      </c>
      <c r="P785">
        <v>50.998320582198097</v>
      </c>
      <c r="Q785">
        <v>1.3252130549131999E-2</v>
      </c>
    </row>
    <row r="786" spans="1:17" hidden="1" x14ac:dyDescent="0.3">
      <c r="A786" t="s">
        <v>1716</v>
      </c>
      <c r="B786" t="s">
        <v>1717</v>
      </c>
      <c r="C786" t="str">
        <f>IFERROR(VLOOKUP(Table1[[#This Row],[Ticker]],[1]!Table1[[Symbol]:[Industry]],2,FALSE),"-")</f>
        <v>-</v>
      </c>
      <c r="D786" t="s">
        <v>1718</v>
      </c>
      <c r="E786">
        <v>4921.4556000000002</v>
      </c>
      <c r="F786">
        <v>439.2</v>
      </c>
      <c r="G786">
        <v>49.293415471406902</v>
      </c>
      <c r="H786">
        <v>16.4497769480854</v>
      </c>
      <c r="I786">
        <v>-21.268454935767998</v>
      </c>
      <c r="J786">
        <v>-5.4633170732611704</v>
      </c>
      <c r="K786">
        <v>416.15259228200802</v>
      </c>
      <c r="L786">
        <v>408.56683326009897</v>
      </c>
      <c r="M786">
        <v>60.116576091026197</v>
      </c>
      <c r="N786">
        <v>0.95038699785951797</v>
      </c>
      <c r="O786">
        <v>45.377959927140203</v>
      </c>
      <c r="P786">
        <v>75.175494575622196</v>
      </c>
      <c r="Q786">
        <v>0.246563124624568</v>
      </c>
    </row>
    <row r="787" spans="1:17" x14ac:dyDescent="0.3">
      <c r="A787" t="s">
        <v>1719</v>
      </c>
      <c r="B787" t="s">
        <v>1720</v>
      </c>
      <c r="C787" t="str">
        <f>IFERROR(VLOOKUP(Table1[[#This Row],[Ticker]],[1]!Table1[[Symbol]:[Industry]],2,FALSE),"-")</f>
        <v>-</v>
      </c>
      <c r="D787" t="s">
        <v>119</v>
      </c>
      <c r="E787">
        <v>4916.3605724999998</v>
      </c>
      <c r="F787">
        <v>287.5</v>
      </c>
      <c r="G787">
        <v>44.3369854310127</v>
      </c>
      <c r="H787">
        <v>3.5164439430242602</v>
      </c>
      <c r="I787">
        <v>16.646106387153399</v>
      </c>
      <c r="J787">
        <v>-0.11446481983619999</v>
      </c>
      <c r="K787">
        <v>277.28336039785802</v>
      </c>
      <c r="L787">
        <v>250.152125139422</v>
      </c>
      <c r="M787">
        <v>69.906829372120001</v>
      </c>
      <c r="N787">
        <v>0.692957549174128</v>
      </c>
      <c r="O787">
        <v>11.460869565217299</v>
      </c>
      <c r="P787">
        <v>122.179289026275</v>
      </c>
      <c r="Q787">
        <v>9.1705467408916996E-2</v>
      </c>
    </row>
    <row r="788" spans="1:17" x14ac:dyDescent="0.3">
      <c r="A788" t="s">
        <v>1721</v>
      </c>
      <c r="B788" t="s">
        <v>1722</v>
      </c>
      <c r="C788" t="str">
        <f>IFERROR(VLOOKUP(Table1[[#This Row],[Ticker]],[1]!Table1[[Symbol]:[Industry]],2,FALSE),"-")</f>
        <v>-</v>
      </c>
      <c r="D788" t="s">
        <v>54</v>
      </c>
      <c r="E788">
        <v>4904.9038350000001</v>
      </c>
      <c r="F788">
        <v>397.8</v>
      </c>
      <c r="G788">
        <v>2.81413571299603</v>
      </c>
      <c r="H788">
        <v>16.007269904168801</v>
      </c>
      <c r="I788">
        <v>31.916968429719599</v>
      </c>
      <c r="J788">
        <v>-0.95715167188903205</v>
      </c>
      <c r="K788">
        <v>344.12237514136899</v>
      </c>
      <c r="L788">
        <v>317.04552087552099</v>
      </c>
      <c r="M788">
        <v>72.847314923088803</v>
      </c>
      <c r="N788">
        <v>2.0955258381442801</v>
      </c>
      <c r="O788">
        <v>2.4258421317244698</v>
      </c>
      <c r="P788">
        <v>59.056377449020303</v>
      </c>
      <c r="Q788">
        <v>-5.8536087620274999E-2</v>
      </c>
    </row>
    <row r="789" spans="1:17" x14ac:dyDescent="0.3">
      <c r="A789" t="s">
        <v>1723</v>
      </c>
      <c r="B789" t="s">
        <v>1724</v>
      </c>
      <c r="C789" t="str">
        <f>IFERROR(VLOOKUP(Table1[[#This Row],[Ticker]],[1]!Table1[[Symbol]:[Industry]],2,FALSE),"-")</f>
        <v>-</v>
      </c>
      <c r="D789" t="s">
        <v>206</v>
      </c>
      <c r="E789">
        <v>4887.2269477500004</v>
      </c>
      <c r="F789">
        <v>683.35</v>
      </c>
      <c r="G789">
        <v>18.818820842846701</v>
      </c>
      <c r="H789">
        <v>-5.14128089919517</v>
      </c>
      <c r="I789">
        <v>-1.57213333343457</v>
      </c>
      <c r="J789">
        <v>-1.9608872835350399</v>
      </c>
      <c r="K789">
        <v>674.96526926684805</v>
      </c>
      <c r="L789">
        <v>618.75931137770397</v>
      </c>
      <c r="M789">
        <v>58.187767128504497</v>
      </c>
      <c r="N789">
        <v>0.262344591896432</v>
      </c>
      <c r="O789">
        <v>16.945928148093898</v>
      </c>
      <c r="P789">
        <v>66.366402921485104</v>
      </c>
      <c r="Q789">
        <v>0.132004622358047</v>
      </c>
    </row>
    <row r="790" spans="1:17" x14ac:dyDescent="0.3">
      <c r="A790" t="s">
        <v>1725</v>
      </c>
      <c r="B790" t="s">
        <v>1726</v>
      </c>
      <c r="C790" t="str">
        <f>IFERROR(VLOOKUP(Table1[[#This Row],[Ticker]],[1]!Table1[[Symbol]:[Industry]],2,FALSE),"-")</f>
        <v>-</v>
      </c>
      <c r="D790" t="s">
        <v>46</v>
      </c>
      <c r="E790">
        <v>4879.2116645879996</v>
      </c>
      <c r="F790">
        <v>60.44</v>
      </c>
      <c r="G790">
        <v>-12.059103586324399</v>
      </c>
      <c r="H790">
        <v>7.8110085058547698</v>
      </c>
      <c r="I790">
        <v>-7.7761155714676304</v>
      </c>
      <c r="J790">
        <v>2.0203111634615398</v>
      </c>
      <c r="K790">
        <v>58.333487409318501</v>
      </c>
      <c r="L790">
        <v>57.5977356387016</v>
      </c>
      <c r="M790">
        <v>60.912875439822102</v>
      </c>
      <c r="N790">
        <v>0.94386022263835301</v>
      </c>
      <c r="O790">
        <v>30.708140304434099</v>
      </c>
      <c r="P790">
        <v>43.733650416171201</v>
      </c>
      <c r="Q790">
        <v>0.12912606973052901</v>
      </c>
    </row>
    <row r="791" spans="1:17" x14ac:dyDescent="0.3">
      <c r="A791" t="s">
        <v>1727</v>
      </c>
      <c r="B791" t="s">
        <v>1728</v>
      </c>
      <c r="C791" t="str">
        <f>IFERROR(VLOOKUP(Table1[[#This Row],[Ticker]],[1]!Table1[[Symbol]:[Industry]],2,FALSE),"-")</f>
        <v>-</v>
      </c>
      <c r="D791" t="s">
        <v>838</v>
      </c>
      <c r="E791">
        <v>4876.8651319500004</v>
      </c>
      <c r="F791">
        <v>394.1</v>
      </c>
      <c r="G791">
        <v>116.49184463502201</v>
      </c>
      <c r="H791">
        <v>0.62746694728924701</v>
      </c>
      <c r="I791">
        <v>59.079982229439203</v>
      </c>
      <c r="J791">
        <v>1.04503405824907</v>
      </c>
      <c r="K791">
        <v>363.09561645955802</v>
      </c>
      <c r="L791">
        <v>289.95858470236999</v>
      </c>
      <c r="M791">
        <v>58.058020412375399</v>
      </c>
      <c r="N791">
        <v>0.54949502603654299</v>
      </c>
      <c r="O791">
        <v>4.52930728241562</v>
      </c>
      <c r="P791">
        <v>164.76318441383901</v>
      </c>
      <c r="Q791">
        <v>8.5327793654376996E-2</v>
      </c>
    </row>
    <row r="792" spans="1:17" hidden="1" x14ac:dyDescent="0.3">
      <c r="A792" t="s">
        <v>1729</v>
      </c>
      <c r="B792" t="s">
        <v>1730</v>
      </c>
      <c r="C792" t="str">
        <f>IFERROR(VLOOKUP(Table1[[#This Row],[Ticker]],[1]!Table1[[Symbol]:[Industry]],2,FALSE),"-")</f>
        <v>-</v>
      </c>
      <c r="D792" t="s">
        <v>54</v>
      </c>
      <c r="E792">
        <v>4873.5001989060002</v>
      </c>
      <c r="F792">
        <v>88.94</v>
      </c>
      <c r="G792">
        <v>113.203942401161</v>
      </c>
      <c r="H792">
        <v>45.670522512282901</v>
      </c>
      <c r="I792">
        <v>95.842542459806694</v>
      </c>
      <c r="J792">
        <v>-3.83216272702454</v>
      </c>
      <c r="K792">
        <v>73.752449922703505</v>
      </c>
      <c r="L792">
        <v>55.979334331616698</v>
      </c>
      <c r="M792">
        <v>51.6145227860235</v>
      </c>
      <c r="N792">
        <v>1.45564953878518</v>
      </c>
      <c r="O792">
        <v>13.4472678210029</v>
      </c>
      <c r="P792">
        <v>184.153354632587</v>
      </c>
      <c r="Q792">
        <v>4.3698448236187001E-2</v>
      </c>
    </row>
    <row r="793" spans="1:17" x14ac:dyDescent="0.3">
      <c r="A793" t="s">
        <v>1731</v>
      </c>
      <c r="B793" t="s">
        <v>1732</v>
      </c>
      <c r="C793" t="str">
        <f>IFERROR(VLOOKUP(Table1[[#This Row],[Ticker]],[1]!Table1[[Symbol]:[Industry]],2,FALSE),"-")</f>
        <v>-</v>
      </c>
      <c r="D793" t="s">
        <v>54</v>
      </c>
      <c r="E793">
        <v>4872.0953250000002</v>
      </c>
      <c r="F793">
        <v>529.95000000000005</v>
      </c>
      <c r="G793">
        <v>-36.567172219577103</v>
      </c>
      <c r="H793">
        <v>2.19554719298843</v>
      </c>
      <c r="I793">
        <v>1.5833039340063899</v>
      </c>
      <c r="J793">
        <v>-6.2375377900314497</v>
      </c>
      <c r="K793">
        <v>536.63032954760899</v>
      </c>
      <c r="L793">
        <v>513.46457308700406</v>
      </c>
      <c r="M793">
        <v>31.9977908632526</v>
      </c>
      <c r="N793">
        <v>0.61990291047243895</v>
      </c>
      <c r="O793">
        <v>19.822624775922201</v>
      </c>
      <c r="P793">
        <v>22.9439740169354</v>
      </c>
      <c r="Q793">
        <v>-4.0312001256329999E-2</v>
      </c>
    </row>
    <row r="794" spans="1:17" x14ac:dyDescent="0.3">
      <c r="A794" t="s">
        <v>1733</v>
      </c>
      <c r="B794" t="s">
        <v>1734</v>
      </c>
      <c r="C794" t="str">
        <f>IFERROR(VLOOKUP(Table1[[#This Row],[Ticker]],[1]!Table1[[Symbol]:[Industry]],2,FALSE),"-")</f>
        <v>-</v>
      </c>
      <c r="D794" t="s">
        <v>418</v>
      </c>
      <c r="E794">
        <v>4868.5295379839999</v>
      </c>
      <c r="F794">
        <v>97.44</v>
      </c>
      <c r="G794">
        <v>-15.091857387330601</v>
      </c>
      <c r="H794">
        <v>-6.9052493125828303</v>
      </c>
      <c r="I794">
        <v>-15.529127589415801</v>
      </c>
      <c r="J794">
        <v>-2.5924046115118999</v>
      </c>
      <c r="K794">
        <v>101.438999400635</v>
      </c>
      <c r="L794">
        <v>100.793692509924</v>
      </c>
      <c r="M794">
        <v>36.743253781647503</v>
      </c>
      <c r="N794">
        <v>0.70758492314427202</v>
      </c>
      <c r="O794">
        <v>24.743431855500798</v>
      </c>
      <c r="P794">
        <v>15.862068965517199</v>
      </c>
      <c r="Q794">
        <v>8.6468275987899995E-3</v>
      </c>
    </row>
    <row r="795" spans="1:17" x14ac:dyDescent="0.3">
      <c r="A795" t="s">
        <v>1735</v>
      </c>
      <c r="B795" t="s">
        <v>1736</v>
      </c>
      <c r="C795" t="str">
        <f>IFERROR(VLOOKUP(Table1[[#This Row],[Ticker]],[1]!Table1[[Symbol]:[Industry]],2,FALSE),"-")</f>
        <v>-</v>
      </c>
      <c r="D795" t="s">
        <v>1390</v>
      </c>
      <c r="E795">
        <v>4846.3533721349904</v>
      </c>
      <c r="F795">
        <v>856.65</v>
      </c>
      <c r="G795">
        <v>13.2011537063999</v>
      </c>
      <c r="H795">
        <v>3.3641705566055098</v>
      </c>
      <c r="I795">
        <v>-16.4846175886812</v>
      </c>
      <c r="J795">
        <v>-3.66014359424508</v>
      </c>
      <c r="K795">
        <v>855.99239294284803</v>
      </c>
      <c r="L795">
        <v>850.60477615094203</v>
      </c>
      <c r="M795">
        <v>56.1803290812068</v>
      </c>
      <c r="N795">
        <v>0.88001938450446904</v>
      </c>
      <c r="O795">
        <v>29.095896807330799</v>
      </c>
      <c r="P795">
        <v>40.4229161544135</v>
      </c>
      <c r="Q795">
        <v>0.15179709225141799</v>
      </c>
    </row>
    <row r="796" spans="1:17" hidden="1" x14ac:dyDescent="0.3">
      <c r="A796" t="s">
        <v>1737</v>
      </c>
      <c r="B796" t="s">
        <v>1738</v>
      </c>
      <c r="C796" t="str">
        <f>IFERROR(VLOOKUP(Table1[[#This Row],[Ticker]],[1]!Table1[[Symbol]:[Industry]],2,FALSE),"-")</f>
        <v>-</v>
      </c>
      <c r="D796" t="s">
        <v>127</v>
      </c>
      <c r="E796">
        <v>4833.6292586319996</v>
      </c>
      <c r="F796">
        <v>49.78</v>
      </c>
      <c r="G796">
        <v>5.8110425889064903</v>
      </c>
      <c r="H796">
        <v>8.1368851090294001</v>
      </c>
      <c r="I796">
        <v>-11.491521479814001</v>
      </c>
      <c r="J796">
        <v>5.1343603192138003</v>
      </c>
      <c r="K796">
        <v>48.400627842932003</v>
      </c>
      <c r="L796">
        <v>46.610556043216199</v>
      </c>
      <c r="M796">
        <v>50.978087984126901</v>
      </c>
      <c r="N796">
        <v>1.61316920442148</v>
      </c>
      <c r="O796">
        <v>31.378063479308899</v>
      </c>
      <c r="P796">
        <v>55.805946791862198</v>
      </c>
      <c r="Q796">
        <v>8.4236713998009E-2</v>
      </c>
    </row>
    <row r="797" spans="1:17" hidden="1" x14ac:dyDescent="0.3">
      <c r="A797" t="s">
        <v>1739</v>
      </c>
      <c r="B797" t="s">
        <v>1740</v>
      </c>
      <c r="C797" t="str">
        <f>IFERROR(VLOOKUP(Table1[[#This Row],[Ticker]],[1]!Table1[[Symbol]:[Industry]],2,FALSE),"-")</f>
        <v>-</v>
      </c>
      <c r="D797" t="s">
        <v>377</v>
      </c>
      <c r="E797">
        <v>4818.2851972500002</v>
      </c>
      <c r="F797">
        <v>808.45</v>
      </c>
      <c r="G797">
        <v>98.519064482539093</v>
      </c>
      <c r="H797">
        <v>-6.0091138109437399</v>
      </c>
      <c r="I797">
        <v>130.949626258964</v>
      </c>
      <c r="J797">
        <v>-2.3925478479192201</v>
      </c>
      <c r="K797">
        <v>766.22030047687895</v>
      </c>
      <c r="L797">
        <v>592.04933835232396</v>
      </c>
      <c r="M797">
        <v>42.378589931052304</v>
      </c>
      <c r="N797">
        <v>0.64371009225099796</v>
      </c>
      <c r="O797">
        <v>12.6538437751252</v>
      </c>
      <c r="P797">
        <v>168.09815950920199</v>
      </c>
      <c r="Q797">
        <v>0.154498805264568</v>
      </c>
    </row>
    <row r="798" spans="1:17" x14ac:dyDescent="0.3">
      <c r="A798" t="s">
        <v>1741</v>
      </c>
      <c r="B798" t="s">
        <v>1742</v>
      </c>
      <c r="C798" t="str">
        <f>IFERROR(VLOOKUP(Table1[[#This Row],[Ticker]],[1]!Table1[[Symbol]:[Industry]],2,FALSE),"-")</f>
        <v>-</v>
      </c>
      <c r="D798" t="s">
        <v>46</v>
      </c>
      <c r="E798">
        <v>4818.24218733</v>
      </c>
      <c r="F798">
        <v>696.3</v>
      </c>
      <c r="G798">
        <v>-5.5918484745184101</v>
      </c>
      <c r="H798">
        <v>0.84086023203206095</v>
      </c>
      <c r="I798">
        <v>33.684277494673204</v>
      </c>
      <c r="J798">
        <v>0.86609575882565104</v>
      </c>
      <c r="K798">
        <v>682.92958452748201</v>
      </c>
      <c r="L798">
        <v>621.11119269684002</v>
      </c>
      <c r="M798">
        <v>45.457712636782702</v>
      </c>
      <c r="N798">
        <v>0.33623072082176603</v>
      </c>
      <c r="O798">
        <v>44.915984489444199</v>
      </c>
      <c r="P798">
        <v>63.163444639718698</v>
      </c>
      <c r="Q798">
        <v>0.146267265235768</v>
      </c>
    </row>
    <row r="799" spans="1:17" hidden="1" x14ac:dyDescent="0.3">
      <c r="A799" t="s">
        <v>1743</v>
      </c>
      <c r="B799" t="s">
        <v>1744</v>
      </c>
      <c r="C799" t="str">
        <f>IFERROR(VLOOKUP(Table1[[#This Row],[Ticker]],[1]!Table1[[Symbol]:[Industry]],2,FALSE),"-")</f>
        <v>-</v>
      </c>
      <c r="D799" t="s">
        <v>626</v>
      </c>
      <c r="E799">
        <v>4813.5416580000001</v>
      </c>
      <c r="F799">
        <v>1902</v>
      </c>
      <c r="G799">
        <v>63.976176036531399</v>
      </c>
      <c r="H799">
        <v>2.1358915309365898</v>
      </c>
      <c r="I799">
        <v>90.997439426518099</v>
      </c>
      <c r="J799">
        <v>-4.0278137659720201</v>
      </c>
      <c r="K799">
        <v>1713.3550512783299</v>
      </c>
      <c r="L799">
        <v>1331.34303669162</v>
      </c>
      <c r="M799">
        <v>52.860857111133399</v>
      </c>
      <c r="N799">
        <v>1.1119603767345201</v>
      </c>
      <c r="O799">
        <v>7.7549947423764403</v>
      </c>
      <c r="P799">
        <v>134.481908401651</v>
      </c>
      <c r="Q799">
        <v>0.156747364631937</v>
      </c>
    </row>
    <row r="800" spans="1:17" hidden="1" x14ac:dyDescent="0.3">
      <c r="A800" t="s">
        <v>1745</v>
      </c>
      <c r="B800" t="s">
        <v>1746</v>
      </c>
      <c r="C800" t="str">
        <f>IFERROR(VLOOKUP(Table1[[#This Row],[Ticker]],[1]!Table1[[Symbol]:[Industry]],2,FALSE),"-")</f>
        <v>-</v>
      </c>
      <c r="D800" t="s">
        <v>260</v>
      </c>
      <c r="E800">
        <v>4802.2771379199903</v>
      </c>
      <c r="F800">
        <v>390.4</v>
      </c>
      <c r="G800">
        <v>863.72501848767297</v>
      </c>
      <c r="H800">
        <v>49.921873988173502</v>
      </c>
      <c r="I800">
        <v>278.23122773566001</v>
      </c>
      <c r="J800">
        <v>16.7191367317029</v>
      </c>
      <c r="K800">
        <v>265.96705142866603</v>
      </c>
      <c r="L800">
        <v>165.05794585664501</v>
      </c>
      <c r="M800">
        <v>78.256980207658899</v>
      </c>
      <c r="N800">
        <v>1.6577413972025199</v>
      </c>
      <c r="O800">
        <v>7.4154713114754101</v>
      </c>
      <c r="P800">
        <v>890.23462270133098</v>
      </c>
      <c r="Q800">
        <v>0.31097384271822298</v>
      </c>
    </row>
    <row r="801" spans="1:17" hidden="1" x14ac:dyDescent="0.3">
      <c r="A801" t="s">
        <v>1747</v>
      </c>
      <c r="B801" t="s">
        <v>1748</v>
      </c>
      <c r="C801" t="str">
        <f>IFERROR(VLOOKUP(Table1[[#This Row],[Ticker]],[1]!Table1[[Symbol]:[Industry]],2,FALSE),"-")</f>
        <v>-</v>
      </c>
      <c r="D801" t="s">
        <v>1390</v>
      </c>
      <c r="E801">
        <v>4782.7147092289997</v>
      </c>
      <c r="F801">
        <v>88.19</v>
      </c>
      <c r="G801">
        <v>34.9018771400874</v>
      </c>
      <c r="H801">
        <v>-5.6300141007224598</v>
      </c>
      <c r="I801">
        <v>2.7216123234459202</v>
      </c>
      <c r="J801">
        <v>-2.2455326281847401</v>
      </c>
      <c r="K801">
        <v>87.958927600366906</v>
      </c>
      <c r="L801">
        <v>76.950491191987695</v>
      </c>
      <c r="M801">
        <v>38.966502404265597</v>
      </c>
      <c r="N801">
        <v>0.62095173880152699</v>
      </c>
      <c r="O801">
        <v>17.076766073250901</v>
      </c>
      <c r="P801">
        <v>105.571095571095</v>
      </c>
      <c r="Q801">
        <v>0.186329353341149</v>
      </c>
    </row>
    <row r="802" spans="1:17" hidden="1" x14ac:dyDescent="0.3">
      <c r="A802" t="s">
        <v>1749</v>
      </c>
      <c r="B802" t="s">
        <v>1750</v>
      </c>
      <c r="C802" t="str">
        <f>IFERROR(VLOOKUP(Table1[[#This Row],[Ticker]],[1]!Table1[[Symbol]:[Industry]],2,FALSE),"-")</f>
        <v>-</v>
      </c>
      <c r="D802" t="s">
        <v>260</v>
      </c>
      <c r="E802">
        <v>4772.5319841</v>
      </c>
      <c r="F802">
        <v>524.20000000000005</v>
      </c>
      <c r="G802">
        <v>-5.1959964519762298</v>
      </c>
      <c r="H802">
        <v>-4.5945875720195701</v>
      </c>
      <c r="I802">
        <v>18.615851920727899</v>
      </c>
      <c r="J802">
        <v>3.8279837572277602</v>
      </c>
      <c r="K802">
        <v>526.34196443047995</v>
      </c>
      <c r="L802">
        <v>479.037282683272</v>
      </c>
      <c r="M802">
        <v>53.261001470312003</v>
      </c>
      <c r="N802">
        <v>0.32733143498679801</v>
      </c>
      <c r="O802">
        <v>17.102251049217799</v>
      </c>
      <c r="P802">
        <v>45.570674812551999</v>
      </c>
    </row>
    <row r="803" spans="1:17" hidden="1" x14ac:dyDescent="0.3">
      <c r="A803" t="s">
        <v>1751</v>
      </c>
      <c r="B803" t="s">
        <v>1752</v>
      </c>
      <c r="C803" t="str">
        <f>IFERROR(VLOOKUP(Table1[[#This Row],[Ticker]],[1]!Table1[[Symbol]:[Industry]],2,FALSE),"-")</f>
        <v>-</v>
      </c>
      <c r="D803" t="s">
        <v>40</v>
      </c>
      <c r="E803">
        <v>4760.6945397199997</v>
      </c>
      <c r="F803">
        <v>676.55</v>
      </c>
      <c r="G803">
        <v>19.894693143145201</v>
      </c>
      <c r="H803">
        <v>20.046546699932499</v>
      </c>
      <c r="I803">
        <v>31.996207272004501</v>
      </c>
      <c r="J803">
        <v>5.6200744504173601</v>
      </c>
      <c r="K803">
        <v>594.42960802717903</v>
      </c>
      <c r="M803">
        <v>63.589299774408602</v>
      </c>
      <c r="N803">
        <v>2.9111624143487802</v>
      </c>
      <c r="O803">
        <v>5.8532259256522003</v>
      </c>
      <c r="P803">
        <v>57.1362211125304</v>
      </c>
    </row>
    <row r="804" spans="1:17" hidden="1" x14ac:dyDescent="0.3">
      <c r="A804" t="s">
        <v>1753</v>
      </c>
      <c r="B804" t="s">
        <v>1754</v>
      </c>
      <c r="C804" t="str">
        <f>IFERROR(VLOOKUP(Table1[[#This Row],[Ticker]],[1]!Table1[[Symbol]:[Industry]],2,FALSE),"-")</f>
        <v>-</v>
      </c>
      <c r="D804" t="s">
        <v>46</v>
      </c>
      <c r="E804">
        <v>4750.5941339999999</v>
      </c>
      <c r="F804">
        <v>469.15</v>
      </c>
      <c r="G804">
        <v>3001.7845875624498</v>
      </c>
      <c r="H804">
        <v>151.913631191695</v>
      </c>
      <c r="I804">
        <v>232.10215361490401</v>
      </c>
      <c r="J804">
        <v>20.018378336463499</v>
      </c>
      <c r="K804">
        <v>262.85860714719598</v>
      </c>
      <c r="L804">
        <v>157.549787095922</v>
      </c>
      <c r="M804">
        <v>99.437889804382095</v>
      </c>
      <c r="N804">
        <v>1.40553695989037</v>
      </c>
      <c r="O804">
        <v>0</v>
      </c>
      <c r="P804">
        <v>3027.6666666666601</v>
      </c>
    </row>
    <row r="805" spans="1:17" hidden="1" x14ac:dyDescent="0.3">
      <c r="A805" t="s">
        <v>1755</v>
      </c>
      <c r="B805" t="s">
        <v>1756</v>
      </c>
      <c r="C805" t="str">
        <f>IFERROR(VLOOKUP(Table1[[#This Row],[Ticker]],[1]!Table1[[Symbol]:[Industry]],2,FALSE),"-")</f>
        <v>-</v>
      </c>
      <c r="D805" t="s">
        <v>463</v>
      </c>
      <c r="E805">
        <v>4735.11475789</v>
      </c>
      <c r="F805">
        <v>1794.85</v>
      </c>
      <c r="G805">
        <v>-24.905989090150499</v>
      </c>
      <c r="H805">
        <v>-2.6914050239689402</v>
      </c>
      <c r="I805">
        <v>25.605045428344599</v>
      </c>
      <c r="J805">
        <v>4.5362526066854496</v>
      </c>
      <c r="K805">
        <v>1568.07879960987</v>
      </c>
      <c r="L805">
        <v>1521.4441216548701</v>
      </c>
      <c r="M805">
        <v>83.776960669510004</v>
      </c>
      <c r="N805">
        <v>1.24411437881025</v>
      </c>
      <c r="O805">
        <v>3.5908293172131498</v>
      </c>
      <c r="P805">
        <v>52.623299319727799</v>
      </c>
      <c r="Q805">
        <v>2.4317527641882001E-2</v>
      </c>
    </row>
    <row r="806" spans="1:17" x14ac:dyDescent="0.3">
      <c r="A806" t="s">
        <v>1757</v>
      </c>
      <c r="B806" t="s">
        <v>1758</v>
      </c>
      <c r="C806" t="str">
        <f>IFERROR(VLOOKUP(Table1[[#This Row],[Ticker]],[1]!Table1[[Symbol]:[Industry]],2,FALSE),"-")</f>
        <v>-</v>
      </c>
      <c r="D806" t="s">
        <v>295</v>
      </c>
      <c r="E806">
        <v>4733.5900220000003</v>
      </c>
      <c r="F806">
        <v>284</v>
      </c>
      <c r="G806">
        <v>-8.0397554527629307</v>
      </c>
      <c r="H806">
        <v>-5.00872562507951</v>
      </c>
      <c r="I806">
        <v>-3.6713324424686702</v>
      </c>
      <c r="J806">
        <v>-2.7702977412400398</v>
      </c>
      <c r="K806">
        <v>289.32695224756702</v>
      </c>
      <c r="L806">
        <v>272.13817113733899</v>
      </c>
      <c r="M806">
        <v>40.810511295574997</v>
      </c>
      <c r="N806">
        <v>0.35467402682883098</v>
      </c>
      <c r="O806">
        <v>18.309859154929502</v>
      </c>
      <c r="P806">
        <v>35.045173561578601</v>
      </c>
      <c r="Q806">
        <v>-3.3926840212706998E-2</v>
      </c>
    </row>
    <row r="807" spans="1:17" hidden="1" x14ac:dyDescent="0.3">
      <c r="A807" t="s">
        <v>1759</v>
      </c>
      <c r="B807" t="s">
        <v>1760</v>
      </c>
      <c r="C807" t="str">
        <f>IFERROR(VLOOKUP(Table1[[#This Row],[Ticker]],[1]!Table1[[Symbol]:[Industry]],2,FALSE),"-")</f>
        <v>-</v>
      </c>
      <c r="D807" t="s">
        <v>227</v>
      </c>
      <c r="E807">
        <v>4724.88315091</v>
      </c>
      <c r="F807">
        <v>433.55</v>
      </c>
      <c r="G807">
        <v>72.541149814707595</v>
      </c>
      <c r="H807">
        <v>-0.38246284917617301</v>
      </c>
      <c r="I807">
        <v>58.490574526791399</v>
      </c>
      <c r="J807">
        <v>3.46117052397656</v>
      </c>
      <c r="K807">
        <v>401.44216992029698</v>
      </c>
      <c r="L807">
        <v>329.63874712994601</v>
      </c>
      <c r="M807">
        <v>66.1651182417976</v>
      </c>
      <c r="N807">
        <v>0.53950060809988498</v>
      </c>
      <c r="O807">
        <v>6.7927574674201399</v>
      </c>
      <c r="P807">
        <v>120.618220968019</v>
      </c>
      <c r="Q807">
        <v>0.16151762934038699</v>
      </c>
    </row>
    <row r="808" spans="1:17" hidden="1" x14ac:dyDescent="0.3">
      <c r="A808" t="s">
        <v>1761</v>
      </c>
      <c r="B808" t="s">
        <v>1762</v>
      </c>
      <c r="C808" t="str">
        <f>IFERROR(VLOOKUP(Table1[[#This Row],[Ticker]],[1]!Table1[[Symbol]:[Industry]],2,FALSE),"-")</f>
        <v>-</v>
      </c>
      <c r="D808" t="s">
        <v>382</v>
      </c>
      <c r="E808">
        <v>4719.1966165000003</v>
      </c>
      <c r="F808">
        <v>379.25</v>
      </c>
      <c r="G808">
        <v>173.77816109806</v>
      </c>
      <c r="H808">
        <v>3.12667140981435</v>
      </c>
      <c r="I808">
        <v>125.82146983972299</v>
      </c>
      <c r="J808">
        <v>-4.0844452329739003</v>
      </c>
      <c r="K808">
        <v>353.94155806159102</v>
      </c>
      <c r="L808">
        <v>250.660480231523</v>
      </c>
      <c r="M808">
        <v>39.296507366183</v>
      </c>
      <c r="N808">
        <v>0.247875377700082</v>
      </c>
      <c r="O808">
        <v>18.048780487804802</v>
      </c>
      <c r="P808">
        <v>219.502948609941</v>
      </c>
      <c r="Q808">
        <v>0.17820026155291199</v>
      </c>
    </row>
    <row r="809" spans="1:17" hidden="1" x14ac:dyDescent="0.3">
      <c r="A809" t="s">
        <v>1763</v>
      </c>
      <c r="B809" t="s">
        <v>1764</v>
      </c>
      <c r="C809" t="str">
        <f>IFERROR(VLOOKUP(Table1[[#This Row],[Ticker]],[1]!Table1[[Symbol]:[Industry]],2,FALSE),"-")</f>
        <v>-</v>
      </c>
      <c r="D809" t="s">
        <v>1548</v>
      </c>
      <c r="E809">
        <v>4702.7711484000001</v>
      </c>
      <c r="F809">
        <v>8893.6</v>
      </c>
      <c r="G809">
        <v>3.8700472981891099</v>
      </c>
      <c r="H809">
        <v>2.3868992602707799E-2</v>
      </c>
      <c r="I809">
        <v>29.167981112984801</v>
      </c>
      <c r="J809">
        <v>2.0308259697469602</v>
      </c>
      <c r="K809">
        <v>8448.1528850797094</v>
      </c>
      <c r="L809">
        <v>7589.8278309677798</v>
      </c>
      <c r="M809">
        <v>66.363349977978203</v>
      </c>
      <c r="N809">
        <v>0.49480218448732999</v>
      </c>
      <c r="O809">
        <v>2.3095259512458202</v>
      </c>
      <c r="P809">
        <v>53.072693006084201</v>
      </c>
      <c r="Q809">
        <v>1.5505185277409E-2</v>
      </c>
    </row>
    <row r="810" spans="1:17" x14ac:dyDescent="0.3">
      <c r="A810" t="s">
        <v>1765</v>
      </c>
      <c r="B810" t="s">
        <v>1766</v>
      </c>
      <c r="C810" t="str">
        <f>IFERROR(VLOOKUP(Table1[[#This Row],[Ticker]],[1]!Table1[[Symbol]:[Industry]],2,FALSE),"-")</f>
        <v>-</v>
      </c>
      <c r="D810" t="s">
        <v>278</v>
      </c>
      <c r="E810">
        <v>4696.0077450999997</v>
      </c>
      <c r="F810">
        <v>547</v>
      </c>
      <c r="G810">
        <v>18.292934074487999</v>
      </c>
      <c r="H810">
        <v>16.0124092858048</v>
      </c>
      <c r="I810">
        <v>18.422636809134001</v>
      </c>
      <c r="J810">
        <v>7.0518513654408004</v>
      </c>
      <c r="K810">
        <v>491.22234519520498</v>
      </c>
      <c r="L810">
        <v>436.27878413023802</v>
      </c>
      <c r="M810">
        <v>56.807400280601897</v>
      </c>
      <c r="N810">
        <v>1.5324148514571601</v>
      </c>
      <c r="O810">
        <v>9.1407678244972601</v>
      </c>
      <c r="P810">
        <v>58.9654170299331</v>
      </c>
    </row>
    <row r="811" spans="1:17" x14ac:dyDescent="0.3">
      <c r="A811" t="s">
        <v>1767</v>
      </c>
      <c r="B811" t="s">
        <v>1768</v>
      </c>
      <c r="C811" t="str">
        <f>IFERROR(VLOOKUP(Table1[[#This Row],[Ticker]],[1]!Table1[[Symbol]:[Industry]],2,FALSE),"-")</f>
        <v>-</v>
      </c>
      <c r="D811" t="s">
        <v>1769</v>
      </c>
      <c r="E811">
        <v>4682.4465977039999</v>
      </c>
      <c r="F811">
        <v>69.260000000000005</v>
      </c>
      <c r="G811">
        <v>-10.4487457708818</v>
      </c>
      <c r="H811">
        <v>1.10994902621164</v>
      </c>
      <c r="I811">
        <v>20.121795566053599</v>
      </c>
      <c r="J811">
        <v>-0.51408747298555002</v>
      </c>
      <c r="K811">
        <v>69.917466327282398</v>
      </c>
      <c r="L811">
        <v>64.887057775210707</v>
      </c>
      <c r="M811">
        <v>47.322717784481902</v>
      </c>
      <c r="N811">
        <v>0.51917880173062203</v>
      </c>
      <c r="O811">
        <v>21.556453941669002</v>
      </c>
      <c r="P811">
        <v>58.853211009174302</v>
      </c>
      <c r="Q811">
        <v>6.6276720169002004E-2</v>
      </c>
    </row>
    <row r="812" spans="1:17" x14ac:dyDescent="0.3">
      <c r="A812" t="s">
        <v>1770</v>
      </c>
      <c r="B812" t="s">
        <v>1771</v>
      </c>
      <c r="C812" t="str">
        <f>IFERROR(VLOOKUP(Table1[[#This Row],[Ticker]],[1]!Table1[[Symbol]:[Industry]],2,FALSE),"-")</f>
        <v>-</v>
      </c>
      <c r="D812" t="s">
        <v>463</v>
      </c>
      <c r="E812">
        <v>4676.5053013500001</v>
      </c>
      <c r="F812">
        <v>408.25</v>
      </c>
      <c r="G812">
        <v>3.2088299866938699</v>
      </c>
      <c r="H812">
        <v>9.7303359753810295</v>
      </c>
      <c r="I812">
        <v>-2.29638707041887</v>
      </c>
      <c r="J812">
        <v>9.5463126683984001</v>
      </c>
      <c r="K812">
        <v>376.08960961132402</v>
      </c>
      <c r="L812">
        <v>361.68655216732202</v>
      </c>
      <c r="M812">
        <v>74.140507611406704</v>
      </c>
      <c r="N812">
        <v>2.1617845170297598</v>
      </c>
      <c r="O812">
        <v>12.3943661971831</v>
      </c>
      <c r="P812">
        <v>45.000887941751003</v>
      </c>
      <c r="Q812">
        <v>0.117769912285958</v>
      </c>
    </row>
    <row r="813" spans="1:17" x14ac:dyDescent="0.3">
      <c r="A813" t="s">
        <v>1772</v>
      </c>
      <c r="B813" t="s">
        <v>1773</v>
      </c>
      <c r="C813" t="str">
        <f>IFERROR(VLOOKUP(Table1[[#This Row],[Ticker]],[1]!Table1[[Symbol]:[Industry]],2,FALSE),"-")</f>
        <v>-</v>
      </c>
      <c r="D813" t="s">
        <v>287</v>
      </c>
      <c r="E813">
        <v>4658.2942514839997</v>
      </c>
      <c r="F813">
        <v>211.69</v>
      </c>
      <c r="G813">
        <v>21.7399571579884</v>
      </c>
      <c r="H813">
        <v>3.8892053957711998</v>
      </c>
      <c r="I813">
        <v>-14.3227641395258</v>
      </c>
      <c r="J813">
        <v>-2.0649602007439398</v>
      </c>
      <c r="K813">
        <v>200.43783895406401</v>
      </c>
      <c r="L813">
        <v>188.694427183004</v>
      </c>
      <c r="M813">
        <v>54.4984525793923</v>
      </c>
      <c r="N813">
        <v>0.87199723038912802</v>
      </c>
      <c r="O813">
        <v>12.357692852756299</v>
      </c>
      <c r="P813">
        <v>66.357563850687598</v>
      </c>
    </row>
    <row r="814" spans="1:17" hidden="1" x14ac:dyDescent="0.3">
      <c r="A814" t="s">
        <v>1774</v>
      </c>
      <c r="B814" t="s">
        <v>1775</v>
      </c>
      <c r="C814" t="str">
        <f>IFERROR(VLOOKUP(Table1[[#This Row],[Ticker]],[1]!Table1[[Symbol]:[Industry]],2,FALSE),"-")</f>
        <v>-</v>
      </c>
      <c r="D814" t="s">
        <v>463</v>
      </c>
      <c r="E814">
        <v>4656.5361050000001</v>
      </c>
      <c r="F814">
        <v>102.7</v>
      </c>
      <c r="G814">
        <v>28.380031297587198</v>
      </c>
      <c r="H814">
        <v>3.72803106139947</v>
      </c>
      <c r="I814">
        <v>12.3199535043465</v>
      </c>
      <c r="J814">
        <v>-3.6048829383030898</v>
      </c>
      <c r="K814">
        <v>96.890151542193607</v>
      </c>
      <c r="L814">
        <v>85.965339050614901</v>
      </c>
      <c r="M814">
        <v>53.677827727782102</v>
      </c>
      <c r="N814">
        <v>0.72393154056102105</v>
      </c>
      <c r="O814">
        <v>9.4449853943524698</v>
      </c>
      <c r="P814">
        <v>83.229259589652102</v>
      </c>
      <c r="Q814">
        <v>0.13128549701264999</v>
      </c>
    </row>
    <row r="815" spans="1:17" hidden="1" x14ac:dyDescent="0.3">
      <c r="A815" t="s">
        <v>1776</v>
      </c>
      <c r="B815" t="s">
        <v>1777</v>
      </c>
      <c r="C815" t="str">
        <f>IFERROR(VLOOKUP(Table1[[#This Row],[Ticker]],[1]!Table1[[Symbol]:[Industry]],2,FALSE),"-")</f>
        <v>-</v>
      </c>
      <c r="D815" t="s">
        <v>206</v>
      </c>
      <c r="E815">
        <v>4650.5150088599903</v>
      </c>
      <c r="F815">
        <v>606.20000000000005</v>
      </c>
      <c r="G815">
        <v>1.0973930365472599</v>
      </c>
      <c r="H815">
        <v>-0.92788798924625304</v>
      </c>
      <c r="I815">
        <v>6.8506782589518798</v>
      </c>
      <c r="J815">
        <v>-1.2190188325450599</v>
      </c>
      <c r="K815">
        <v>607.47825046774005</v>
      </c>
      <c r="L815">
        <v>561.15317888684797</v>
      </c>
      <c r="M815">
        <v>45.461468232466501</v>
      </c>
      <c r="N815">
        <v>0.575757079774603</v>
      </c>
      <c r="O815">
        <v>15.9683272847245</v>
      </c>
      <c r="P815">
        <v>51.077881619937699</v>
      </c>
      <c r="Q815">
        <v>0.14824908934657199</v>
      </c>
    </row>
    <row r="816" spans="1:17" hidden="1" x14ac:dyDescent="0.3">
      <c r="A816" t="s">
        <v>1778</v>
      </c>
      <c r="B816" t="s">
        <v>1779</v>
      </c>
      <c r="C816" t="str">
        <f>IFERROR(VLOOKUP(Table1[[#This Row],[Ticker]],[1]!Table1[[Symbol]:[Industry]],2,FALSE),"-")</f>
        <v>-</v>
      </c>
      <c r="D816" t="s">
        <v>54</v>
      </c>
      <c r="E816">
        <v>4640.4429824999997</v>
      </c>
      <c r="F816">
        <v>659.1</v>
      </c>
      <c r="G816">
        <v>35.444563901536803</v>
      </c>
      <c r="H816">
        <v>15.608599363067</v>
      </c>
      <c r="I816">
        <v>12.1554922530688</v>
      </c>
      <c r="J816">
        <v>15.3953174360131</v>
      </c>
      <c r="K816">
        <v>576.81896229015103</v>
      </c>
      <c r="L816">
        <v>522.79662890670602</v>
      </c>
      <c r="M816">
        <v>76.435424516931803</v>
      </c>
      <c r="N816">
        <v>2.5721732861095199</v>
      </c>
      <c r="O816">
        <v>5.4013048095888401</v>
      </c>
      <c r="P816">
        <v>66.397374400403905</v>
      </c>
      <c r="Q816">
        <v>9.5736037324172005E-2</v>
      </c>
    </row>
    <row r="817" spans="1:17" hidden="1" x14ac:dyDescent="0.3">
      <c r="A817" t="s">
        <v>1780</v>
      </c>
      <c r="B817" t="s">
        <v>1781</v>
      </c>
      <c r="C817" t="str">
        <f>IFERROR(VLOOKUP(Table1[[#This Row],[Ticker]],[1]!Table1[[Symbol]:[Industry]],2,FALSE),"-")</f>
        <v>-</v>
      </c>
      <c r="D817" t="s">
        <v>127</v>
      </c>
      <c r="E817">
        <v>4619.2605480000002</v>
      </c>
      <c r="F817">
        <v>2268</v>
      </c>
      <c r="G817">
        <v>26.692677160915999</v>
      </c>
      <c r="H817">
        <v>9.4708969246798507</v>
      </c>
      <c r="I817">
        <v>19.567565580852399</v>
      </c>
      <c r="J817">
        <v>2.1308622829675401</v>
      </c>
      <c r="K817">
        <v>2215.8377602310502</v>
      </c>
      <c r="L817">
        <v>1907.6096152227501</v>
      </c>
      <c r="M817">
        <v>44.7200699058629</v>
      </c>
      <c r="N817">
        <v>0.94166009110732396</v>
      </c>
      <c r="O817">
        <v>8.0401234567901199</v>
      </c>
      <c r="P817">
        <v>88.528678304239406</v>
      </c>
      <c r="Q817">
        <v>0.29063106437117803</v>
      </c>
    </row>
    <row r="818" spans="1:17" hidden="1" x14ac:dyDescent="0.3">
      <c r="A818" t="s">
        <v>1782</v>
      </c>
      <c r="B818" t="s">
        <v>1783</v>
      </c>
      <c r="C818" t="str">
        <f>IFERROR(VLOOKUP(Table1[[#This Row],[Ticker]],[1]!Table1[[Symbol]:[Industry]],2,FALSE),"-")</f>
        <v>-</v>
      </c>
      <c r="D818" t="s">
        <v>54</v>
      </c>
      <c r="E818">
        <v>4595.7340479900004</v>
      </c>
      <c r="F818">
        <v>803.1</v>
      </c>
      <c r="G818">
        <v>22.455564043180399</v>
      </c>
      <c r="H818">
        <v>11.664786364245099</v>
      </c>
      <c r="I818">
        <v>52.648927552177803</v>
      </c>
      <c r="J818">
        <v>0.14437889592893899</v>
      </c>
      <c r="K818">
        <v>659.27661045651496</v>
      </c>
      <c r="M818">
        <v>78.704048508709505</v>
      </c>
      <c r="N818">
        <v>0.87525151532149303</v>
      </c>
      <c r="O818">
        <v>4.7876976715228503</v>
      </c>
      <c r="P818">
        <v>90.601637593449595</v>
      </c>
    </row>
    <row r="819" spans="1:17" hidden="1" x14ac:dyDescent="0.3">
      <c r="A819" t="s">
        <v>1784</v>
      </c>
      <c r="B819" t="s">
        <v>1785</v>
      </c>
      <c r="C819" t="str">
        <f>IFERROR(VLOOKUP(Table1[[#This Row],[Ticker]],[1]!Table1[[Symbol]:[Industry]],2,FALSE),"-")</f>
        <v>-</v>
      </c>
      <c r="D819" t="s">
        <v>260</v>
      </c>
      <c r="E819">
        <v>4571.6147216999998</v>
      </c>
      <c r="F819">
        <v>996.7</v>
      </c>
      <c r="G819">
        <v>156.94190432417699</v>
      </c>
      <c r="H819">
        <v>-9.3314272551180792</v>
      </c>
      <c r="I819">
        <v>84.383174035947306</v>
      </c>
      <c r="J819">
        <v>-5.7695353226135699</v>
      </c>
      <c r="K819">
        <v>916.920694313902</v>
      </c>
      <c r="L819">
        <v>682.62334619554997</v>
      </c>
      <c r="M819">
        <v>56.5050798262209</v>
      </c>
      <c r="N819">
        <v>1.41669190239114</v>
      </c>
      <c r="O819">
        <v>6.4964382462125103</v>
      </c>
      <c r="P819">
        <v>221.82757507265001</v>
      </c>
      <c r="Q819">
        <v>9.5116353652819993E-2</v>
      </c>
    </row>
    <row r="820" spans="1:17" x14ac:dyDescent="0.3">
      <c r="A820" t="s">
        <v>1786</v>
      </c>
      <c r="B820" t="s">
        <v>1787</v>
      </c>
      <c r="C820" t="str">
        <f>IFERROR(VLOOKUP(Table1[[#This Row],[Ticker]],[1]!Table1[[Symbol]:[Industry]],2,FALSE),"-")</f>
        <v>-</v>
      </c>
      <c r="D820" t="s">
        <v>124</v>
      </c>
      <c r="E820">
        <v>4566.3502059000002</v>
      </c>
      <c r="F820">
        <v>965.4</v>
      </c>
      <c r="G820">
        <v>40.9833603565055</v>
      </c>
      <c r="H820">
        <v>7.4357233239475002</v>
      </c>
      <c r="I820">
        <v>32.299953664208203</v>
      </c>
      <c r="J820">
        <v>9.2211024236882899</v>
      </c>
      <c r="K820">
        <v>885.62590765841799</v>
      </c>
      <c r="L820">
        <v>791.40476192721303</v>
      </c>
      <c r="M820">
        <v>62.6546134775759</v>
      </c>
      <c r="N820">
        <v>0.95785499776584404</v>
      </c>
      <c r="O820">
        <v>4.6612802983219304</v>
      </c>
      <c r="P820">
        <v>79.092848529820998</v>
      </c>
      <c r="Q820">
        <v>-3.1559064490743999E-2</v>
      </c>
    </row>
    <row r="821" spans="1:17" hidden="1" x14ac:dyDescent="0.3">
      <c r="A821" t="s">
        <v>1788</v>
      </c>
      <c r="B821" t="s">
        <v>1789</v>
      </c>
      <c r="C821" t="str">
        <f>IFERROR(VLOOKUP(Table1[[#This Row],[Ticker]],[1]!Table1[[Symbol]:[Industry]],2,FALSE),"-")</f>
        <v>-</v>
      </c>
      <c r="D821" t="s">
        <v>411</v>
      </c>
      <c r="E821">
        <v>4560.7074857010002</v>
      </c>
      <c r="F821">
        <v>122.67</v>
      </c>
      <c r="G821">
        <v>-38.416838462503897</v>
      </c>
      <c r="H821">
        <v>1.3026208435398099</v>
      </c>
      <c r="I821">
        <v>-9.5751224532254007</v>
      </c>
      <c r="J821">
        <v>0.80101137063999395</v>
      </c>
      <c r="K821">
        <v>121.40763121024401</v>
      </c>
      <c r="M821">
        <v>65.4370171183281</v>
      </c>
      <c r="N821">
        <v>0.68829811606325497</v>
      </c>
      <c r="O821">
        <v>25.213988750305599</v>
      </c>
      <c r="P821">
        <v>12.8</v>
      </c>
    </row>
    <row r="822" spans="1:17" hidden="1" x14ac:dyDescent="0.3">
      <c r="A822" t="s">
        <v>1790</v>
      </c>
      <c r="B822" t="s">
        <v>1791</v>
      </c>
      <c r="C822" t="str">
        <f>IFERROR(VLOOKUP(Table1[[#This Row],[Ticker]],[1]!Table1[[Symbol]:[Industry]],2,FALSE),"-")</f>
        <v>-</v>
      </c>
      <c r="D822" t="s">
        <v>141</v>
      </c>
      <c r="E822">
        <v>4542.941554</v>
      </c>
      <c r="F822">
        <v>5956.55</v>
      </c>
      <c r="G822">
        <v>261.60217934778501</v>
      </c>
      <c r="H822">
        <v>-7.39652497695878</v>
      </c>
      <c r="I822">
        <v>33.614747097086799</v>
      </c>
      <c r="J822">
        <v>4.5623208944495097</v>
      </c>
      <c r="K822">
        <v>5974.8354606902803</v>
      </c>
      <c r="L822">
        <v>4792.80791419855</v>
      </c>
      <c r="M822">
        <v>51.078999556858797</v>
      </c>
      <c r="N822">
        <v>0.98715346264210801</v>
      </c>
      <c r="O822">
        <v>18.390679168310498</v>
      </c>
      <c r="P822">
        <v>319.43104601626499</v>
      </c>
      <c r="Q822">
        <v>0.31851658011040401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Row],[Ticker]],[1]!Table1[[Symbol]:[Industry]],2,FALSE),"-")</f>
        <v>-</v>
      </c>
      <c r="D823" t="s">
        <v>278</v>
      </c>
      <c r="E823">
        <v>4532.9826687599998</v>
      </c>
      <c r="F823">
        <v>856.05</v>
      </c>
      <c r="G823">
        <v>20.9154858447687</v>
      </c>
      <c r="H823">
        <v>-5.1895028498111504</v>
      </c>
      <c r="I823">
        <v>20.356830972674899</v>
      </c>
      <c r="J823">
        <v>-1.6925071478785201</v>
      </c>
      <c r="K823">
        <v>808.55587930634999</v>
      </c>
      <c r="L823">
        <v>690.78821971157095</v>
      </c>
      <c r="M823">
        <v>45.244108256464699</v>
      </c>
      <c r="N823">
        <v>0.27715174369648499</v>
      </c>
      <c r="O823">
        <v>8.7962151743472994</v>
      </c>
      <c r="P823">
        <v>68.912786108918695</v>
      </c>
      <c r="Q823">
        <v>-8.0000607898101997E-2</v>
      </c>
    </row>
    <row r="824" spans="1:17" hidden="1" x14ac:dyDescent="0.3">
      <c r="A824" t="s">
        <v>1794</v>
      </c>
      <c r="B824" t="s">
        <v>1795</v>
      </c>
      <c r="C824" t="str">
        <f>IFERROR(VLOOKUP(Table1[[#This Row],[Ticker]],[1]!Table1[[Symbol]:[Industry]],2,FALSE),"-")</f>
        <v>-</v>
      </c>
      <c r="D824" t="s">
        <v>260</v>
      </c>
      <c r="E824">
        <v>4530.6302439999999</v>
      </c>
      <c r="F824">
        <v>1277.5</v>
      </c>
      <c r="G824">
        <v>85.712123794335497</v>
      </c>
      <c r="H824">
        <v>-10.080613499756</v>
      </c>
      <c r="I824">
        <v>61.547203457655201</v>
      </c>
      <c r="J824">
        <v>-0.77945157058251402</v>
      </c>
      <c r="K824">
        <v>1244.5994556563701</v>
      </c>
      <c r="L824">
        <v>962.55769647218199</v>
      </c>
      <c r="M824">
        <v>28.5493972901454</v>
      </c>
      <c r="N824">
        <v>0.42017323842294901</v>
      </c>
      <c r="O824">
        <v>13.268101761252399</v>
      </c>
      <c r="P824">
        <v>120.258620689655</v>
      </c>
      <c r="Q824">
        <v>0.23124347580521401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Row],[Ticker]],[1]!Table1[[Symbol]:[Industry]],2,FALSE),"-")</f>
        <v>-</v>
      </c>
      <c r="D825" t="s">
        <v>127</v>
      </c>
      <c r="E825">
        <v>4505.9418158999997</v>
      </c>
      <c r="F825">
        <v>430.5</v>
      </c>
      <c r="G825">
        <v>-20.354440913260401</v>
      </c>
      <c r="K825">
        <v>425.76520424318301</v>
      </c>
      <c r="L825">
        <v>384.46648021701702</v>
      </c>
      <c r="M825">
        <v>38.331602171758398</v>
      </c>
      <c r="N825">
        <v>1</v>
      </c>
      <c r="O825">
        <v>7.2938443670151001</v>
      </c>
      <c r="P825">
        <v>18.939079983423099</v>
      </c>
      <c r="Q825">
        <v>9.3594908740256E-2</v>
      </c>
    </row>
    <row r="826" spans="1:17" hidden="1" x14ac:dyDescent="0.3">
      <c r="A826" t="s">
        <v>1798</v>
      </c>
      <c r="B826" t="s">
        <v>1799</v>
      </c>
      <c r="C826" t="str">
        <f>IFERROR(VLOOKUP(Table1[[#This Row],[Ticker]],[1]!Table1[[Symbol]:[Industry]],2,FALSE),"-")</f>
        <v>-</v>
      </c>
      <c r="D826" t="s">
        <v>626</v>
      </c>
      <c r="E826">
        <v>4504.4606549399996</v>
      </c>
      <c r="F826">
        <v>2255.9</v>
      </c>
      <c r="G826">
        <v>85.999202007835095</v>
      </c>
      <c r="H826">
        <v>12.1638386203342</v>
      </c>
      <c r="I826">
        <v>29.426586530754602</v>
      </c>
      <c r="J826">
        <v>-3.4709087519101001</v>
      </c>
      <c r="K826">
        <v>2031.19230921447</v>
      </c>
      <c r="L826">
        <v>1686.6304886088701</v>
      </c>
      <c r="M826">
        <v>58.410996238682102</v>
      </c>
      <c r="N826">
        <v>0.68464455038084704</v>
      </c>
      <c r="O826">
        <v>6.7467529589077397</v>
      </c>
      <c r="P826">
        <v>134.07522697795</v>
      </c>
      <c r="Q826">
        <v>0.192266069771729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Row],[Ticker]],[1]!Table1[[Symbol]:[Industry]],2,FALSE),"-")</f>
        <v>-</v>
      </c>
      <c r="D827" t="s">
        <v>206</v>
      </c>
      <c r="E827">
        <v>4455.7868397000002</v>
      </c>
      <c r="F827">
        <v>1692.95</v>
      </c>
      <c r="G827">
        <v>57.764935052100803</v>
      </c>
      <c r="H827">
        <v>25.0801207670502</v>
      </c>
      <c r="I827">
        <v>50.909714577645801</v>
      </c>
      <c r="J827">
        <v>0.75318273561054705</v>
      </c>
      <c r="K827">
        <v>1482.1947819003899</v>
      </c>
      <c r="L827">
        <v>1254.58781884583</v>
      </c>
      <c r="M827">
        <v>65.237536664933302</v>
      </c>
      <c r="N827">
        <v>0.72541634827712098</v>
      </c>
      <c r="O827">
        <v>3.2044655778375102</v>
      </c>
      <c r="P827">
        <v>105.954987834549</v>
      </c>
      <c r="Q827">
        <v>0.12643788981360299</v>
      </c>
    </row>
    <row r="828" spans="1:17" x14ac:dyDescent="0.3">
      <c r="A828" t="s">
        <v>1802</v>
      </c>
      <c r="B828" t="s">
        <v>1803</v>
      </c>
      <c r="C828" t="str">
        <f>IFERROR(VLOOKUP(Table1[[#This Row],[Ticker]],[1]!Table1[[Symbol]:[Industry]],2,FALSE),"-")</f>
        <v>-</v>
      </c>
      <c r="D828" t="s">
        <v>127</v>
      </c>
      <c r="E828">
        <v>4450.8632964899998</v>
      </c>
      <c r="F828">
        <v>226.46</v>
      </c>
      <c r="G828">
        <v>-22.969104780197899</v>
      </c>
      <c r="H828">
        <v>4.9606291257406401</v>
      </c>
      <c r="I828">
        <v>7.0937784558669996</v>
      </c>
      <c r="J828">
        <v>-0.82628747993470897</v>
      </c>
      <c r="K828">
        <v>225.101000416299</v>
      </c>
      <c r="L828">
        <v>219.45911550829399</v>
      </c>
      <c r="M828">
        <v>40.862029152687597</v>
      </c>
      <c r="N828">
        <v>0.80525617625971901</v>
      </c>
      <c r="O828">
        <v>22.758986134416599</v>
      </c>
      <c r="P828">
        <v>35.686039544637502</v>
      </c>
      <c r="Q828">
        <v>6.6318304822741994E-2</v>
      </c>
    </row>
    <row r="829" spans="1:17" hidden="1" x14ac:dyDescent="0.3">
      <c r="A829" t="s">
        <v>1804</v>
      </c>
      <c r="B829" t="s">
        <v>1805</v>
      </c>
      <c r="C829" t="str">
        <f>IFERROR(VLOOKUP(Table1[[#This Row],[Ticker]],[1]!Table1[[Symbol]:[Industry]],2,FALSE),"-")</f>
        <v>-</v>
      </c>
      <c r="D829" t="s">
        <v>753</v>
      </c>
      <c r="E829">
        <v>4449.3999170859997</v>
      </c>
      <c r="F829">
        <v>283.89</v>
      </c>
      <c r="G829">
        <v>2.04239818489798</v>
      </c>
      <c r="H829">
        <v>-0.45545256160880798</v>
      </c>
      <c r="I829">
        <v>0.94153328476242404</v>
      </c>
      <c r="J829">
        <v>0.20542489547541901</v>
      </c>
      <c r="K829">
        <v>274.82717683565602</v>
      </c>
      <c r="L829">
        <v>254.50268733430499</v>
      </c>
      <c r="M829">
        <v>58.987597709054498</v>
      </c>
      <c r="N829">
        <v>0.90872423903001298</v>
      </c>
      <c r="O829">
        <v>9.1584768748464995E-2</v>
      </c>
      <c r="P829">
        <v>36.249760030715997</v>
      </c>
      <c r="Q829">
        <v>3.7892634135868998E-2</v>
      </c>
    </row>
    <row r="830" spans="1:17" x14ac:dyDescent="0.3">
      <c r="A830" t="s">
        <v>1806</v>
      </c>
      <c r="B830" t="s">
        <v>1807</v>
      </c>
      <c r="C830" t="str">
        <f>IFERROR(VLOOKUP(Table1[[#This Row],[Ticker]],[1]!Table1[[Symbol]:[Industry]],2,FALSE),"-")</f>
        <v>-</v>
      </c>
      <c r="D830" t="s">
        <v>104</v>
      </c>
      <c r="E830">
        <v>4437.8169411899999</v>
      </c>
      <c r="F830">
        <v>1137.9000000000001</v>
      </c>
      <c r="G830">
        <v>26.999823354470799</v>
      </c>
      <c r="H830">
        <v>-11.240809240917599</v>
      </c>
      <c r="I830">
        <v>59.779939946270801</v>
      </c>
      <c r="J830">
        <v>-6.1655645916603499</v>
      </c>
      <c r="K830">
        <v>1216.3007753177601</v>
      </c>
      <c r="L830">
        <v>998.50197794496103</v>
      </c>
      <c r="M830">
        <v>26.503426317815101</v>
      </c>
      <c r="N830">
        <v>4.9618084834699601E-2</v>
      </c>
      <c r="O830">
        <v>39.968362773530103</v>
      </c>
      <c r="P830">
        <v>86.540983606557404</v>
      </c>
      <c r="Q830">
        <v>6.9682838061376998E-2</v>
      </c>
    </row>
    <row r="831" spans="1:17" x14ac:dyDescent="0.3">
      <c r="A831" t="s">
        <v>1808</v>
      </c>
      <c r="B831" t="s">
        <v>1809</v>
      </c>
      <c r="C831" t="str">
        <f>IFERROR(VLOOKUP(Table1[[#This Row],[Ticker]],[1]!Table1[[Symbol]:[Industry]],2,FALSE),"-")</f>
        <v>-</v>
      </c>
      <c r="D831" t="s">
        <v>54</v>
      </c>
      <c r="E831">
        <v>4430.9855753350002</v>
      </c>
      <c r="F831">
        <v>177.83</v>
      </c>
      <c r="G831">
        <v>70.9413852012635</v>
      </c>
      <c r="H831">
        <v>20.757787823093999</v>
      </c>
      <c r="I831">
        <v>36.1863631441271</v>
      </c>
      <c r="J831">
        <v>-1.38921836896969</v>
      </c>
      <c r="K831">
        <v>155.37883282022901</v>
      </c>
      <c r="L831">
        <v>131.391219975864</v>
      </c>
      <c r="M831">
        <v>63.897978937118502</v>
      </c>
      <c r="N831">
        <v>1.51499933093362</v>
      </c>
      <c r="O831">
        <v>3.8632401731991002</v>
      </c>
      <c r="P831">
        <v>104.402298850574</v>
      </c>
      <c r="Q831">
        <v>-1.9474885402745001E-2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Row],[Ticker]],[1]!Table1[[Symbol]:[Industry]],2,FALSE),"-")</f>
        <v>-</v>
      </c>
      <c r="D832" t="s">
        <v>245</v>
      </c>
      <c r="E832">
        <v>4426.8127050949997</v>
      </c>
      <c r="F832">
        <v>1048.8499999999999</v>
      </c>
      <c r="G832">
        <v>627.11465173486897</v>
      </c>
      <c r="H832">
        <v>20.1972646201171</v>
      </c>
      <c r="I832">
        <v>174.681823452077</v>
      </c>
      <c r="J832">
        <v>-14.761155012096999</v>
      </c>
      <c r="K832">
        <v>853.54054409883202</v>
      </c>
      <c r="L832">
        <v>577.55190411988406</v>
      </c>
      <c r="M832">
        <v>57.649824784605798</v>
      </c>
      <c r="N832">
        <v>1.19591525992249</v>
      </c>
      <c r="O832">
        <v>12.408828717166401</v>
      </c>
      <c r="P832">
        <v>676.92592592592496</v>
      </c>
      <c r="Q832">
        <v>0.214361303491891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Row],[Ticker]],[1]!Table1[[Symbol]:[Industry]],2,FALSE),"-")</f>
        <v>-</v>
      </c>
      <c r="D833" t="s">
        <v>460</v>
      </c>
      <c r="E833">
        <v>4379.1157293300002</v>
      </c>
      <c r="F833">
        <v>954.9</v>
      </c>
      <c r="G833">
        <v>67.691811023496101</v>
      </c>
      <c r="H833">
        <v>-6.2358826992903502</v>
      </c>
      <c r="I833">
        <v>49.122275571961303</v>
      </c>
      <c r="J833">
        <v>-2.6608084014338398</v>
      </c>
      <c r="K833">
        <v>919.34737847659198</v>
      </c>
      <c r="L833">
        <v>722.77428112355005</v>
      </c>
      <c r="M833">
        <v>42.825472854783399</v>
      </c>
      <c r="N833">
        <v>0.201098159830328</v>
      </c>
      <c r="O833">
        <v>14.6716933710336</v>
      </c>
      <c r="P833">
        <v>110.852884349986</v>
      </c>
      <c r="Q833">
        <v>0.16967739585438099</v>
      </c>
    </row>
    <row r="834" spans="1:17" x14ac:dyDescent="0.3">
      <c r="A834" t="s">
        <v>1814</v>
      </c>
      <c r="B834" t="s">
        <v>1815</v>
      </c>
      <c r="C834" t="str">
        <f>IFERROR(VLOOKUP(Table1[[#This Row],[Ticker]],[1]!Table1[[Symbol]:[Industry]],2,FALSE),"-")</f>
        <v>-</v>
      </c>
      <c r="D834" t="s">
        <v>626</v>
      </c>
      <c r="E834">
        <v>4373.1699725999997</v>
      </c>
      <c r="F834">
        <v>211.74</v>
      </c>
      <c r="G834">
        <v>17.427565565835501</v>
      </c>
      <c r="H834">
        <v>-3.8754353602664602</v>
      </c>
      <c r="I834">
        <v>22.480085763921299</v>
      </c>
      <c r="J834">
        <v>-0.15300627361369501</v>
      </c>
      <c r="K834">
        <v>211.478168789563</v>
      </c>
      <c r="L834">
        <v>183.73623337107301</v>
      </c>
      <c r="M834">
        <v>45.311005401931702</v>
      </c>
      <c r="N834">
        <v>0.39689897972022697</v>
      </c>
      <c r="O834">
        <v>14.857844526305801</v>
      </c>
      <c r="P834">
        <v>57.897091722595</v>
      </c>
      <c r="Q834">
        <v>8.7196669196642998E-2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Row],[Ticker]],[1]!Table1[[Symbol]:[Industry]],2,FALSE),"-")</f>
        <v>-</v>
      </c>
      <c r="D835" t="s">
        <v>260</v>
      </c>
      <c r="E835">
        <v>4345.6521468800001</v>
      </c>
      <c r="F835">
        <v>1384.3</v>
      </c>
      <c r="G835">
        <v>4.9529475958462097</v>
      </c>
      <c r="H835">
        <v>4.0139099248991696</v>
      </c>
      <c r="I835">
        <v>5.1620071185108003</v>
      </c>
      <c r="J835">
        <v>-3.4456635643942501</v>
      </c>
      <c r="K835">
        <v>1367.4029191131399</v>
      </c>
      <c r="L835">
        <v>1269.6689010545599</v>
      </c>
      <c r="M835">
        <v>47.999719075576301</v>
      </c>
      <c r="N835">
        <v>0.651398141558032</v>
      </c>
      <c r="O835">
        <v>13.7614678899082</v>
      </c>
      <c r="P835">
        <v>43.614482830169102</v>
      </c>
      <c r="Q835">
        <v>0.142488143220904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Row],[Ticker]],[1]!Table1[[Symbol]:[Industry]],2,FALSE),"-")</f>
        <v>-</v>
      </c>
      <c r="D836" t="s">
        <v>51</v>
      </c>
      <c r="E836">
        <v>4336.7788580799997</v>
      </c>
      <c r="F836">
        <v>608.20000000000005</v>
      </c>
      <c r="G836">
        <v>-47.348926544333999</v>
      </c>
      <c r="H836">
        <v>-2.4481273100088199</v>
      </c>
      <c r="I836">
        <v>-43.955901973288199</v>
      </c>
      <c r="J836">
        <v>-2.2339341334471898</v>
      </c>
      <c r="K836">
        <v>646.67417160259095</v>
      </c>
      <c r="L836">
        <v>762.44413336624496</v>
      </c>
      <c r="M836">
        <v>48.3983127064431</v>
      </c>
      <c r="N836">
        <v>0.63642742291329601</v>
      </c>
      <c r="O836">
        <v>104.406445248273</v>
      </c>
      <c r="P836">
        <v>3.7264432506182299</v>
      </c>
      <c r="Q836">
        <v>-2.0231716775759999E-3</v>
      </c>
    </row>
    <row r="837" spans="1:17" x14ac:dyDescent="0.3">
      <c r="A837" t="s">
        <v>1820</v>
      </c>
      <c r="B837" t="s">
        <v>1821</v>
      </c>
      <c r="C837" t="str">
        <f>IFERROR(VLOOKUP(Table1[[#This Row],[Ticker]],[1]!Table1[[Symbol]:[Industry]],2,FALSE),"-")</f>
        <v>-</v>
      </c>
      <c r="D837" t="s">
        <v>206</v>
      </c>
      <c r="E837">
        <v>4332.9394303199997</v>
      </c>
      <c r="F837">
        <v>170.4</v>
      </c>
      <c r="G837">
        <v>-6.0929754135297998</v>
      </c>
      <c r="H837">
        <v>-5.4028057870710597</v>
      </c>
      <c r="I837">
        <v>-0.93870282769831004</v>
      </c>
      <c r="J837">
        <v>4.4309926017196397E-2</v>
      </c>
      <c r="K837">
        <v>179.25015276068399</v>
      </c>
      <c r="L837">
        <v>171.26272665038999</v>
      </c>
      <c r="M837">
        <v>50.964960403657201</v>
      </c>
      <c r="N837">
        <v>0.46247096179413899</v>
      </c>
      <c r="O837">
        <v>32.453051643192403</v>
      </c>
      <c r="P837">
        <v>35.184450614835299</v>
      </c>
      <c r="Q837">
        <v>4.3788799299155003E-2</v>
      </c>
    </row>
    <row r="838" spans="1:17" x14ac:dyDescent="0.3">
      <c r="A838" t="s">
        <v>1822</v>
      </c>
      <c r="B838" t="s">
        <v>1823</v>
      </c>
      <c r="C838" t="str">
        <f>IFERROR(VLOOKUP(Table1[[#This Row],[Ticker]],[1]!Table1[[Symbol]:[Industry]],2,FALSE),"-")</f>
        <v>-</v>
      </c>
      <c r="D838" t="s">
        <v>260</v>
      </c>
      <c r="E838">
        <v>4329.039612906</v>
      </c>
      <c r="F838">
        <v>186.21</v>
      </c>
      <c r="G838">
        <v>1.96550071040888</v>
      </c>
      <c r="H838">
        <v>9.8502611890562495</v>
      </c>
      <c r="I838">
        <v>29.4941409329622</v>
      </c>
      <c r="J838">
        <v>5.1254463988885899</v>
      </c>
      <c r="K838">
        <v>166.11313049059601</v>
      </c>
      <c r="L838">
        <v>150.726425475756</v>
      </c>
      <c r="M838">
        <v>71.669983995363296</v>
      </c>
      <c r="N838">
        <v>1.1950980013268899</v>
      </c>
      <c r="O838">
        <v>2.3844047043660201</v>
      </c>
      <c r="P838">
        <v>66.184738955823306</v>
      </c>
      <c r="Q838">
        <v>2.7540681179929E-2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Row],[Ticker]],[1]!Table1[[Symbol]:[Industry]],2,FALSE),"-")</f>
        <v>-</v>
      </c>
      <c r="D839" t="s">
        <v>46</v>
      </c>
      <c r="E839">
        <v>4285.0347221550001</v>
      </c>
      <c r="F839">
        <v>771.65</v>
      </c>
      <c r="G839">
        <v>149.80566651922101</v>
      </c>
      <c r="H839">
        <v>-11.9273249345325</v>
      </c>
      <c r="I839">
        <v>85.090326014925907</v>
      </c>
      <c r="J839">
        <v>-3.3386651539325798</v>
      </c>
      <c r="K839">
        <v>775.314206235553</v>
      </c>
      <c r="L839">
        <v>581.059967599027</v>
      </c>
      <c r="M839">
        <v>27.184946194693602</v>
      </c>
      <c r="N839">
        <v>0.287602539238828</v>
      </c>
      <c r="O839">
        <v>21.168923734853799</v>
      </c>
      <c r="P839">
        <v>213.04259634888399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Row],[Ticker]],[1]!Table1[[Symbol]:[Industry]],2,FALSE),"-")</f>
        <v>-</v>
      </c>
      <c r="D840" t="s">
        <v>418</v>
      </c>
      <c r="E840">
        <v>4273.0395267000004</v>
      </c>
      <c r="F840">
        <v>1113.3499999999999</v>
      </c>
      <c r="G840">
        <v>-51.270766947667802</v>
      </c>
      <c r="H840">
        <v>1.8715166259896401</v>
      </c>
      <c r="I840">
        <v>-7.3765783922114396</v>
      </c>
      <c r="J840">
        <v>-3.0367648399852998</v>
      </c>
      <c r="K840">
        <v>1130.2771017457501</v>
      </c>
      <c r="L840">
        <v>1196.7735597727701</v>
      </c>
      <c r="M840">
        <v>48.961108890050099</v>
      </c>
      <c r="N840">
        <v>0.91703303531597302</v>
      </c>
      <c r="O840">
        <v>35.312345623568497</v>
      </c>
      <c r="P840">
        <v>11.5748860049105</v>
      </c>
      <c r="Q840">
        <v>-6.8122569089832996E-2</v>
      </c>
    </row>
    <row r="841" spans="1:17" hidden="1" x14ac:dyDescent="0.3">
      <c r="A841" t="s">
        <v>1828</v>
      </c>
      <c r="B841" t="s">
        <v>1829</v>
      </c>
      <c r="C841" t="str">
        <f>IFERROR(VLOOKUP(Table1[[#This Row],[Ticker]],[1]!Table1[[Symbol]:[Industry]],2,FALSE),"-")</f>
        <v>-</v>
      </c>
      <c r="D841" t="s">
        <v>127</v>
      </c>
      <c r="E841">
        <v>4260.9169463500002</v>
      </c>
      <c r="F841">
        <v>1301.5</v>
      </c>
      <c r="G841">
        <v>93.281009217751603</v>
      </c>
      <c r="H841">
        <v>39.041303503545301</v>
      </c>
      <c r="I841">
        <v>39.257115398246199</v>
      </c>
      <c r="J841">
        <v>3.5449499325187901</v>
      </c>
      <c r="K841">
        <v>1048.472366789</v>
      </c>
      <c r="L841">
        <v>918.15431067811699</v>
      </c>
      <c r="M841">
        <v>82.634337613086004</v>
      </c>
      <c r="N841">
        <v>1.2147919197244701</v>
      </c>
      <c r="O841">
        <v>2.1897810218978102</v>
      </c>
      <c r="P841">
        <v>125.211974390032</v>
      </c>
      <c r="Q841">
        <v>0.15358628043143699</v>
      </c>
    </row>
    <row r="842" spans="1:17" x14ac:dyDescent="0.3">
      <c r="A842" t="s">
        <v>1830</v>
      </c>
      <c r="B842" t="s">
        <v>1831</v>
      </c>
      <c r="C842" t="str">
        <f>IFERROR(VLOOKUP(Table1[[#This Row],[Ticker]],[1]!Table1[[Symbol]:[Industry]],2,FALSE),"-")</f>
        <v>-</v>
      </c>
      <c r="D842" t="s">
        <v>1548</v>
      </c>
      <c r="E842">
        <v>4254.0749999999998</v>
      </c>
      <c r="F842">
        <v>383.25</v>
      </c>
      <c r="G842">
        <v>-35.236383739976802</v>
      </c>
      <c r="H842">
        <v>16.927743738742599</v>
      </c>
      <c r="I842">
        <v>11.592748600943001</v>
      </c>
      <c r="J842">
        <v>2.7904736840555899</v>
      </c>
      <c r="K842">
        <v>334.29976596763299</v>
      </c>
      <c r="L842">
        <v>342.30860029135499</v>
      </c>
      <c r="M842">
        <v>85.740875202158904</v>
      </c>
      <c r="N842">
        <v>2.5957017754698501</v>
      </c>
      <c r="O842">
        <v>21.7742987606001</v>
      </c>
      <c r="P842">
        <v>31.9731404958677</v>
      </c>
      <c r="Q842">
        <v>1.2727348120813E-2</v>
      </c>
    </row>
    <row r="843" spans="1:17" hidden="1" x14ac:dyDescent="0.3">
      <c r="A843" t="s">
        <v>1832</v>
      </c>
      <c r="B843" t="s">
        <v>1833</v>
      </c>
      <c r="C843" t="str">
        <f>IFERROR(VLOOKUP(Table1[[#This Row],[Ticker]],[1]!Table1[[Symbol]:[Industry]],2,FALSE),"-")</f>
        <v>-</v>
      </c>
      <c r="D843" t="s">
        <v>377</v>
      </c>
      <c r="E843">
        <v>4240.3961089199902</v>
      </c>
      <c r="F843">
        <v>287.39999999999998</v>
      </c>
      <c r="G843">
        <v>124.90326120992</v>
      </c>
      <c r="H843">
        <v>32.657939362369099</v>
      </c>
      <c r="I843">
        <v>159.60755854136201</v>
      </c>
      <c r="J843">
        <v>9.7613488635498094</v>
      </c>
      <c r="K843">
        <v>230.36819015876</v>
      </c>
      <c r="L843">
        <v>167.82839811555201</v>
      </c>
      <c r="M843">
        <v>61.750506686068</v>
      </c>
      <c r="N843">
        <v>1.95528883646173</v>
      </c>
      <c r="O843">
        <v>17.501739735560101</v>
      </c>
      <c r="P843">
        <v>202.52631578947299</v>
      </c>
      <c r="Q843">
        <v>0.158016625671589</v>
      </c>
    </row>
    <row r="844" spans="1:17" hidden="1" x14ac:dyDescent="0.3">
      <c r="A844" t="s">
        <v>1834</v>
      </c>
      <c r="B844" t="s">
        <v>1835</v>
      </c>
      <c r="C844" t="str">
        <f>IFERROR(VLOOKUP(Table1[[#This Row],[Ticker]],[1]!Table1[[Symbol]:[Industry]],2,FALSE),"-")</f>
        <v>-</v>
      </c>
      <c r="D844" t="s">
        <v>116</v>
      </c>
      <c r="E844">
        <v>4239.6636892500001</v>
      </c>
      <c r="F844">
        <v>340.25</v>
      </c>
      <c r="G844">
        <v>-32.071767551968101</v>
      </c>
      <c r="H844">
        <v>-2.4257942928181802</v>
      </c>
      <c r="I844">
        <v>-23.245160786046199</v>
      </c>
      <c r="J844">
        <v>-3.7718539113446998</v>
      </c>
      <c r="K844">
        <v>336.81324027279101</v>
      </c>
      <c r="M844">
        <v>54.214837779515499</v>
      </c>
      <c r="N844">
        <v>1.8749085039961799</v>
      </c>
      <c r="O844">
        <v>15.459221160911</v>
      </c>
      <c r="P844">
        <v>13.0210928417206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Row],[Ticker]],[1]!Table1[[Symbol]:[Industry]],2,FALSE),"-")</f>
        <v>-</v>
      </c>
      <c r="D845" t="s">
        <v>295</v>
      </c>
      <c r="E845">
        <v>4235.3219250000002</v>
      </c>
      <c r="F845">
        <v>2408.4</v>
      </c>
      <c r="G845">
        <v>94.8897606611161</v>
      </c>
      <c r="H845">
        <v>-11.2610433349637</v>
      </c>
      <c r="I845">
        <v>61.0425866295218</v>
      </c>
      <c r="J845">
        <v>-6.2741203816656599</v>
      </c>
      <c r="K845">
        <v>2488.1512429442901</v>
      </c>
      <c r="L845">
        <v>1962.4121970170099</v>
      </c>
      <c r="M845">
        <v>16.7462622386353</v>
      </c>
      <c r="N845">
        <v>0.43495092733459401</v>
      </c>
      <c r="O845">
        <v>19.5814648729447</v>
      </c>
      <c r="P845">
        <v>133.82524271844599</v>
      </c>
      <c r="Q845">
        <v>7.1099991673556004E-2</v>
      </c>
    </row>
    <row r="846" spans="1:17" hidden="1" x14ac:dyDescent="0.3">
      <c r="A846" t="s">
        <v>1838</v>
      </c>
      <c r="B846" t="s">
        <v>1839</v>
      </c>
      <c r="C846" t="str">
        <f>IFERROR(VLOOKUP(Table1[[#This Row],[Ticker]],[1]!Table1[[Symbol]:[Industry]],2,FALSE),"-")</f>
        <v>-</v>
      </c>
      <c r="D846" t="s">
        <v>295</v>
      </c>
      <c r="E846">
        <v>4204.3887453699999</v>
      </c>
      <c r="F846">
        <v>3471.7</v>
      </c>
      <c r="G846">
        <v>25.002357420622801</v>
      </c>
      <c r="H846">
        <v>16.320977164802802</v>
      </c>
      <c r="I846">
        <v>74.662750319907303</v>
      </c>
      <c r="J846">
        <v>-1.9468698562884901</v>
      </c>
      <c r="K846">
        <v>3038.2535789526501</v>
      </c>
      <c r="L846">
        <v>2424.79480135006</v>
      </c>
      <c r="M846">
        <v>58.857330618297503</v>
      </c>
      <c r="N846">
        <v>0.61765624401383301</v>
      </c>
      <c r="O846">
        <v>7.5683382780770101</v>
      </c>
      <c r="P846">
        <v>130.11964338978501</v>
      </c>
      <c r="Q846">
        <v>0.12024335584661899</v>
      </c>
    </row>
    <row r="847" spans="1:17" hidden="1" x14ac:dyDescent="0.3">
      <c r="A847" t="s">
        <v>1840</v>
      </c>
      <c r="B847" t="s">
        <v>1841</v>
      </c>
      <c r="C847" t="str">
        <f>IFERROR(VLOOKUP(Table1[[#This Row],[Ticker]],[1]!Table1[[Symbol]:[Industry]],2,FALSE),"-")</f>
        <v>-</v>
      </c>
      <c r="D847" t="s">
        <v>1842</v>
      </c>
      <c r="E847">
        <v>4176.2046407999997</v>
      </c>
      <c r="F847">
        <v>139.25</v>
      </c>
      <c r="G847">
        <v>42.091382898197303</v>
      </c>
      <c r="H847">
        <v>0.86762729257890603</v>
      </c>
      <c r="I847">
        <v>21.775753322987299</v>
      </c>
      <c r="J847">
        <v>-2.0004726476248398</v>
      </c>
      <c r="K847">
        <v>137.82207838862999</v>
      </c>
      <c r="L847">
        <v>119.80468665770201</v>
      </c>
      <c r="M847">
        <v>44.207901752231201</v>
      </c>
      <c r="N847">
        <v>0.16415987091519099</v>
      </c>
      <c r="O847">
        <v>17.773788150807899</v>
      </c>
      <c r="P847">
        <v>74.717691342534494</v>
      </c>
      <c r="Q847">
        <v>5.9369015212213001E-2</v>
      </c>
    </row>
    <row r="848" spans="1:17" hidden="1" x14ac:dyDescent="0.3">
      <c r="A848" t="s">
        <v>1843</v>
      </c>
      <c r="B848" t="s">
        <v>1844</v>
      </c>
      <c r="C848" t="str">
        <f>IFERROR(VLOOKUP(Table1[[#This Row],[Ticker]],[1]!Table1[[Symbol]:[Industry]],2,FALSE),"-")</f>
        <v>-</v>
      </c>
      <c r="D848" t="s">
        <v>278</v>
      </c>
      <c r="E848">
        <v>4166.5378499999997</v>
      </c>
      <c r="F848">
        <v>454.5</v>
      </c>
      <c r="G848">
        <v>158.89235698600999</v>
      </c>
      <c r="H848">
        <v>35.132072240562003</v>
      </c>
      <c r="I848">
        <v>154.878015114227</v>
      </c>
      <c r="J848">
        <v>2.7621910459791099</v>
      </c>
      <c r="K848">
        <v>362.93217244603801</v>
      </c>
      <c r="L848">
        <v>259.71333277223903</v>
      </c>
      <c r="M848">
        <v>57.617425748108701</v>
      </c>
      <c r="N848">
        <v>0.78499550441772104</v>
      </c>
      <c r="O848">
        <v>6.4906490649064796</v>
      </c>
      <c r="P848">
        <v>205.03355704697901</v>
      </c>
      <c r="Q848">
        <v>0.164699282937841</v>
      </c>
    </row>
    <row r="849" spans="1:17" hidden="1" x14ac:dyDescent="0.3">
      <c r="A849" t="s">
        <v>1845</v>
      </c>
      <c r="B849" t="s">
        <v>1846</v>
      </c>
      <c r="C849" t="str">
        <f>IFERROR(VLOOKUP(Table1[[#This Row],[Ticker]],[1]!Table1[[Symbol]:[Industry]],2,FALSE),"-")</f>
        <v>-</v>
      </c>
      <c r="D849" t="s">
        <v>260</v>
      </c>
      <c r="E849">
        <v>4154.4274779999996</v>
      </c>
      <c r="F849">
        <v>425.35</v>
      </c>
      <c r="G849">
        <v>15.655921694400501</v>
      </c>
      <c r="H849">
        <v>-7.45438578238163</v>
      </c>
      <c r="I849">
        <v>21.6120813448963</v>
      </c>
      <c r="J849">
        <v>-4.1602910302029299</v>
      </c>
      <c r="K849">
        <v>449.78460639784902</v>
      </c>
      <c r="L849">
        <v>398.08411055118103</v>
      </c>
      <c r="M849">
        <v>22.251040561150901</v>
      </c>
      <c r="N849">
        <v>0.50200028703670396</v>
      </c>
      <c r="O849">
        <v>27.659574468085001</v>
      </c>
      <c r="P849">
        <v>54.224075416968802</v>
      </c>
      <c r="Q849">
        <v>0.14489144787694699</v>
      </c>
    </row>
    <row r="850" spans="1:17" hidden="1" x14ac:dyDescent="0.3">
      <c r="A850" t="s">
        <v>1847</v>
      </c>
      <c r="B850" t="s">
        <v>1848</v>
      </c>
      <c r="C850" t="str">
        <f>IFERROR(VLOOKUP(Table1[[#This Row],[Ticker]],[1]!Table1[[Symbol]:[Industry]],2,FALSE),"-")</f>
        <v>-</v>
      </c>
      <c r="D850" t="s">
        <v>999</v>
      </c>
      <c r="E850">
        <v>4120.0136068800002</v>
      </c>
      <c r="F850">
        <v>169.36</v>
      </c>
      <c r="G850">
        <v>115.600810629625</v>
      </c>
      <c r="H850">
        <v>-9.5942033881030397</v>
      </c>
      <c r="I850">
        <v>48.533296277412397</v>
      </c>
      <c r="J850">
        <v>-3.0745734246816401</v>
      </c>
      <c r="K850">
        <v>176.516742476812</v>
      </c>
      <c r="L850">
        <v>142.01234678535201</v>
      </c>
      <c r="M850">
        <v>38.606969009792799</v>
      </c>
      <c r="N850">
        <v>0.35077738831757199</v>
      </c>
      <c r="O850">
        <v>32.144544166273</v>
      </c>
      <c r="P850">
        <v>151.33811526094399</v>
      </c>
    </row>
    <row r="851" spans="1:17" hidden="1" x14ac:dyDescent="0.3">
      <c r="A851" t="s">
        <v>1849</v>
      </c>
      <c r="B851" t="s">
        <v>1850</v>
      </c>
      <c r="C851" t="str">
        <f>IFERROR(VLOOKUP(Table1[[#This Row],[Ticker]],[1]!Table1[[Symbol]:[Industry]],2,FALSE),"-")</f>
        <v>-</v>
      </c>
      <c r="D851" t="s">
        <v>1011</v>
      </c>
      <c r="E851">
        <v>4097.0961809999999</v>
      </c>
      <c r="F851">
        <v>3267.3</v>
      </c>
      <c r="G851">
        <v>-11.9237239718514</v>
      </c>
      <c r="H851">
        <v>4.9165462241687603</v>
      </c>
      <c r="I851">
        <v>22.569571705546501</v>
      </c>
      <c r="J851">
        <v>-2.80347451325793</v>
      </c>
      <c r="K851">
        <v>3187.1737080012699</v>
      </c>
      <c r="L851">
        <v>2866.0400112883799</v>
      </c>
      <c r="M851">
        <v>40.9542009027153</v>
      </c>
      <c r="N851">
        <v>0.794915827728913</v>
      </c>
      <c r="O851">
        <v>10.0006121262204</v>
      </c>
      <c r="P851">
        <v>49.246300018271498</v>
      </c>
      <c r="Q851">
        <v>3.3901821711698997E-2</v>
      </c>
    </row>
    <row r="852" spans="1:17" x14ac:dyDescent="0.3">
      <c r="A852" t="s">
        <v>1851</v>
      </c>
      <c r="B852" t="s">
        <v>1852</v>
      </c>
      <c r="C852" t="str">
        <f>IFERROR(VLOOKUP(Table1[[#This Row],[Ticker]],[1]!Table1[[Symbol]:[Industry]],2,FALSE),"-")</f>
        <v>-</v>
      </c>
      <c r="D852" t="s">
        <v>242</v>
      </c>
      <c r="E852">
        <v>4094.2260027900002</v>
      </c>
      <c r="F852">
        <v>485.1</v>
      </c>
      <c r="G852">
        <v>-24.534539148088498</v>
      </c>
      <c r="H852">
        <v>-3.2672429863956398</v>
      </c>
      <c r="I852">
        <v>-25.307699537216301</v>
      </c>
      <c r="J852">
        <v>-0.56723931806523298</v>
      </c>
      <c r="K852">
        <v>490.426406805304</v>
      </c>
      <c r="L852">
        <v>502.37080074065</v>
      </c>
      <c r="M852">
        <v>47.696473627555299</v>
      </c>
      <c r="N852">
        <v>0.94864726222505902</v>
      </c>
      <c r="O852">
        <v>44.094001236858297</v>
      </c>
      <c r="P852">
        <v>8.5234899328859193</v>
      </c>
    </row>
    <row r="853" spans="1:17" hidden="1" x14ac:dyDescent="0.3">
      <c r="A853" t="s">
        <v>1853</v>
      </c>
      <c r="B853" t="s">
        <v>1854</v>
      </c>
      <c r="C853" t="str">
        <f>IFERROR(VLOOKUP(Table1[[#This Row],[Ticker]],[1]!Table1[[Symbol]:[Industry]],2,FALSE),"-")</f>
        <v>-</v>
      </c>
      <c r="D853" t="s">
        <v>798</v>
      </c>
      <c r="E853">
        <v>4087.5048415249998</v>
      </c>
      <c r="F853">
        <v>878.65</v>
      </c>
      <c r="G853">
        <v>-39.041794462981699</v>
      </c>
      <c r="H853">
        <v>18.957754661935802</v>
      </c>
      <c r="I853">
        <v>-4.0468231075556202</v>
      </c>
      <c r="J853">
        <v>-0.91775280169559703</v>
      </c>
      <c r="K853">
        <v>856.62165542975401</v>
      </c>
      <c r="L853">
        <v>887.35971093499597</v>
      </c>
      <c r="M853">
        <v>48.398026455470898</v>
      </c>
      <c r="N853">
        <v>0.70155388071541702</v>
      </c>
      <c r="O853">
        <v>18.363398395265399</v>
      </c>
      <c r="P853">
        <v>22.238452977184199</v>
      </c>
      <c r="Q853">
        <v>-7.7518753756485995E-2</v>
      </c>
    </row>
    <row r="854" spans="1:17" hidden="1" x14ac:dyDescent="0.3">
      <c r="A854" t="s">
        <v>1855</v>
      </c>
      <c r="B854" t="s">
        <v>1856</v>
      </c>
      <c r="C854" t="str">
        <f>IFERROR(VLOOKUP(Table1[[#This Row],[Ticker]],[1]!Table1[[Symbol]:[Industry]],2,FALSE),"-")</f>
        <v>-</v>
      </c>
      <c r="D854" t="s">
        <v>460</v>
      </c>
      <c r="E854">
        <v>4065.105328525</v>
      </c>
      <c r="F854">
        <v>659.65</v>
      </c>
      <c r="G854">
        <v>-31.1183957253903</v>
      </c>
      <c r="H854">
        <v>-0.21367374817196599</v>
      </c>
      <c r="I854">
        <v>-21.2210200514074</v>
      </c>
      <c r="J854">
        <v>2.8878393276292398</v>
      </c>
      <c r="K854">
        <v>646.41308947641596</v>
      </c>
      <c r="L854">
        <v>675.25871373083203</v>
      </c>
      <c r="M854">
        <v>83.024297703906001</v>
      </c>
      <c r="N854">
        <v>0.84312796177615301</v>
      </c>
      <c r="O854">
        <v>25.4377321306753</v>
      </c>
      <c r="P854">
        <v>10.651681623752401</v>
      </c>
      <c r="Q854">
        <v>0.14044987750999199</v>
      </c>
    </row>
    <row r="855" spans="1:17" hidden="1" x14ac:dyDescent="0.3">
      <c r="A855" t="s">
        <v>1857</v>
      </c>
      <c r="B855" t="s">
        <v>1858</v>
      </c>
      <c r="C855" t="str">
        <f>IFERROR(VLOOKUP(Table1[[#This Row],[Ticker]],[1]!Table1[[Symbol]:[Industry]],2,FALSE),"-")</f>
        <v>-</v>
      </c>
      <c r="D855" t="s">
        <v>141</v>
      </c>
      <c r="E855">
        <v>4063.3279686300002</v>
      </c>
      <c r="F855">
        <v>336.3</v>
      </c>
      <c r="G855">
        <v>23.617809759976801</v>
      </c>
      <c r="H855">
        <v>-19.5439035617825</v>
      </c>
      <c r="I855">
        <v>34.483345370511501</v>
      </c>
      <c r="J855">
        <v>-0.58194882836496997</v>
      </c>
      <c r="K855">
        <v>380.89171897147202</v>
      </c>
      <c r="M855">
        <v>31.058592647295399</v>
      </c>
      <c r="N855">
        <v>0.42566792092056799</v>
      </c>
      <c r="O855">
        <v>57.597383288730299</v>
      </c>
      <c r="P855">
        <v>98.524203069657602</v>
      </c>
    </row>
    <row r="856" spans="1:17" hidden="1" x14ac:dyDescent="0.3">
      <c r="A856" t="s">
        <v>1859</v>
      </c>
      <c r="B856" t="s">
        <v>1860</v>
      </c>
      <c r="C856" t="str">
        <f>IFERROR(VLOOKUP(Table1[[#This Row],[Ticker]],[1]!Table1[[Symbol]:[Industry]],2,FALSE),"-")</f>
        <v>-</v>
      </c>
      <c r="D856" t="s">
        <v>1058</v>
      </c>
      <c r="E856">
        <v>4060.8879999999999</v>
      </c>
      <c r="F856">
        <v>118</v>
      </c>
      <c r="G856">
        <v>-24.157941173180699</v>
      </c>
      <c r="I856">
        <v>-11.9075929737891</v>
      </c>
      <c r="K856">
        <v>104.378999999999</v>
      </c>
      <c r="M856">
        <v>99.990560428137201</v>
      </c>
      <c r="N856">
        <v>1</v>
      </c>
      <c r="O856">
        <v>0</v>
      </c>
      <c r="P856">
        <v>5.3571428571428603</v>
      </c>
    </row>
    <row r="857" spans="1:17" x14ac:dyDescent="0.3">
      <c r="A857" t="s">
        <v>1861</v>
      </c>
      <c r="B857" t="s">
        <v>1862</v>
      </c>
      <c r="C857" t="str">
        <f>IFERROR(VLOOKUP(Table1[[#This Row],[Ticker]],[1]!Table1[[Symbol]:[Industry]],2,FALSE),"-")</f>
        <v>-</v>
      </c>
      <c r="D857" t="s">
        <v>637</v>
      </c>
      <c r="E857">
        <v>4044.1746368399999</v>
      </c>
      <c r="F857">
        <v>612.29999999999995</v>
      </c>
      <c r="G857">
        <v>-35.507235595856699</v>
      </c>
      <c r="H857">
        <v>-0.29805024571789301</v>
      </c>
      <c r="I857">
        <v>-15.0968760857223</v>
      </c>
      <c r="J857">
        <v>-0.18489862192136999</v>
      </c>
      <c r="K857">
        <v>620.02094967496998</v>
      </c>
      <c r="L857">
        <v>633.72544606073404</v>
      </c>
      <c r="M857">
        <v>53.637694035336501</v>
      </c>
      <c r="N857">
        <v>0.58403001851109904</v>
      </c>
      <c r="O857">
        <v>33.104687244814599</v>
      </c>
      <c r="P857">
        <v>11.0043509789702</v>
      </c>
      <c r="Q857">
        <v>0.102138293708117</v>
      </c>
    </row>
    <row r="858" spans="1:17" hidden="1" x14ac:dyDescent="0.3">
      <c r="A858" t="s">
        <v>1863</v>
      </c>
      <c r="B858" t="s">
        <v>1864</v>
      </c>
      <c r="C858" t="str">
        <f>IFERROR(VLOOKUP(Table1[[#This Row],[Ticker]],[1]!Table1[[Symbol]:[Industry]],2,FALSE),"-")</f>
        <v>-</v>
      </c>
      <c r="D858" t="s">
        <v>295</v>
      </c>
      <c r="E858">
        <v>4034.427729775</v>
      </c>
      <c r="F858">
        <v>583.85</v>
      </c>
      <c r="G858">
        <v>49.791156942121397</v>
      </c>
      <c r="H858">
        <v>-3.21243129305349</v>
      </c>
      <c r="I858">
        <v>29.405661637375999</v>
      </c>
      <c r="J858">
        <v>-2.20811676655623</v>
      </c>
      <c r="K858">
        <v>585.21443476608704</v>
      </c>
      <c r="L858">
        <v>502.905922160731</v>
      </c>
      <c r="M858">
        <v>44.984403591154198</v>
      </c>
      <c r="N858">
        <v>0.368733766256231</v>
      </c>
      <c r="O858">
        <v>12.186349233535999</v>
      </c>
      <c r="P858">
        <v>86.533546325878604</v>
      </c>
      <c r="Q858">
        <v>5.9470413922969999E-2</v>
      </c>
    </row>
    <row r="859" spans="1:17" x14ac:dyDescent="0.3">
      <c r="A859" t="s">
        <v>1865</v>
      </c>
      <c r="B859" t="s">
        <v>1866</v>
      </c>
      <c r="C859" t="str">
        <f>IFERROR(VLOOKUP(Table1[[#This Row],[Ticker]],[1]!Table1[[Symbol]:[Industry]],2,FALSE),"-")</f>
        <v>-</v>
      </c>
      <c r="D859" t="s">
        <v>54</v>
      </c>
      <c r="E859">
        <v>4021.1279906</v>
      </c>
      <c r="F859">
        <v>401</v>
      </c>
      <c r="G859">
        <v>10.5821033017742</v>
      </c>
      <c r="H859">
        <v>12.3638958707157</v>
      </c>
      <c r="I859">
        <v>18.967013112472099</v>
      </c>
      <c r="J859">
        <v>0.95460697131681405</v>
      </c>
      <c r="K859">
        <v>376.67204376636698</v>
      </c>
      <c r="L859">
        <v>335.86089432545202</v>
      </c>
      <c r="M859">
        <v>51.952366567939301</v>
      </c>
      <c r="N859">
        <v>1.21023458714642</v>
      </c>
      <c r="O859">
        <v>8.2294264339152203</v>
      </c>
      <c r="P859">
        <v>68.948809774594395</v>
      </c>
      <c r="Q859">
        <v>7.6107546242884003E-2</v>
      </c>
    </row>
    <row r="860" spans="1:17" hidden="1" x14ac:dyDescent="0.3">
      <c r="A860" t="s">
        <v>1867</v>
      </c>
      <c r="B860" t="s">
        <v>1868</v>
      </c>
      <c r="C860" t="str">
        <f>IFERROR(VLOOKUP(Table1[[#This Row],[Ticker]],[1]!Table1[[Symbol]:[Industry]],2,FALSE),"-")</f>
        <v>-</v>
      </c>
      <c r="D860" t="s">
        <v>161</v>
      </c>
      <c r="E860">
        <v>4015.0929999999998</v>
      </c>
      <c r="F860">
        <v>233.3</v>
      </c>
      <c r="G860">
        <v>3848.5642582041301</v>
      </c>
      <c r="H860">
        <v>174.00129509815099</v>
      </c>
      <c r="I860">
        <v>582.04252896783601</v>
      </c>
      <c r="J860">
        <v>19.9798294861858</v>
      </c>
      <c r="K860">
        <v>116.635926174676</v>
      </c>
      <c r="L860">
        <v>62.381606080569398</v>
      </c>
      <c r="M860">
        <v>99.896411697972297</v>
      </c>
      <c r="N860">
        <v>1.41107126771212</v>
      </c>
      <c r="O860">
        <v>0</v>
      </c>
      <c r="P860">
        <v>4285.3383458646604</v>
      </c>
      <c r="Q860">
        <v>0.27639561808274699</v>
      </c>
    </row>
    <row r="861" spans="1:17" hidden="1" x14ac:dyDescent="0.3">
      <c r="A861" t="s">
        <v>1869</v>
      </c>
      <c r="B861" t="s">
        <v>1870</v>
      </c>
      <c r="C861" t="str">
        <f>IFERROR(VLOOKUP(Table1[[#This Row],[Ticker]],[1]!Table1[[Symbol]:[Industry]],2,FALSE),"-")</f>
        <v>-</v>
      </c>
      <c r="D861" t="s">
        <v>517</v>
      </c>
      <c r="E861">
        <v>4011.79359875</v>
      </c>
      <c r="F861">
        <v>291.55</v>
      </c>
      <c r="G861">
        <v>88.571764220536494</v>
      </c>
      <c r="H861">
        <v>17.5611440561891</v>
      </c>
      <c r="I861">
        <v>63.943831958890101</v>
      </c>
      <c r="J861">
        <v>2.5019028022525398</v>
      </c>
      <c r="K861">
        <v>253.619590878998</v>
      </c>
      <c r="L861">
        <v>200.831548936709</v>
      </c>
      <c r="M861">
        <v>68.991624661035402</v>
      </c>
      <c r="N861">
        <v>0.83117275757525899</v>
      </c>
      <c r="O861">
        <v>4.5103755788029298</v>
      </c>
      <c r="P861">
        <v>123.581288343558</v>
      </c>
      <c r="Q861">
        <v>0.238764744939298</v>
      </c>
    </row>
    <row r="862" spans="1:17" hidden="1" x14ac:dyDescent="0.3">
      <c r="A862" t="s">
        <v>1871</v>
      </c>
      <c r="B862" t="s">
        <v>1872</v>
      </c>
      <c r="C862" t="str">
        <f>IFERROR(VLOOKUP(Table1[[#This Row],[Ticker]],[1]!Table1[[Symbol]:[Industry]],2,FALSE),"-")</f>
        <v>-</v>
      </c>
      <c r="D862" t="s">
        <v>265</v>
      </c>
      <c r="E862">
        <v>3990.4892248000001</v>
      </c>
      <c r="F862">
        <v>2753.9</v>
      </c>
      <c r="G862">
        <v>620.12902749201896</v>
      </c>
      <c r="H862">
        <v>21.116309603244201</v>
      </c>
      <c r="I862">
        <v>223.52517355792401</v>
      </c>
      <c r="J862">
        <v>-6.7671534233674899</v>
      </c>
      <c r="K862">
        <v>2199.4278463357</v>
      </c>
      <c r="L862">
        <v>1431.991156995</v>
      </c>
      <c r="M862">
        <v>63.057125763359998</v>
      </c>
      <c r="N862">
        <v>0.65557808029118203</v>
      </c>
      <c r="O862">
        <v>7.6654925741675299</v>
      </c>
      <c r="P862">
        <v>757.37858032378597</v>
      </c>
      <c r="Q862">
        <v>0.28872703127282701</v>
      </c>
    </row>
    <row r="863" spans="1:17" hidden="1" x14ac:dyDescent="0.3">
      <c r="A863" t="s">
        <v>1873</v>
      </c>
      <c r="B863" t="s">
        <v>1874</v>
      </c>
      <c r="C863" t="str">
        <f>IFERROR(VLOOKUP(Table1[[#This Row],[Ticker]],[1]!Table1[[Symbol]:[Industry]],2,FALSE),"-")</f>
        <v>-</v>
      </c>
      <c r="D863" t="s">
        <v>46</v>
      </c>
      <c r="E863">
        <v>3973.9633290000002</v>
      </c>
      <c r="F863">
        <v>2071.65</v>
      </c>
      <c r="G863">
        <v>475.81702051820702</v>
      </c>
      <c r="H863">
        <v>-6.4610790995830003</v>
      </c>
      <c r="I863">
        <v>184.063215869787</v>
      </c>
      <c r="J863">
        <v>-5.54394380337461</v>
      </c>
      <c r="K863">
        <v>2155.30265610884</v>
      </c>
      <c r="L863">
        <v>1532.7162994662399</v>
      </c>
      <c r="M863">
        <v>40.6061030174832</v>
      </c>
      <c r="N863">
        <v>0.64074630338671101</v>
      </c>
      <c r="O863">
        <v>44.0397750585282</v>
      </c>
      <c r="P863">
        <v>637.24199288256204</v>
      </c>
    </row>
    <row r="864" spans="1:17" hidden="1" x14ac:dyDescent="0.3">
      <c r="A864" t="s">
        <v>1875</v>
      </c>
      <c r="B864" t="s">
        <v>1876</v>
      </c>
      <c r="C864" t="str">
        <f>IFERROR(VLOOKUP(Table1[[#This Row],[Ticker]],[1]!Table1[[Symbol]:[Industry]],2,FALSE),"-")</f>
        <v>-</v>
      </c>
      <c r="D864" t="s">
        <v>520</v>
      </c>
      <c r="E864">
        <v>3973.0026928500001</v>
      </c>
      <c r="F864">
        <v>3270.7</v>
      </c>
      <c r="G864">
        <v>36.005712615041297</v>
      </c>
      <c r="H864">
        <v>5.4309654308641298</v>
      </c>
      <c r="I864">
        <v>35.5506325577295</v>
      </c>
      <c r="J864">
        <v>-5.5983658535592804</v>
      </c>
      <c r="K864">
        <v>3113.4392420908598</v>
      </c>
      <c r="L864">
        <v>2667.2936536698298</v>
      </c>
      <c r="M864">
        <v>47.743047655717497</v>
      </c>
      <c r="N864">
        <v>0.48451393479961002</v>
      </c>
      <c r="O864">
        <v>6.0934968049653104</v>
      </c>
      <c r="P864">
        <v>70.499921805765496</v>
      </c>
      <c r="Q864">
        <v>8.6388165394362004E-2</v>
      </c>
    </row>
    <row r="865" spans="1:17" x14ac:dyDescent="0.3">
      <c r="A865" t="s">
        <v>1877</v>
      </c>
      <c r="B865" t="s">
        <v>1878</v>
      </c>
      <c r="C865" t="str">
        <f>IFERROR(VLOOKUP(Table1[[#This Row],[Ticker]],[1]!Table1[[Symbol]:[Industry]],2,FALSE),"-")</f>
        <v>-</v>
      </c>
      <c r="D865" t="s">
        <v>295</v>
      </c>
      <c r="E865">
        <v>3970.2542189000001</v>
      </c>
      <c r="F865">
        <v>2336.15</v>
      </c>
      <c r="G865">
        <v>65.770572768297995</v>
      </c>
      <c r="H865">
        <v>-2.93796880201349</v>
      </c>
      <c r="I865">
        <v>46.810641103122201</v>
      </c>
      <c r="J865">
        <v>-5.6903415862415798</v>
      </c>
      <c r="K865">
        <v>2407.9053519581098</v>
      </c>
      <c r="L865">
        <v>1942.2096964963</v>
      </c>
      <c r="M865">
        <v>21.889498614160299</v>
      </c>
      <c r="N865">
        <v>0.29112734587816702</v>
      </c>
      <c r="O865">
        <v>19.855317509577699</v>
      </c>
      <c r="P865">
        <v>110.796300473719</v>
      </c>
      <c r="Q865">
        <v>1.4897196225697001E-2</v>
      </c>
    </row>
    <row r="866" spans="1:17" hidden="1" x14ac:dyDescent="0.3">
      <c r="A866" t="s">
        <v>1879</v>
      </c>
      <c r="B866" t="s">
        <v>1880</v>
      </c>
      <c r="C866" t="str">
        <f>IFERROR(VLOOKUP(Table1[[#This Row],[Ticker]],[1]!Table1[[Symbol]:[Industry]],2,FALSE),"-")</f>
        <v>-</v>
      </c>
      <c r="D866" t="s">
        <v>111</v>
      </c>
      <c r="E866">
        <v>3969.645719865</v>
      </c>
      <c r="F866">
        <v>1147.6500000000001</v>
      </c>
      <c r="G866">
        <v>560.71678419222496</v>
      </c>
      <c r="H866">
        <v>14.226863753158799</v>
      </c>
      <c r="I866">
        <v>176.718037540067</v>
      </c>
      <c r="J866">
        <v>3.1959462532126102</v>
      </c>
      <c r="K866">
        <v>973.18893442545004</v>
      </c>
      <c r="L866">
        <v>631.97842088121001</v>
      </c>
      <c r="M866">
        <v>65.888399850488</v>
      </c>
      <c r="N866">
        <v>0.94397523575131603</v>
      </c>
      <c r="O866">
        <v>8.6568204591992206</v>
      </c>
      <c r="P866">
        <v>608.42592592592598</v>
      </c>
      <c r="Q866">
        <v>0.17680626670491301</v>
      </c>
    </row>
    <row r="867" spans="1:17" hidden="1" x14ac:dyDescent="0.3">
      <c r="A867" t="s">
        <v>1881</v>
      </c>
      <c r="B867" t="s">
        <v>1882</v>
      </c>
      <c r="C867" t="str">
        <f>IFERROR(VLOOKUP(Table1[[#This Row],[Ticker]],[1]!Table1[[Symbol]:[Industry]],2,FALSE),"-")</f>
        <v>-</v>
      </c>
      <c r="D867" t="s">
        <v>215</v>
      </c>
      <c r="E867">
        <v>3965.9131276799999</v>
      </c>
      <c r="F867">
        <v>177.92</v>
      </c>
      <c r="G867">
        <v>93.366226502685507</v>
      </c>
      <c r="H867">
        <v>28.494337849484399</v>
      </c>
      <c r="I867">
        <v>97.533964240611297</v>
      </c>
      <c r="J867">
        <v>23.112396347165799</v>
      </c>
      <c r="K867">
        <v>132.78697489584499</v>
      </c>
      <c r="L867">
        <v>101.424783218502</v>
      </c>
      <c r="M867">
        <v>86.974972295280097</v>
      </c>
      <c r="N867">
        <v>1.2995048025401701</v>
      </c>
      <c r="O867">
        <v>4.9348021582733699</v>
      </c>
      <c r="P867">
        <v>155.99999999999901</v>
      </c>
      <c r="Q867">
        <v>0.28957785617675502</v>
      </c>
    </row>
    <row r="868" spans="1:17" x14ac:dyDescent="0.3">
      <c r="A868" t="s">
        <v>1883</v>
      </c>
      <c r="B868" t="s">
        <v>1884</v>
      </c>
      <c r="C868" t="str">
        <f>IFERROR(VLOOKUP(Table1[[#This Row],[Ticker]],[1]!Table1[[Symbol]:[Industry]],2,FALSE),"-")</f>
        <v>-</v>
      </c>
      <c r="D868" t="s">
        <v>295</v>
      </c>
      <c r="E868">
        <v>3953.36549556</v>
      </c>
      <c r="F868">
        <v>158.86000000000001</v>
      </c>
      <c r="G868">
        <v>48.402067906207101</v>
      </c>
      <c r="H868">
        <v>8.4920747981140501</v>
      </c>
      <c r="I868">
        <v>66.6581336637216</v>
      </c>
      <c r="J868">
        <v>-1.58756887627357</v>
      </c>
      <c r="K868">
        <v>150.936991077778</v>
      </c>
      <c r="L868">
        <v>121.44613016183401</v>
      </c>
      <c r="M868">
        <v>43.600157170148798</v>
      </c>
      <c r="N868">
        <v>0.764032821306457</v>
      </c>
      <c r="O868">
        <v>11.418859373032801</v>
      </c>
      <c r="P868">
        <v>94.681372549019599</v>
      </c>
      <c r="Q868">
        <v>3.1445773910976998E-2</v>
      </c>
    </row>
    <row r="869" spans="1:17" hidden="1" x14ac:dyDescent="0.3">
      <c r="A869" t="s">
        <v>1885</v>
      </c>
      <c r="B869" t="s">
        <v>1886</v>
      </c>
      <c r="C869" t="str">
        <f>IFERROR(VLOOKUP(Table1[[#This Row],[Ticker]],[1]!Table1[[Symbol]:[Industry]],2,FALSE),"-")</f>
        <v>-</v>
      </c>
      <c r="D869" t="s">
        <v>81</v>
      </c>
      <c r="E869">
        <v>3946.0797579</v>
      </c>
      <c r="F869">
        <v>369.5</v>
      </c>
      <c r="G869">
        <v>159.335983419906</v>
      </c>
      <c r="H869">
        <v>53.888347094916</v>
      </c>
      <c r="I869">
        <v>96.028556412552206</v>
      </c>
      <c r="J869">
        <v>5.5516700189790598</v>
      </c>
      <c r="K869">
        <v>269.71594148909702</v>
      </c>
      <c r="L869">
        <v>201.172425464893</v>
      </c>
      <c r="M869">
        <v>68.706982273038506</v>
      </c>
      <c r="N869">
        <v>1.16439579626775</v>
      </c>
      <c r="O869">
        <v>8.2543978349120408</v>
      </c>
      <c r="P869">
        <v>207.276507276507</v>
      </c>
      <c r="Q869">
        <v>7.0438044598535005E-2</v>
      </c>
    </row>
    <row r="870" spans="1:17" x14ac:dyDescent="0.3">
      <c r="A870" t="s">
        <v>1887</v>
      </c>
      <c r="B870" t="s">
        <v>1888</v>
      </c>
      <c r="C870" t="str">
        <f>IFERROR(VLOOKUP(Table1[[#This Row],[Ticker]],[1]!Table1[[Symbol]:[Industry]],2,FALSE),"-")</f>
        <v>-</v>
      </c>
      <c r="D870" t="s">
        <v>1011</v>
      </c>
      <c r="E870">
        <v>3890.7522952099998</v>
      </c>
      <c r="F870">
        <v>480.7</v>
      </c>
      <c r="G870">
        <v>-19.343958536839299</v>
      </c>
      <c r="H870">
        <v>15.000440750608</v>
      </c>
      <c r="I870">
        <v>17.686224048345299</v>
      </c>
      <c r="J870">
        <v>5.1068163127477897</v>
      </c>
      <c r="K870">
        <v>431.94227037559</v>
      </c>
      <c r="L870">
        <v>407.25218560642799</v>
      </c>
      <c r="M870">
        <v>69.738988030539602</v>
      </c>
      <c r="N870">
        <v>0.85376960638411103</v>
      </c>
      <c r="O870">
        <v>3.8069482005408801</v>
      </c>
      <c r="P870">
        <v>42.197899718976402</v>
      </c>
      <c r="Q870">
        <v>4.883940170369E-3</v>
      </c>
    </row>
    <row r="871" spans="1:17" x14ac:dyDescent="0.3">
      <c r="A871" t="s">
        <v>1889</v>
      </c>
      <c r="B871" t="s">
        <v>1890</v>
      </c>
      <c r="C871" t="str">
        <f>IFERROR(VLOOKUP(Table1[[#This Row],[Ticker]],[1]!Table1[[Symbol]:[Industry]],2,FALSE),"-")</f>
        <v>-</v>
      </c>
      <c r="D871" t="s">
        <v>141</v>
      </c>
      <c r="E871">
        <v>3889.3520942099999</v>
      </c>
      <c r="F871">
        <v>590.70000000000005</v>
      </c>
      <c r="G871">
        <v>-23.178436576178999</v>
      </c>
      <c r="H871">
        <v>3.8473343509163702</v>
      </c>
      <c r="I871">
        <v>6.6290896418408796</v>
      </c>
      <c r="J871">
        <v>0.34417086398368402</v>
      </c>
      <c r="K871">
        <v>517.71820700369005</v>
      </c>
      <c r="L871">
        <v>513.36075749263705</v>
      </c>
      <c r="M871">
        <v>76.930994548709606</v>
      </c>
      <c r="N871">
        <v>2.2114735084653199</v>
      </c>
      <c r="O871">
        <v>2.38699847638392</v>
      </c>
      <c r="P871">
        <v>38.988235294117601</v>
      </c>
    </row>
    <row r="872" spans="1:17" x14ac:dyDescent="0.3">
      <c r="A872" t="s">
        <v>1891</v>
      </c>
      <c r="B872" t="s">
        <v>1892</v>
      </c>
      <c r="C872" t="str">
        <f>IFERROR(VLOOKUP(Table1[[#This Row],[Ticker]],[1]!Table1[[Symbol]:[Industry]],2,FALSE),"-")</f>
        <v>-</v>
      </c>
      <c r="D872" t="s">
        <v>520</v>
      </c>
      <c r="E872">
        <v>3886.7940542800002</v>
      </c>
      <c r="F872">
        <v>4498.8500000000004</v>
      </c>
      <c r="G872">
        <v>-4.1747653301887597</v>
      </c>
      <c r="H872">
        <v>13.072066217172001</v>
      </c>
      <c r="I872">
        <v>29.5348223889726</v>
      </c>
      <c r="J872">
        <v>0.97479933386094197</v>
      </c>
      <c r="K872">
        <v>4109.1527694963197</v>
      </c>
      <c r="L872">
        <v>3712.6939198628902</v>
      </c>
      <c r="M872">
        <v>82.852089128766394</v>
      </c>
      <c r="N872">
        <v>0.80537402734200803</v>
      </c>
      <c r="O872">
        <v>1.02581770897005</v>
      </c>
      <c r="P872">
        <v>50.141836870911703</v>
      </c>
      <c r="Q872">
        <v>4.6296854412181003E-2</v>
      </c>
    </row>
    <row r="873" spans="1:17" hidden="1" x14ac:dyDescent="0.3">
      <c r="A873" t="s">
        <v>1893</v>
      </c>
      <c r="B873" t="s">
        <v>1894</v>
      </c>
      <c r="C873" t="str">
        <f>IFERROR(VLOOKUP(Table1[[#This Row],[Ticker]],[1]!Table1[[Symbol]:[Industry]],2,FALSE),"-")</f>
        <v>-</v>
      </c>
      <c r="D873" t="s">
        <v>1895</v>
      </c>
      <c r="E873">
        <v>3881.1622067199901</v>
      </c>
      <c r="F873">
        <v>231.68</v>
      </c>
      <c r="G873">
        <v>-38.833422331718403</v>
      </c>
      <c r="H873">
        <v>2.8068811946638599</v>
      </c>
      <c r="I873">
        <v>-2.1531040871873701</v>
      </c>
      <c r="J873">
        <v>2.4487712272708202</v>
      </c>
      <c r="K873">
        <v>230.17146320913201</v>
      </c>
      <c r="M873">
        <v>65.076006838661002</v>
      </c>
      <c r="N873">
        <v>0.56106786632522199</v>
      </c>
      <c r="O873">
        <v>21.2879834254143</v>
      </c>
      <c r="P873">
        <v>17.8433367243133</v>
      </c>
    </row>
    <row r="874" spans="1:17" hidden="1" x14ac:dyDescent="0.3">
      <c r="A874" t="s">
        <v>1896</v>
      </c>
      <c r="B874" t="s">
        <v>1897</v>
      </c>
      <c r="C874" t="str">
        <f>IFERROR(VLOOKUP(Table1[[#This Row],[Ticker]],[1]!Table1[[Symbol]:[Industry]],2,FALSE),"-")</f>
        <v>-</v>
      </c>
      <c r="D874" t="s">
        <v>81</v>
      </c>
      <c r="E874">
        <v>3876.2258340599901</v>
      </c>
      <c r="F874">
        <v>3091.8</v>
      </c>
      <c r="G874">
        <v>27.370789616199101</v>
      </c>
      <c r="H874">
        <v>-6.0242240995344796</v>
      </c>
      <c r="I874">
        <v>13.0179806287254</v>
      </c>
      <c r="J874">
        <v>-0.49389925000895901</v>
      </c>
      <c r="K874">
        <v>3198.99454321541</v>
      </c>
      <c r="L874">
        <v>2784.5215507120402</v>
      </c>
      <c r="M874">
        <v>40.299164151584598</v>
      </c>
      <c r="N874">
        <v>1.42752926754301</v>
      </c>
      <c r="O874">
        <v>23.3989908790995</v>
      </c>
      <c r="P874">
        <v>69.279202825152595</v>
      </c>
      <c r="Q874">
        <v>0.192497282393258</v>
      </c>
    </row>
    <row r="875" spans="1:17" x14ac:dyDescent="0.3">
      <c r="A875" t="s">
        <v>1898</v>
      </c>
      <c r="B875" t="s">
        <v>1899</v>
      </c>
      <c r="C875" t="str">
        <f>IFERROR(VLOOKUP(Table1[[#This Row],[Ticker]],[1]!Table1[[Symbol]:[Industry]],2,FALSE),"-")</f>
        <v>-</v>
      </c>
      <c r="D875" t="s">
        <v>127</v>
      </c>
      <c r="E875">
        <v>3868.41045131999</v>
      </c>
      <c r="F875">
        <v>214.65</v>
      </c>
      <c r="G875">
        <v>-20.273223015654299</v>
      </c>
      <c r="H875">
        <v>-3.2269152722001602</v>
      </c>
      <c r="I875">
        <v>-1.31390971620533E-2</v>
      </c>
      <c r="J875">
        <v>3.93934309870806</v>
      </c>
      <c r="K875">
        <v>223.077301678</v>
      </c>
      <c r="L875">
        <v>214.03829832181199</v>
      </c>
      <c r="M875">
        <v>50.811263227166698</v>
      </c>
      <c r="N875">
        <v>0.53664179397255096</v>
      </c>
      <c r="O875">
        <v>28.092243186582799</v>
      </c>
      <c r="P875">
        <v>34.957560515561099</v>
      </c>
      <c r="Q875">
        <v>9.1794691330854994E-2</v>
      </c>
    </row>
    <row r="876" spans="1:17" hidden="1" x14ac:dyDescent="0.3">
      <c r="A876" t="s">
        <v>1900</v>
      </c>
      <c r="B876" t="s">
        <v>1901</v>
      </c>
      <c r="C876" t="str">
        <f>IFERROR(VLOOKUP(Table1[[#This Row],[Ticker]],[1]!Table1[[Symbol]:[Industry]],2,FALSE),"-")</f>
        <v>-</v>
      </c>
      <c r="D876" t="s">
        <v>51</v>
      </c>
      <c r="E876">
        <v>3865.3323744750001</v>
      </c>
      <c r="F876">
        <v>284.05</v>
      </c>
      <c r="G876">
        <v>40.131947780647401</v>
      </c>
      <c r="H876">
        <v>14.3671160348431</v>
      </c>
      <c r="I876">
        <v>27.970813289218199</v>
      </c>
      <c r="J876">
        <v>-3.1336195405480001</v>
      </c>
      <c r="K876">
        <v>263.61075842239001</v>
      </c>
      <c r="L876">
        <v>229.53377826083499</v>
      </c>
      <c r="M876">
        <v>54.979866983217498</v>
      </c>
      <c r="N876">
        <v>1.7578428455103901</v>
      </c>
      <c r="O876">
        <v>7.3754620665375796</v>
      </c>
      <c r="P876">
        <v>80.349206349206298</v>
      </c>
      <c r="Q876">
        <v>2.1652769055900001E-4</v>
      </c>
    </row>
    <row r="877" spans="1:17" x14ac:dyDescent="0.3">
      <c r="A877" t="s">
        <v>1902</v>
      </c>
      <c r="B877" t="s">
        <v>1903</v>
      </c>
      <c r="C877" t="str">
        <f>IFERROR(VLOOKUP(Table1[[#This Row],[Ticker]],[1]!Table1[[Symbol]:[Industry]],2,FALSE),"-")</f>
        <v>-</v>
      </c>
      <c r="D877" t="s">
        <v>543</v>
      </c>
      <c r="E877">
        <v>3862.8812883599999</v>
      </c>
      <c r="F877">
        <v>346.8</v>
      </c>
      <c r="G877">
        <v>-12.344675273801</v>
      </c>
      <c r="H877">
        <v>-1.59991093819921</v>
      </c>
      <c r="I877">
        <v>8.1979640930001203</v>
      </c>
      <c r="J877">
        <v>-1.3861098414812201</v>
      </c>
      <c r="K877">
        <v>348.48981744443103</v>
      </c>
      <c r="L877">
        <v>333.03564274431898</v>
      </c>
      <c r="M877">
        <v>61.923005213640401</v>
      </c>
      <c r="N877">
        <v>0.15352839222558501</v>
      </c>
      <c r="O877">
        <v>30.305651672433601</v>
      </c>
      <c r="P877">
        <v>47.386315342116397</v>
      </c>
    </row>
    <row r="878" spans="1:17" x14ac:dyDescent="0.3">
      <c r="A878" t="s">
        <v>1904</v>
      </c>
      <c r="B878" t="s">
        <v>1905</v>
      </c>
      <c r="C878" t="str">
        <f>IFERROR(VLOOKUP(Table1[[#This Row],[Ticker]],[1]!Table1[[Symbol]:[Industry]],2,FALSE),"-")</f>
        <v>-</v>
      </c>
      <c r="D878" t="s">
        <v>21</v>
      </c>
      <c r="E878">
        <v>3855.0550462249998</v>
      </c>
      <c r="F878">
        <v>653.04999999999995</v>
      </c>
      <c r="G878">
        <v>-13.8185870407231</v>
      </c>
      <c r="H878">
        <v>10.694176782183799</v>
      </c>
      <c r="I878">
        <v>8.5490868807447207</v>
      </c>
      <c r="J878">
        <v>-0.646456443847367</v>
      </c>
      <c r="K878">
        <v>623.47320923176096</v>
      </c>
      <c r="L878">
        <v>602.44653742201001</v>
      </c>
      <c r="M878">
        <v>57.976393211490901</v>
      </c>
      <c r="N878">
        <v>0.405262456187099</v>
      </c>
      <c r="O878">
        <v>21.200520633948301</v>
      </c>
      <c r="P878">
        <v>45.122222222222199</v>
      </c>
      <c r="Q878">
        <v>7.7107432528926004E-2</v>
      </c>
    </row>
    <row r="879" spans="1:17" x14ac:dyDescent="0.3">
      <c r="A879" t="s">
        <v>1906</v>
      </c>
      <c r="B879" t="s">
        <v>1907</v>
      </c>
      <c r="C879" t="str">
        <f>IFERROR(VLOOKUP(Table1[[#This Row],[Ticker]],[1]!Table1[[Symbol]:[Industry]],2,FALSE),"-")</f>
        <v>-</v>
      </c>
      <c r="D879" t="s">
        <v>24</v>
      </c>
      <c r="E879">
        <v>3838.1138819749999</v>
      </c>
      <c r="F879">
        <v>122.45</v>
      </c>
      <c r="G879">
        <v>-25.595428817564901</v>
      </c>
      <c r="H879">
        <v>-4.7067728201614898</v>
      </c>
      <c r="I879">
        <v>-15.4163649036136</v>
      </c>
      <c r="J879">
        <v>-1.0524005400299701</v>
      </c>
      <c r="K879">
        <v>124.381944065174</v>
      </c>
      <c r="L879">
        <v>126.885000944569</v>
      </c>
      <c r="M879">
        <v>58.6594860498098</v>
      </c>
      <c r="N879">
        <v>0.51545332162518998</v>
      </c>
      <c r="O879">
        <v>33.4830543078807</v>
      </c>
      <c r="P879">
        <v>11.4194722474977</v>
      </c>
      <c r="Q879">
        <v>2.1225982095674001E-2</v>
      </c>
    </row>
    <row r="880" spans="1:17" hidden="1" x14ac:dyDescent="0.3">
      <c r="A880" t="s">
        <v>1908</v>
      </c>
      <c r="B880" t="s">
        <v>1909</v>
      </c>
      <c r="C880" t="str">
        <f>IFERROR(VLOOKUP(Table1[[#This Row],[Ticker]],[1]!Table1[[Symbol]:[Industry]],2,FALSE),"-")</f>
        <v>-</v>
      </c>
      <c r="D880" t="s">
        <v>132</v>
      </c>
      <c r="E880">
        <v>3835.8743725999998</v>
      </c>
      <c r="F880">
        <v>425.65</v>
      </c>
      <c r="G880">
        <v>-23.192091166941299</v>
      </c>
      <c r="H880">
        <v>-3.5869898249955998</v>
      </c>
      <c r="I880">
        <v>-15.0627164301962</v>
      </c>
      <c r="J880">
        <v>-5.6269607888784297</v>
      </c>
      <c r="K880">
        <v>430.67145120584001</v>
      </c>
      <c r="L880">
        <v>424.63146095053997</v>
      </c>
      <c r="M880">
        <v>35.672656331557903</v>
      </c>
      <c r="N880">
        <v>0.162195063395499</v>
      </c>
      <c r="O880">
        <v>12.5337718783037</v>
      </c>
      <c r="P880">
        <v>11.7191601049868</v>
      </c>
      <c r="Q880">
        <v>1.1434168093498001E-2</v>
      </c>
    </row>
    <row r="881" spans="1:17" hidden="1" x14ac:dyDescent="0.3">
      <c r="A881" t="s">
        <v>1910</v>
      </c>
      <c r="B881" t="s">
        <v>1911</v>
      </c>
      <c r="C881" t="str">
        <f>IFERROR(VLOOKUP(Table1[[#This Row],[Ticker]],[1]!Table1[[Symbol]:[Industry]],2,FALSE),"-")</f>
        <v>-</v>
      </c>
      <c r="D881" t="s">
        <v>54</v>
      </c>
      <c r="E881">
        <v>3826.8601067999998</v>
      </c>
      <c r="F881">
        <v>351.2</v>
      </c>
      <c r="G881">
        <v>173.36809131159899</v>
      </c>
      <c r="H881">
        <v>-5.7989958039507297</v>
      </c>
      <c r="I881">
        <v>26.006453888332601</v>
      </c>
      <c r="J881">
        <v>1.52878710141867</v>
      </c>
      <c r="K881">
        <v>338.29172731589199</v>
      </c>
      <c r="L881">
        <v>270.55397375243598</v>
      </c>
      <c r="M881">
        <v>53.5075134026252</v>
      </c>
      <c r="N881">
        <v>0.805732668156667</v>
      </c>
      <c r="O881">
        <v>11.019362186788101</v>
      </c>
      <c r="P881">
        <v>224.584103512014</v>
      </c>
      <c r="Q881">
        <v>0.138940986073844</v>
      </c>
    </row>
    <row r="882" spans="1:17" hidden="1" x14ac:dyDescent="0.3">
      <c r="A882" t="s">
        <v>1912</v>
      </c>
      <c r="B882" t="s">
        <v>1913</v>
      </c>
      <c r="C882" t="str">
        <f>IFERROR(VLOOKUP(Table1[[#This Row],[Ticker]],[1]!Table1[[Symbol]:[Industry]],2,FALSE),"-")</f>
        <v>-</v>
      </c>
      <c r="D882" t="s">
        <v>46</v>
      </c>
      <c r="E882">
        <v>3823.3816971000001</v>
      </c>
      <c r="F882">
        <v>687.4</v>
      </c>
      <c r="G882">
        <v>-26.9115226287994</v>
      </c>
      <c r="H882">
        <v>-9.4119515451407398</v>
      </c>
      <c r="I882">
        <v>-16.4458084281979</v>
      </c>
      <c r="J882">
        <v>-2.3242233711440301</v>
      </c>
      <c r="K882">
        <v>727.42195144774598</v>
      </c>
      <c r="M882">
        <v>26.240543220765598</v>
      </c>
      <c r="N882">
        <v>0.171671089022706</v>
      </c>
      <c r="O882">
        <v>30.5280768111725</v>
      </c>
      <c r="P882">
        <v>24.981818181818099</v>
      </c>
    </row>
    <row r="883" spans="1:17" hidden="1" x14ac:dyDescent="0.3">
      <c r="A883" t="s">
        <v>1914</v>
      </c>
      <c r="B883" t="s">
        <v>1915</v>
      </c>
      <c r="C883" t="str">
        <f>IFERROR(VLOOKUP(Table1[[#This Row],[Ticker]],[1]!Table1[[Symbol]:[Industry]],2,FALSE),"-")</f>
        <v>-</v>
      </c>
      <c r="D883" t="s">
        <v>260</v>
      </c>
      <c r="E883">
        <v>3814.5554263250001</v>
      </c>
      <c r="F883">
        <v>3760.75</v>
      </c>
      <c r="G883">
        <v>10.300499520108</v>
      </c>
      <c r="H883">
        <v>-1.44133979875375</v>
      </c>
      <c r="I883">
        <v>55.069604541964097</v>
      </c>
      <c r="J883">
        <v>2.21642175938551</v>
      </c>
      <c r="K883">
        <v>3688.72514526853</v>
      </c>
      <c r="L883">
        <v>3104.5165240238998</v>
      </c>
      <c r="M883">
        <v>58.816978892918897</v>
      </c>
      <c r="N883">
        <v>0.32783584198800803</v>
      </c>
      <c r="O883">
        <v>12.876420926676801</v>
      </c>
      <c r="P883">
        <v>74.431818181818102</v>
      </c>
      <c r="Q883">
        <v>0.11543521035705299</v>
      </c>
    </row>
    <row r="884" spans="1:17" x14ac:dyDescent="0.3">
      <c r="A884" t="s">
        <v>1916</v>
      </c>
      <c r="B884" t="s">
        <v>1917</v>
      </c>
      <c r="C884" t="str">
        <f>IFERROR(VLOOKUP(Table1[[#This Row],[Ticker]],[1]!Table1[[Symbol]:[Industry]],2,FALSE),"-")</f>
        <v>-</v>
      </c>
      <c r="D884" t="s">
        <v>295</v>
      </c>
      <c r="E884">
        <v>3808.5334898400001</v>
      </c>
      <c r="F884">
        <v>1213.2</v>
      </c>
      <c r="G884">
        <v>-21.5835921716154</v>
      </c>
      <c r="H884">
        <v>-9.1260670378016293</v>
      </c>
      <c r="I884">
        <v>39.092040598169298</v>
      </c>
      <c r="J884">
        <v>-1.343916594827</v>
      </c>
      <c r="K884">
        <v>1165.54726414478</v>
      </c>
      <c r="L884">
        <v>1070.16693327555</v>
      </c>
      <c r="M884">
        <v>44.511736027519703</v>
      </c>
      <c r="N884">
        <v>0.42776165840761998</v>
      </c>
      <c r="O884">
        <v>13.3366303989449</v>
      </c>
      <c r="P884">
        <v>61.404909199760503</v>
      </c>
      <c r="Q884">
        <v>-4.6532935425280003E-2</v>
      </c>
    </row>
    <row r="885" spans="1:17" hidden="1" x14ac:dyDescent="0.3">
      <c r="A885" t="s">
        <v>1918</v>
      </c>
      <c r="B885" t="s">
        <v>1919</v>
      </c>
      <c r="C885" t="str">
        <f>IFERROR(VLOOKUP(Table1[[#This Row],[Ticker]],[1]!Table1[[Symbol]:[Industry]],2,FALSE),"-")</f>
        <v>-</v>
      </c>
      <c r="D885" t="s">
        <v>127</v>
      </c>
      <c r="E885">
        <v>3807.5284894500001</v>
      </c>
      <c r="F885">
        <v>22.05</v>
      </c>
      <c r="G885">
        <v>81.745039539852499</v>
      </c>
      <c r="H885">
        <v>26.539066134111199</v>
      </c>
      <c r="I885">
        <v>-16.537441136797501</v>
      </c>
      <c r="J885">
        <v>5.9997601902811697</v>
      </c>
      <c r="K885">
        <v>19.1940297911942</v>
      </c>
      <c r="L885">
        <v>18.167580065447101</v>
      </c>
      <c r="M885">
        <v>66.620525414919399</v>
      </c>
      <c r="N885">
        <v>3.2562001294188598</v>
      </c>
      <c r="O885">
        <v>53.968253968253897</v>
      </c>
      <c r="P885">
        <v>152.57731958762801</v>
      </c>
      <c r="Q885">
        <v>0.11527970178512401</v>
      </c>
    </row>
    <row r="886" spans="1:17" hidden="1" x14ac:dyDescent="0.3">
      <c r="A886" t="s">
        <v>1920</v>
      </c>
      <c r="B886" t="s">
        <v>1921</v>
      </c>
      <c r="C886" t="str">
        <f>IFERROR(VLOOKUP(Table1[[#This Row],[Ticker]],[1]!Table1[[Symbol]:[Industry]],2,FALSE),"-")</f>
        <v>-</v>
      </c>
      <c r="D886" t="s">
        <v>206</v>
      </c>
      <c r="E886">
        <v>3805.9262472</v>
      </c>
      <c r="F886">
        <v>558.4</v>
      </c>
      <c r="G886">
        <v>27.798944702032099</v>
      </c>
      <c r="H886">
        <v>5.0239614502035597</v>
      </c>
      <c r="I886">
        <v>5.6066086551206196</v>
      </c>
      <c r="J886">
        <v>9.8598655373066695</v>
      </c>
      <c r="K886">
        <v>534.95088483147504</v>
      </c>
      <c r="L886">
        <v>482.22783523394702</v>
      </c>
      <c r="M886">
        <v>67.163220516219994</v>
      </c>
      <c r="N886">
        <v>0.941271044331072</v>
      </c>
      <c r="O886">
        <v>9.2317335243553096</v>
      </c>
      <c r="P886">
        <v>68.015646156160599</v>
      </c>
      <c r="Q886">
        <v>0.15521455899443201</v>
      </c>
    </row>
    <row r="887" spans="1:17" x14ac:dyDescent="0.3">
      <c r="A887" t="s">
        <v>1922</v>
      </c>
      <c r="B887" t="s">
        <v>1923</v>
      </c>
      <c r="C887" t="str">
        <f>IFERROR(VLOOKUP(Table1[[#This Row],[Ticker]],[1]!Table1[[Symbol]:[Industry]],2,FALSE),"-")</f>
        <v>-</v>
      </c>
      <c r="D887" t="s">
        <v>265</v>
      </c>
      <c r="E887">
        <v>3798.3971873400001</v>
      </c>
      <c r="F887">
        <v>1391.35</v>
      </c>
      <c r="G887">
        <v>46.570821242834803</v>
      </c>
      <c r="H887">
        <v>-2.2403704841313798</v>
      </c>
      <c r="I887">
        <v>-2.9113111314781501</v>
      </c>
      <c r="J887">
        <v>-1.2715413474872901</v>
      </c>
      <c r="K887">
        <v>1363.3673923167801</v>
      </c>
      <c r="L887">
        <v>1233.6786264494201</v>
      </c>
      <c r="M887">
        <v>68.728933333663704</v>
      </c>
      <c r="N887">
        <v>0.46764658255271002</v>
      </c>
      <c r="O887">
        <v>1.69978797570704</v>
      </c>
      <c r="P887">
        <v>78.378205128205096</v>
      </c>
      <c r="Q887">
        <v>0.107302837695611</v>
      </c>
    </row>
    <row r="888" spans="1:17" x14ac:dyDescent="0.3">
      <c r="A888" t="s">
        <v>1924</v>
      </c>
      <c r="B888" t="s">
        <v>1925</v>
      </c>
      <c r="C888" t="str">
        <f>IFERROR(VLOOKUP(Table1[[#This Row],[Ticker]],[1]!Table1[[Symbol]:[Industry]],2,FALSE),"-")</f>
        <v>-</v>
      </c>
      <c r="D888" t="s">
        <v>295</v>
      </c>
      <c r="E888">
        <v>3787.0558725000001</v>
      </c>
      <c r="F888">
        <v>1223.1500000000001</v>
      </c>
      <c r="G888">
        <v>44.936997775890902</v>
      </c>
      <c r="H888">
        <v>-6.7304258670114496</v>
      </c>
      <c r="I888">
        <v>40.826848994323299</v>
      </c>
      <c r="J888">
        <v>-5.2299782126933403</v>
      </c>
      <c r="K888">
        <v>1187.4422120228501</v>
      </c>
      <c r="L888">
        <v>961.57656650077195</v>
      </c>
      <c r="M888">
        <v>34.250225325895002</v>
      </c>
      <c r="N888">
        <v>0.29145706855478198</v>
      </c>
      <c r="O888">
        <v>14.450394473286099</v>
      </c>
      <c r="P888">
        <v>96.821948668436704</v>
      </c>
      <c r="Q888">
        <v>5.7199421042625001E-2</v>
      </c>
    </row>
    <row r="889" spans="1:17" x14ac:dyDescent="0.3">
      <c r="A889" t="s">
        <v>1926</v>
      </c>
      <c r="B889" t="s">
        <v>1927</v>
      </c>
      <c r="C889" t="str">
        <f>IFERROR(VLOOKUP(Table1[[#This Row],[Ticker]],[1]!Table1[[Symbol]:[Industry]],2,FALSE),"-")</f>
        <v>-</v>
      </c>
      <c r="D889" t="s">
        <v>242</v>
      </c>
      <c r="E889">
        <v>3780.88991975</v>
      </c>
      <c r="F889">
        <v>1308.7</v>
      </c>
      <c r="G889">
        <v>18.5102638096701</v>
      </c>
      <c r="H889">
        <v>49.308558081438903</v>
      </c>
      <c r="I889">
        <v>65.2809081374633</v>
      </c>
      <c r="J889">
        <v>18.078339751903901</v>
      </c>
      <c r="K889">
        <v>995.17259092758195</v>
      </c>
      <c r="L889">
        <v>880.82021226649999</v>
      </c>
      <c r="M889">
        <v>81.195847168436401</v>
      </c>
      <c r="N889">
        <v>1.82712859057346</v>
      </c>
      <c r="O889">
        <v>4.6649346679911297</v>
      </c>
      <c r="P889">
        <v>97.898079540299406</v>
      </c>
      <c r="Q889">
        <v>-7.7209711431099996E-3</v>
      </c>
    </row>
    <row r="890" spans="1:17" x14ac:dyDescent="0.3">
      <c r="A890" t="s">
        <v>1928</v>
      </c>
      <c r="B890" t="s">
        <v>1929</v>
      </c>
      <c r="C890" t="str">
        <f>IFERROR(VLOOKUP(Table1[[#This Row],[Ticker]],[1]!Table1[[Symbol]:[Industry]],2,FALSE),"-")</f>
        <v>-</v>
      </c>
      <c r="D890" t="s">
        <v>1930</v>
      </c>
      <c r="E890">
        <v>3777.4030029999999</v>
      </c>
      <c r="F890">
        <v>21.34</v>
      </c>
      <c r="G890">
        <v>-8.3063215284576302</v>
      </c>
      <c r="H890">
        <v>0.19566347471808301</v>
      </c>
      <c r="I890">
        <v>-9.5106577075838796</v>
      </c>
      <c r="J890">
        <v>3.7711284005027901</v>
      </c>
      <c r="K890">
        <v>21.606643057719399</v>
      </c>
      <c r="L890">
        <v>21.308848540300399</v>
      </c>
      <c r="M890">
        <v>54.084511920511098</v>
      </c>
      <c r="N890">
        <v>0.71039533771060703</v>
      </c>
      <c r="O890">
        <v>30.974695407685001</v>
      </c>
      <c r="P890">
        <v>25.529411764705799</v>
      </c>
      <c r="Q890">
        <v>-4.5116091095684999E-2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Row],[Ticker]],[1]!Table1[[Symbol]:[Industry]],2,FALSE),"-")</f>
        <v>-</v>
      </c>
      <c r="D891" t="s">
        <v>54</v>
      </c>
      <c r="E891">
        <v>3757.7452709519998</v>
      </c>
      <c r="F891">
        <v>146.34</v>
      </c>
      <c r="G891">
        <v>58.657643468294197</v>
      </c>
      <c r="H891">
        <v>-0.59831864638248899</v>
      </c>
      <c r="I891">
        <v>64.694404327155496</v>
      </c>
      <c r="J891">
        <v>-9.4473169413526392</v>
      </c>
      <c r="K891">
        <v>145.28110768633201</v>
      </c>
      <c r="L891">
        <v>115.3756595454</v>
      </c>
      <c r="M891">
        <v>29.439711419680201</v>
      </c>
      <c r="N891">
        <v>0.623150934507259</v>
      </c>
      <c r="O891">
        <v>15.4844881782151</v>
      </c>
      <c r="P891">
        <v>97.356709372892695</v>
      </c>
      <c r="Q891">
        <v>1.0854952880741999E-2</v>
      </c>
    </row>
    <row r="892" spans="1:17" x14ac:dyDescent="0.3">
      <c r="A892" t="s">
        <v>1933</v>
      </c>
      <c r="B892" t="s">
        <v>1934</v>
      </c>
      <c r="C892" t="str">
        <f>IFERROR(VLOOKUP(Table1[[#This Row],[Ticker]],[1]!Table1[[Symbol]:[Industry]],2,FALSE),"-")</f>
        <v>-</v>
      </c>
      <c r="D892" t="s">
        <v>180</v>
      </c>
      <c r="E892">
        <v>3734.7719174650001</v>
      </c>
      <c r="F892">
        <v>261.55</v>
      </c>
      <c r="G892">
        <v>-12.9990406924758</v>
      </c>
      <c r="H892">
        <v>-8.7463776282444492</v>
      </c>
      <c r="I892">
        <v>3.90389057083889</v>
      </c>
      <c r="J892">
        <v>-4.1069105170228797</v>
      </c>
      <c r="K892">
        <v>267.24047736543702</v>
      </c>
      <c r="L892">
        <v>246.396372409729</v>
      </c>
      <c r="M892">
        <v>37.287367181039698</v>
      </c>
      <c r="N892">
        <v>0.72213599456051702</v>
      </c>
      <c r="O892">
        <v>10.4760084113936</v>
      </c>
      <c r="P892">
        <v>30.938673341677099</v>
      </c>
      <c r="Q892">
        <v>-3.6058140461169001E-2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Row],[Ticker]],[1]!Table1[[Symbol]:[Industry]],2,FALSE),"-")</f>
        <v>-</v>
      </c>
      <c r="D893" t="s">
        <v>1058</v>
      </c>
      <c r="E893">
        <v>3730.8735000000001</v>
      </c>
      <c r="F893">
        <v>62.92</v>
      </c>
      <c r="G893">
        <v>-39.702103758372097</v>
      </c>
      <c r="H893">
        <v>-5.9970945801745099</v>
      </c>
      <c r="I893">
        <v>-22.077097732570699</v>
      </c>
      <c r="J893">
        <v>-2.1753671352716601</v>
      </c>
      <c r="K893">
        <v>64.061054414959102</v>
      </c>
      <c r="L893">
        <v>66.303076515356295</v>
      </c>
      <c r="M893">
        <v>80.428401478298795</v>
      </c>
      <c r="N893">
        <v>0.91061705538984405</v>
      </c>
      <c r="O893">
        <v>16.799109980928101</v>
      </c>
      <c r="P893">
        <v>1.4675052410901599</v>
      </c>
      <c r="Q893">
        <v>-6.679688381315E-3</v>
      </c>
    </row>
    <row r="894" spans="1:17" hidden="1" x14ac:dyDescent="0.3">
      <c r="A894" t="s">
        <v>1937</v>
      </c>
      <c r="B894" t="s">
        <v>1938</v>
      </c>
      <c r="C894" t="str">
        <f>IFERROR(VLOOKUP(Table1[[#This Row],[Ticker]],[1]!Table1[[Symbol]:[Industry]],2,FALSE),"-")</f>
        <v>-</v>
      </c>
      <c r="D894" t="s">
        <v>552</v>
      </c>
      <c r="E894">
        <v>3724.9144516319998</v>
      </c>
      <c r="F894">
        <v>155.76</v>
      </c>
      <c r="G894">
        <v>168.56026494115301</v>
      </c>
      <c r="H894">
        <v>60.462421087268197</v>
      </c>
      <c r="I894">
        <v>125.698186179977</v>
      </c>
      <c r="J894">
        <v>4.5384604142273304</v>
      </c>
      <c r="K894">
        <v>128.58005366375701</v>
      </c>
      <c r="L894">
        <v>98.4320345736148</v>
      </c>
      <c r="M894">
        <v>54.202102123827601</v>
      </c>
      <c r="N894">
        <v>2.6022572366935899</v>
      </c>
      <c r="O894">
        <v>13.636363636363599</v>
      </c>
      <c r="P894">
        <v>210.27888446215101</v>
      </c>
      <c r="Q894">
        <v>7.1375931072647003E-2</v>
      </c>
    </row>
    <row r="895" spans="1:17" hidden="1" x14ac:dyDescent="0.3">
      <c r="A895" t="s">
        <v>1939</v>
      </c>
      <c r="B895" t="s">
        <v>1940</v>
      </c>
      <c r="C895" t="str">
        <f>IFERROR(VLOOKUP(Table1[[#This Row],[Ticker]],[1]!Table1[[Symbol]:[Industry]],2,FALSE),"-")</f>
        <v>-</v>
      </c>
      <c r="D895" t="s">
        <v>753</v>
      </c>
      <c r="E895">
        <v>3724.7253936799998</v>
      </c>
      <c r="F895">
        <v>158.76</v>
      </c>
      <c r="G895">
        <v>2.6581200699407099</v>
      </c>
      <c r="H895">
        <v>-4.1325843096334403</v>
      </c>
      <c r="I895">
        <v>-5.8057600983112696</v>
      </c>
      <c r="J895">
        <v>1.4226060855337801</v>
      </c>
      <c r="K895">
        <v>157.32625135064799</v>
      </c>
      <c r="L895">
        <v>147.895042781581</v>
      </c>
      <c r="M895">
        <v>58.331342908403499</v>
      </c>
      <c r="N895">
        <v>0.724055187549136</v>
      </c>
      <c r="O895">
        <v>10.229276895943499</v>
      </c>
      <c r="P895">
        <v>40.6823216659282</v>
      </c>
      <c r="Q895">
        <v>8.2626113561340003E-3</v>
      </c>
    </row>
    <row r="896" spans="1:17" x14ac:dyDescent="0.3">
      <c r="A896" t="s">
        <v>1941</v>
      </c>
      <c r="B896" t="s">
        <v>1942</v>
      </c>
      <c r="C896" t="str">
        <f>IFERROR(VLOOKUP(Table1[[#This Row],[Ticker]],[1]!Table1[[Symbol]:[Industry]],2,FALSE),"-")</f>
        <v>-</v>
      </c>
      <c r="D896" t="s">
        <v>418</v>
      </c>
      <c r="E896">
        <v>3712.96450224</v>
      </c>
      <c r="F896">
        <v>24.08</v>
      </c>
      <c r="G896">
        <v>-42.415874598149301</v>
      </c>
      <c r="H896">
        <v>10.2455351368066</v>
      </c>
      <c r="I896">
        <v>-16.7278403134497</v>
      </c>
      <c r="J896">
        <v>-2.0841658028251802</v>
      </c>
      <c r="K896">
        <v>22.159424834710698</v>
      </c>
      <c r="L896">
        <v>23.8513051711166</v>
      </c>
      <c r="M896">
        <v>50.286223419091399</v>
      </c>
      <c r="N896">
        <v>1.78405221151822</v>
      </c>
      <c r="O896">
        <v>87.5</v>
      </c>
      <c r="P896">
        <v>44.191616766467</v>
      </c>
    </row>
    <row r="897" spans="1:17" hidden="1" x14ac:dyDescent="0.3">
      <c r="A897" t="s">
        <v>1943</v>
      </c>
      <c r="B897" t="s">
        <v>1944</v>
      </c>
      <c r="C897" t="str">
        <f>IFERROR(VLOOKUP(Table1[[#This Row],[Ticker]],[1]!Table1[[Symbol]:[Industry]],2,FALSE),"-")</f>
        <v>-</v>
      </c>
      <c r="D897" t="s">
        <v>21</v>
      </c>
      <c r="E897">
        <v>3707.2721099999999</v>
      </c>
      <c r="F897">
        <v>366.5</v>
      </c>
      <c r="G897">
        <v>-16.200798242326801</v>
      </c>
      <c r="H897">
        <v>26.7447664313659</v>
      </c>
      <c r="I897">
        <v>29.617271819773698</v>
      </c>
      <c r="J897">
        <v>12.296312179923801</v>
      </c>
      <c r="K897">
        <v>302.529770984496</v>
      </c>
      <c r="L897">
        <v>288.26064318550698</v>
      </c>
      <c r="M897">
        <v>77.411000847301906</v>
      </c>
      <c r="N897">
        <v>2.6772302533084398</v>
      </c>
      <c r="O897">
        <v>9.7407912687585299</v>
      </c>
      <c r="P897">
        <v>74.565372707787503</v>
      </c>
      <c r="Q897">
        <v>0.125271331138229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Row],[Ticker]],[1]!Table1[[Symbol]:[Industry]],2,FALSE),"-")</f>
        <v>-</v>
      </c>
      <c r="D898" t="s">
        <v>81</v>
      </c>
      <c r="E898">
        <v>3704.5731328000002</v>
      </c>
      <c r="F898">
        <v>1638.4</v>
      </c>
      <c r="G898">
        <v>178.99324653776401</v>
      </c>
      <c r="H898">
        <v>26.5404144537343</v>
      </c>
      <c r="I898">
        <v>93.923697704193103</v>
      </c>
      <c r="J898">
        <v>1.61032509613018</v>
      </c>
      <c r="K898">
        <v>1391.2532194507401</v>
      </c>
      <c r="L898">
        <v>1083.8698442995301</v>
      </c>
      <c r="M898">
        <v>64.554160565126907</v>
      </c>
      <c r="N898">
        <v>3.5980776154629299</v>
      </c>
      <c r="O898">
        <v>6.201171875</v>
      </c>
      <c r="P898">
        <v>217.796527979827</v>
      </c>
      <c r="Q898">
        <v>0.19249340231681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Row],[Ticker]],[1]!Table1[[Symbol]:[Industry]],2,FALSE),"-")</f>
        <v>-</v>
      </c>
      <c r="D899" t="s">
        <v>215</v>
      </c>
      <c r="E899">
        <v>3698.5639547199999</v>
      </c>
      <c r="F899">
        <v>575.20000000000005</v>
      </c>
      <c r="G899">
        <v>132.80917342558001</v>
      </c>
      <c r="H899">
        <v>-11.984969560580501</v>
      </c>
      <c r="I899">
        <v>70.521892733367096</v>
      </c>
      <c r="J899">
        <v>-1.97576587718102</v>
      </c>
      <c r="K899">
        <v>577.45019754183295</v>
      </c>
      <c r="L899">
        <v>429.98032903215397</v>
      </c>
      <c r="M899">
        <v>31.510065760525698</v>
      </c>
      <c r="N899">
        <v>0.28947602770157299</v>
      </c>
      <c r="O899">
        <v>20.653685674547901</v>
      </c>
      <c r="P899">
        <v>221.34078212290501</v>
      </c>
      <c r="Q899">
        <v>0.18902596205880801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Row],[Ticker]],[1]!Table1[[Symbol]:[Industry]],2,FALSE),"-")</f>
        <v>-</v>
      </c>
      <c r="D900" t="s">
        <v>460</v>
      </c>
      <c r="E900">
        <v>3697.1991902699901</v>
      </c>
      <c r="F900">
        <v>583.95000000000005</v>
      </c>
      <c r="G900">
        <v>28.296138717566901</v>
      </c>
      <c r="H900">
        <v>-1.30726861695208</v>
      </c>
      <c r="I900">
        <v>51.689086520052101</v>
      </c>
      <c r="K900">
        <v>555.13151102030702</v>
      </c>
      <c r="L900">
        <v>481.76224515429197</v>
      </c>
      <c r="M900">
        <v>64.780785260819798</v>
      </c>
      <c r="N900">
        <v>2.6785218409736502</v>
      </c>
      <c r="O900">
        <v>5.9851014641664397</v>
      </c>
      <c r="P900">
        <v>77.492401215805501</v>
      </c>
      <c r="Q900">
        <v>-3.9150349227047E-2</v>
      </c>
    </row>
    <row r="901" spans="1:17" hidden="1" x14ac:dyDescent="0.3">
      <c r="A901" t="s">
        <v>1951</v>
      </c>
      <c r="B901" t="s">
        <v>1952</v>
      </c>
      <c r="C901" t="str">
        <f>IFERROR(VLOOKUP(Table1[[#This Row],[Ticker]],[1]!Table1[[Symbol]:[Industry]],2,FALSE),"-")</f>
        <v>-</v>
      </c>
      <c r="D901" t="s">
        <v>265</v>
      </c>
      <c r="E901">
        <v>3696.3958560000001</v>
      </c>
      <c r="F901">
        <v>169.45</v>
      </c>
      <c r="G901">
        <v>146.58937932961601</v>
      </c>
      <c r="H901">
        <v>-24.920313295720199</v>
      </c>
      <c r="I901">
        <v>203.57836401204801</v>
      </c>
      <c r="J901">
        <v>1.40669996460036</v>
      </c>
      <c r="K901">
        <v>201.23983058655</v>
      </c>
      <c r="L901">
        <v>138.399823914433</v>
      </c>
      <c r="M901">
        <v>24.177876468650702</v>
      </c>
      <c r="N901">
        <v>0.81290752971629698</v>
      </c>
      <c r="O901">
        <v>54.027736795514897</v>
      </c>
      <c r="P901">
        <v>267.730034722222</v>
      </c>
      <c r="Q901">
        <v>0.21154647025099299</v>
      </c>
    </row>
    <row r="902" spans="1:17" hidden="1" x14ac:dyDescent="0.3">
      <c r="A902" t="s">
        <v>1953</v>
      </c>
      <c r="B902" t="s">
        <v>1954</v>
      </c>
      <c r="C902" t="str">
        <f>IFERROR(VLOOKUP(Table1[[#This Row],[Ticker]],[1]!Table1[[Symbol]:[Industry]],2,FALSE),"-")</f>
        <v>-</v>
      </c>
      <c r="D902" t="s">
        <v>21</v>
      </c>
      <c r="E902">
        <v>3686.3546339099998</v>
      </c>
      <c r="F902">
        <v>685.1</v>
      </c>
      <c r="G902">
        <v>182.30505539870799</v>
      </c>
      <c r="H902">
        <v>13.5088894061175</v>
      </c>
      <c r="I902">
        <v>19.0092212829849</v>
      </c>
      <c r="J902">
        <v>-4.04993359813494</v>
      </c>
      <c r="K902">
        <v>625.63726382887603</v>
      </c>
      <c r="L902">
        <v>499.878228712115</v>
      </c>
      <c r="M902">
        <v>48.9783889169288</v>
      </c>
      <c r="N902">
        <v>0.72219168242107501</v>
      </c>
      <c r="O902">
        <v>10.786746460370701</v>
      </c>
      <c r="P902">
        <v>220.36474164133699</v>
      </c>
      <c r="Q902">
        <v>0.112289435107802</v>
      </c>
    </row>
    <row r="903" spans="1:17" hidden="1" x14ac:dyDescent="0.3">
      <c r="A903" t="s">
        <v>1955</v>
      </c>
      <c r="B903" t="s">
        <v>1956</v>
      </c>
      <c r="C903" t="str">
        <f>IFERROR(VLOOKUP(Table1[[#This Row],[Ticker]],[1]!Table1[[Symbol]:[Industry]],2,FALSE),"-")</f>
        <v>-</v>
      </c>
      <c r="D903" t="s">
        <v>54</v>
      </c>
      <c r="E903">
        <v>3680.4270079500002</v>
      </c>
      <c r="F903">
        <v>2225.3000000000002</v>
      </c>
      <c r="G903">
        <v>50.079649437278398</v>
      </c>
      <c r="H903">
        <v>5.92535173957409</v>
      </c>
      <c r="I903">
        <v>29.705586315898501</v>
      </c>
      <c r="J903">
        <v>-3.7307250873612099</v>
      </c>
      <c r="K903">
        <v>2048.2313598750202</v>
      </c>
      <c r="L903">
        <v>1670.0949762600201</v>
      </c>
      <c r="M903">
        <v>46.965358156092002</v>
      </c>
      <c r="N903">
        <v>0.96726176594568902</v>
      </c>
      <c r="O903">
        <v>8.83925762818496</v>
      </c>
      <c r="P903">
        <v>81.649728582506796</v>
      </c>
      <c r="Q903">
        <v>0.133375636701828</v>
      </c>
    </row>
    <row r="904" spans="1:17" x14ac:dyDescent="0.3">
      <c r="A904" t="s">
        <v>1957</v>
      </c>
      <c r="B904" t="s">
        <v>1958</v>
      </c>
      <c r="C904" t="str">
        <f>IFERROR(VLOOKUP(Table1[[#This Row],[Ticker]],[1]!Table1[[Symbol]:[Industry]],2,FALSE),"-")</f>
        <v>-</v>
      </c>
      <c r="D904" t="s">
        <v>127</v>
      </c>
      <c r="E904">
        <v>3675.7879200000002</v>
      </c>
      <c r="F904">
        <v>840</v>
      </c>
      <c r="G904">
        <v>27.388607876899599</v>
      </c>
      <c r="H904">
        <v>6.2731662517428797</v>
      </c>
      <c r="I904">
        <v>-20.784471702464501</v>
      </c>
      <c r="J904">
        <v>8.1690449954170692</v>
      </c>
      <c r="K904">
        <v>822.69563475745599</v>
      </c>
      <c r="L904">
        <v>768.90651625971304</v>
      </c>
      <c r="M904">
        <v>78.902205321984297</v>
      </c>
      <c r="N904">
        <v>0.55590934868359299</v>
      </c>
      <c r="O904">
        <v>28.928571428571399</v>
      </c>
      <c r="P904">
        <v>98.347107438016494</v>
      </c>
      <c r="Q904">
        <v>8.4042398163532997E-2</v>
      </c>
    </row>
    <row r="905" spans="1:17" hidden="1" x14ac:dyDescent="0.3">
      <c r="A905" t="s">
        <v>1959</v>
      </c>
      <c r="B905" t="s">
        <v>1960</v>
      </c>
      <c r="C905" t="str">
        <f>IFERROR(VLOOKUP(Table1[[#This Row],[Ticker]],[1]!Table1[[Symbol]:[Industry]],2,FALSE),"-")</f>
        <v>-</v>
      </c>
      <c r="D905" t="s">
        <v>287</v>
      </c>
      <c r="E905">
        <v>3669.6994142160002</v>
      </c>
      <c r="F905">
        <v>171.96</v>
      </c>
      <c r="G905">
        <v>-41.401607475622697</v>
      </c>
      <c r="H905">
        <v>-5.8224105914104598</v>
      </c>
      <c r="I905">
        <v>-23.557390544639301</v>
      </c>
      <c r="J905">
        <v>-0.42093376772441299</v>
      </c>
      <c r="K905">
        <v>179.226992643329</v>
      </c>
      <c r="M905">
        <v>38.8317284555011</v>
      </c>
      <c r="N905">
        <v>0.37147525792194103</v>
      </c>
      <c r="O905">
        <v>36.659688299604497</v>
      </c>
      <c r="P905">
        <v>17.378839590443601</v>
      </c>
    </row>
    <row r="906" spans="1:17" hidden="1" x14ac:dyDescent="0.3">
      <c r="A906" t="s">
        <v>1961</v>
      </c>
      <c r="B906" t="s">
        <v>1962</v>
      </c>
      <c r="C906" t="str">
        <f>IFERROR(VLOOKUP(Table1[[#This Row],[Ticker]],[1]!Table1[[Symbol]:[Industry]],2,FALSE),"-")</f>
        <v>-</v>
      </c>
      <c r="E906">
        <v>3663.9475000000002</v>
      </c>
      <c r="F906">
        <v>684.85</v>
      </c>
      <c r="G906">
        <v>740.79724258649605</v>
      </c>
      <c r="H906">
        <v>0.86145898854083103</v>
      </c>
      <c r="I906">
        <v>10.4751792140333</v>
      </c>
      <c r="J906">
        <v>9.1592373675272398</v>
      </c>
      <c r="K906">
        <v>632.79100303079497</v>
      </c>
      <c r="L906">
        <v>500.86833670907703</v>
      </c>
      <c r="M906">
        <v>68.168589841872901</v>
      </c>
      <c r="N906">
        <v>2.4624289638533199</v>
      </c>
      <c r="O906">
        <v>15.740673140103601</v>
      </c>
      <c r="P906">
        <v>925.22455089820301</v>
      </c>
      <c r="Q906">
        <v>0.17344571480837401</v>
      </c>
    </row>
    <row r="907" spans="1:17" hidden="1" x14ac:dyDescent="0.3">
      <c r="A907" t="s">
        <v>1963</v>
      </c>
      <c r="B907" t="s">
        <v>1964</v>
      </c>
      <c r="C907" t="str">
        <f>IFERROR(VLOOKUP(Table1[[#This Row],[Ticker]],[1]!Table1[[Symbol]:[Industry]],2,FALSE),"-")</f>
        <v>-</v>
      </c>
      <c r="D907" t="s">
        <v>463</v>
      </c>
      <c r="E907">
        <v>3655.9701960120001</v>
      </c>
      <c r="F907">
        <v>264.12</v>
      </c>
      <c r="G907">
        <v>43.9700109279391</v>
      </c>
      <c r="H907">
        <v>23.075823307099899</v>
      </c>
      <c r="I907">
        <v>25.410081377377999</v>
      </c>
      <c r="J907">
        <v>9.2935145485626496</v>
      </c>
      <c r="K907">
        <v>227.08787983317001</v>
      </c>
      <c r="L907">
        <v>196.247075502223</v>
      </c>
      <c r="M907">
        <v>65.407025829488205</v>
      </c>
      <c r="N907">
        <v>1.24365459886311</v>
      </c>
      <c r="O907">
        <v>4.8765712554899201</v>
      </c>
      <c r="P907">
        <v>105.38102643856899</v>
      </c>
      <c r="Q907">
        <v>4.4817185675491998E-2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Row],[Ticker]],[1]!Table1[[Symbol]:[Industry]],2,FALSE),"-")</f>
        <v>-</v>
      </c>
      <c r="D908" t="s">
        <v>206</v>
      </c>
      <c r="E908">
        <v>3620.7720397399999</v>
      </c>
      <c r="F908">
        <v>601.54999999999995</v>
      </c>
      <c r="G908">
        <v>22.191767049630901</v>
      </c>
      <c r="H908">
        <v>-4.6174799824218802</v>
      </c>
      <c r="I908">
        <v>4.5218267024076502</v>
      </c>
      <c r="J908">
        <v>-2.6944103438625402</v>
      </c>
      <c r="K908">
        <v>608.86482867641405</v>
      </c>
      <c r="L908">
        <v>535.20172741424199</v>
      </c>
      <c r="M908">
        <v>38.466930620246799</v>
      </c>
      <c r="N908">
        <v>0.58388794722237702</v>
      </c>
      <c r="O908">
        <v>15.950461308286901</v>
      </c>
      <c r="P908">
        <v>74.210831161309002</v>
      </c>
      <c r="Q908">
        <v>8.1869261399412002E-2</v>
      </c>
    </row>
    <row r="909" spans="1:17" hidden="1" x14ac:dyDescent="0.3">
      <c r="A909" t="s">
        <v>1967</v>
      </c>
      <c r="B909" t="s">
        <v>1968</v>
      </c>
      <c r="C909" t="str">
        <f>IFERROR(VLOOKUP(Table1[[#This Row],[Ticker]],[1]!Table1[[Symbol]:[Industry]],2,FALSE),"-")</f>
        <v>-</v>
      </c>
      <c r="D909" t="s">
        <v>327</v>
      </c>
      <c r="E909">
        <v>3595.9108056300001</v>
      </c>
      <c r="F909">
        <v>374.7</v>
      </c>
      <c r="G909">
        <v>54.609250375553501</v>
      </c>
      <c r="H909">
        <v>50.714125897478503</v>
      </c>
      <c r="I909">
        <v>112.642064798151</v>
      </c>
      <c r="J909">
        <v>25.347432478267901</v>
      </c>
      <c r="K909">
        <v>267.58457651483502</v>
      </c>
      <c r="M909">
        <v>93.634286505484098</v>
      </c>
      <c r="N909">
        <v>2.5058366406001502</v>
      </c>
      <c r="O909">
        <v>4.9239391513210498</v>
      </c>
      <c r="P909">
        <v>148.80478087649399</v>
      </c>
    </row>
    <row r="910" spans="1:17" hidden="1" x14ac:dyDescent="0.3">
      <c r="A910" t="s">
        <v>1969</v>
      </c>
      <c r="B910" t="s">
        <v>1970</v>
      </c>
      <c r="C910" t="str">
        <f>IFERROR(VLOOKUP(Table1[[#This Row],[Ticker]],[1]!Table1[[Symbol]:[Industry]],2,FALSE),"-")</f>
        <v>-</v>
      </c>
      <c r="D910" t="s">
        <v>377</v>
      </c>
      <c r="E910">
        <v>3586.8975996899999</v>
      </c>
      <c r="F910">
        <v>1084.0999999999999</v>
      </c>
      <c r="G910">
        <v>47.573920895784703</v>
      </c>
      <c r="H910">
        <v>34.562615874027301</v>
      </c>
      <c r="I910">
        <v>54.452014914625003</v>
      </c>
      <c r="J910">
        <v>-4.0322152770603203</v>
      </c>
      <c r="K910">
        <v>960.91286919448601</v>
      </c>
      <c r="L910">
        <v>770.993859174367</v>
      </c>
      <c r="M910">
        <v>44.642334708138101</v>
      </c>
      <c r="N910">
        <v>0.61889314599532597</v>
      </c>
      <c r="O910">
        <v>25.449681763674899</v>
      </c>
      <c r="P910">
        <v>111.86241938635899</v>
      </c>
      <c r="Q910">
        <v>2.3013582441089998E-3</v>
      </c>
    </row>
    <row r="911" spans="1:17" x14ac:dyDescent="0.3">
      <c r="A911" t="s">
        <v>1971</v>
      </c>
      <c r="B911" t="s">
        <v>1972</v>
      </c>
      <c r="C911" t="str">
        <f>IFERROR(VLOOKUP(Table1[[#This Row],[Ticker]],[1]!Table1[[Symbol]:[Industry]],2,FALSE),"-")</f>
        <v>-</v>
      </c>
      <c r="D911" t="s">
        <v>127</v>
      </c>
      <c r="E911">
        <v>3577.6967688599998</v>
      </c>
      <c r="F911">
        <v>663.1</v>
      </c>
      <c r="G911">
        <v>45.528028172507</v>
      </c>
      <c r="H911">
        <v>-4.7562057035875602</v>
      </c>
      <c r="I911">
        <v>1.37799881281081</v>
      </c>
      <c r="J911">
        <v>5.2550384838776303</v>
      </c>
      <c r="K911">
        <v>681.05997849077403</v>
      </c>
      <c r="L911">
        <v>635.10120968040906</v>
      </c>
      <c r="M911">
        <v>56.394369266216401</v>
      </c>
      <c r="N911">
        <v>0.78253030726195705</v>
      </c>
      <c r="O911">
        <v>32.709998491931799</v>
      </c>
      <c r="P911">
        <v>75.214691504822298</v>
      </c>
      <c r="Q911">
        <v>6.5465670539301996E-2</v>
      </c>
    </row>
    <row r="912" spans="1:17" hidden="1" x14ac:dyDescent="0.3">
      <c r="A912" t="s">
        <v>1973</v>
      </c>
      <c r="B912" t="s">
        <v>1974</v>
      </c>
      <c r="C912" t="str">
        <f>IFERROR(VLOOKUP(Table1[[#This Row],[Ticker]],[1]!Table1[[Symbol]:[Industry]],2,FALSE),"-")</f>
        <v>-</v>
      </c>
      <c r="D912" t="s">
        <v>1415</v>
      </c>
      <c r="E912">
        <v>3567.0601350449901</v>
      </c>
      <c r="F912">
        <v>814.65</v>
      </c>
      <c r="G912">
        <v>-2.45026092239703</v>
      </c>
      <c r="H912">
        <v>-11.2692465120625</v>
      </c>
      <c r="I912">
        <v>37.655788422203599</v>
      </c>
      <c r="J912">
        <v>-0.54784020506942399</v>
      </c>
      <c r="K912">
        <v>787.53330006153101</v>
      </c>
      <c r="L912">
        <v>686.461202678522</v>
      </c>
      <c r="M912">
        <v>48.8783773339877</v>
      </c>
      <c r="N912">
        <v>0.421449820123873</v>
      </c>
      <c r="O912">
        <v>20.6653163935432</v>
      </c>
      <c r="P912">
        <v>81.355743544078294</v>
      </c>
      <c r="Q912">
        <v>-3.2794443152830997E-2</v>
      </c>
    </row>
    <row r="913" spans="1:17" x14ac:dyDescent="0.3">
      <c r="A913" t="s">
        <v>1975</v>
      </c>
      <c r="B913" t="s">
        <v>1976</v>
      </c>
      <c r="C913" t="str">
        <f>IFERROR(VLOOKUP(Table1[[#This Row],[Ticker]],[1]!Table1[[Symbol]:[Industry]],2,FALSE),"-")</f>
        <v>-</v>
      </c>
      <c r="D913" t="s">
        <v>46</v>
      </c>
      <c r="E913">
        <v>3565.5328628000002</v>
      </c>
      <c r="F913">
        <v>2103.8000000000002</v>
      </c>
      <c r="G913">
        <v>-2.0781598433430699</v>
      </c>
      <c r="H913">
        <v>6.6346249794109804</v>
      </c>
      <c r="I913">
        <v>19.598395717615901</v>
      </c>
      <c r="J913">
        <v>-4.3129606567461796</v>
      </c>
      <c r="K913">
        <v>1960.4937113168701</v>
      </c>
      <c r="L913">
        <v>1768.6765033147301</v>
      </c>
      <c r="M913">
        <v>59.105180988725998</v>
      </c>
      <c r="N913">
        <v>0.63211285624496005</v>
      </c>
      <c r="O913">
        <v>7.6385587983648504</v>
      </c>
      <c r="P913">
        <v>48.783592644978803</v>
      </c>
      <c r="Q913">
        <v>6.0794843862318003E-2</v>
      </c>
    </row>
    <row r="914" spans="1:17" hidden="1" x14ac:dyDescent="0.3">
      <c r="A914" t="s">
        <v>1977</v>
      </c>
      <c r="B914" t="s">
        <v>1978</v>
      </c>
      <c r="C914" t="str">
        <f>IFERROR(VLOOKUP(Table1[[#This Row],[Ticker]],[1]!Table1[[Symbol]:[Industry]],2,FALSE),"-")</f>
        <v>-</v>
      </c>
      <c r="D914" t="s">
        <v>1606</v>
      </c>
      <c r="E914">
        <v>3544.4489668199999</v>
      </c>
      <c r="F914">
        <v>2089.8000000000002</v>
      </c>
      <c r="G914">
        <v>16.4215537308942</v>
      </c>
      <c r="H914">
        <v>-12.4693249531531</v>
      </c>
      <c r="I914">
        <v>19.832640047361899</v>
      </c>
      <c r="J914">
        <v>-11.5761927816338</v>
      </c>
      <c r="K914">
        <v>2186.09338020526</v>
      </c>
      <c r="L914">
        <v>1856.0908004968501</v>
      </c>
      <c r="M914">
        <v>18.4743690171181</v>
      </c>
      <c r="N914">
        <v>0.87301163383171498</v>
      </c>
      <c r="O914">
        <v>18.1452770600057</v>
      </c>
      <c r="P914">
        <v>47.5795346209526</v>
      </c>
      <c r="Q914">
        <v>0.109477323082665</v>
      </c>
    </row>
    <row r="915" spans="1:17" hidden="1" x14ac:dyDescent="0.3">
      <c r="A915" t="s">
        <v>1979</v>
      </c>
      <c r="B915" t="s">
        <v>1980</v>
      </c>
      <c r="C915" t="str">
        <f>IFERROR(VLOOKUP(Table1[[#This Row],[Ticker]],[1]!Table1[[Symbol]:[Industry]],2,FALSE),"-")</f>
        <v>-</v>
      </c>
      <c r="D915" t="s">
        <v>847</v>
      </c>
      <c r="E915">
        <v>3539.1</v>
      </c>
      <c r="F915">
        <v>589.85</v>
      </c>
      <c r="G915">
        <v>7.2218360486675603</v>
      </c>
      <c r="H915">
        <v>23.2837547787998</v>
      </c>
      <c r="I915">
        <v>17.687550249269101</v>
      </c>
      <c r="J915">
        <v>-2.86311899190278</v>
      </c>
      <c r="O915">
        <v>0.65270831567347798</v>
      </c>
      <c r="P915">
        <v>55.223684210526301</v>
      </c>
    </row>
    <row r="916" spans="1:17" hidden="1" x14ac:dyDescent="0.3">
      <c r="A916" t="s">
        <v>1981</v>
      </c>
      <c r="B916" t="s">
        <v>1982</v>
      </c>
      <c r="C916" t="str">
        <f>IFERROR(VLOOKUP(Table1[[#This Row],[Ticker]],[1]!Table1[[Symbol]:[Industry]],2,FALSE),"-")</f>
        <v>-</v>
      </c>
      <c r="D916" t="s">
        <v>215</v>
      </c>
      <c r="E916">
        <v>3536.1772991749999</v>
      </c>
      <c r="F916">
        <v>197.93</v>
      </c>
      <c r="G916">
        <v>51.078135468873697</v>
      </c>
      <c r="H916">
        <v>25.824780419825402</v>
      </c>
      <c r="I916">
        <v>52.0371037935098</v>
      </c>
      <c r="J916">
        <v>7.0262278208564304</v>
      </c>
      <c r="K916">
        <v>171.10607206272999</v>
      </c>
      <c r="L916">
        <v>143.99313105898099</v>
      </c>
      <c r="M916">
        <v>65.400376511267098</v>
      </c>
      <c r="N916">
        <v>1.3024509875851999</v>
      </c>
      <c r="O916">
        <v>4.0519375536805802</v>
      </c>
      <c r="P916">
        <v>91.144374698213397</v>
      </c>
      <c r="Q916">
        <v>0.16441231901560299</v>
      </c>
    </row>
    <row r="917" spans="1:17" x14ac:dyDescent="0.3">
      <c r="A917" t="s">
        <v>1983</v>
      </c>
      <c r="B917" t="s">
        <v>1984</v>
      </c>
      <c r="C917" t="str">
        <f>IFERROR(VLOOKUP(Table1[[#This Row],[Ticker]],[1]!Table1[[Symbol]:[Industry]],2,FALSE),"-")</f>
        <v>-</v>
      </c>
      <c r="D917" t="s">
        <v>295</v>
      </c>
      <c r="E917">
        <v>3532.9020805999999</v>
      </c>
      <c r="F917">
        <v>345.05</v>
      </c>
      <c r="G917">
        <v>29.301190515753301</v>
      </c>
      <c r="H917">
        <v>5.7523292267669204</v>
      </c>
      <c r="I917">
        <v>32.6419916722284</v>
      </c>
      <c r="J917">
        <v>6.6637649605015197</v>
      </c>
      <c r="K917">
        <v>325.214475751122</v>
      </c>
      <c r="L917">
        <v>279.35679203406397</v>
      </c>
      <c r="M917">
        <v>58.972945301077402</v>
      </c>
      <c r="N917">
        <v>0.57293429441849497</v>
      </c>
      <c r="O917">
        <v>5.1586726561367797</v>
      </c>
      <c r="P917">
        <v>82.904850251789</v>
      </c>
      <c r="Q917">
        <v>8.4733650514209995E-3</v>
      </c>
    </row>
    <row r="918" spans="1:17" hidden="1" x14ac:dyDescent="0.3">
      <c r="A918" t="s">
        <v>1985</v>
      </c>
      <c r="B918" t="s">
        <v>1986</v>
      </c>
      <c r="C918" t="str">
        <f>IFERROR(VLOOKUP(Table1[[#This Row],[Ticker]],[1]!Table1[[Symbol]:[Industry]],2,FALSE),"-")</f>
        <v>-</v>
      </c>
      <c r="D918" t="s">
        <v>81</v>
      </c>
      <c r="E918">
        <v>3531.5954903449901</v>
      </c>
      <c r="F918">
        <v>2586.35</v>
      </c>
      <c r="G918">
        <v>788.02251453535996</v>
      </c>
      <c r="H918">
        <v>8.7311633985488797</v>
      </c>
      <c r="I918">
        <v>154.910261696856</v>
      </c>
      <c r="J918">
        <v>-5.01006419304069</v>
      </c>
      <c r="K918">
        <v>2362.1366957957098</v>
      </c>
      <c r="L918">
        <v>1577.17145140155</v>
      </c>
      <c r="M918">
        <v>38.684140921504103</v>
      </c>
      <c r="N918">
        <v>0.68045932973201195</v>
      </c>
      <c r="O918">
        <v>14.060355327005199</v>
      </c>
      <c r="P918">
        <v>815.52212389380497</v>
      </c>
    </row>
    <row r="919" spans="1:17" hidden="1" x14ac:dyDescent="0.3">
      <c r="A919" t="s">
        <v>1987</v>
      </c>
      <c r="B919" t="s">
        <v>1988</v>
      </c>
      <c r="C919" t="str">
        <f>IFERROR(VLOOKUP(Table1[[#This Row],[Ticker]],[1]!Table1[[Symbol]:[Industry]],2,FALSE),"-")</f>
        <v>-</v>
      </c>
      <c r="D919" t="s">
        <v>27</v>
      </c>
      <c r="E919">
        <v>3530.52</v>
      </c>
      <c r="F919">
        <v>56.04</v>
      </c>
      <c r="G919">
        <v>78.270926360265605</v>
      </c>
      <c r="H919">
        <v>-8.2017337120722207</v>
      </c>
      <c r="I919">
        <v>49.649909028639598</v>
      </c>
      <c r="J919">
        <v>-9.4084037827504699E-2</v>
      </c>
      <c r="K919">
        <v>58.898097207491901</v>
      </c>
      <c r="L919">
        <v>46.397657026313503</v>
      </c>
      <c r="M919">
        <v>41.467448537197903</v>
      </c>
      <c r="N919">
        <v>0.243319418069499</v>
      </c>
      <c r="O919">
        <v>81.887937187722997</v>
      </c>
      <c r="P919">
        <v>121.940594059405</v>
      </c>
      <c r="Q919">
        <v>9.8298562831672001E-2</v>
      </c>
    </row>
    <row r="920" spans="1:17" x14ac:dyDescent="0.3">
      <c r="A920" t="s">
        <v>1989</v>
      </c>
      <c r="B920" t="s">
        <v>1990</v>
      </c>
      <c r="C920" t="str">
        <f>IFERROR(VLOOKUP(Table1[[#This Row],[Ticker]],[1]!Table1[[Symbol]:[Industry]],2,FALSE),"-")</f>
        <v>-</v>
      </c>
      <c r="D920" t="s">
        <v>1390</v>
      </c>
      <c r="E920">
        <v>3527.0808896839899</v>
      </c>
      <c r="F920">
        <v>131.72</v>
      </c>
      <c r="G920">
        <v>-51.464000008169997</v>
      </c>
      <c r="H920">
        <v>1.03894111990503</v>
      </c>
      <c r="I920">
        <v>-8.7172964548489897</v>
      </c>
      <c r="J920">
        <v>-1.11797926477747</v>
      </c>
      <c r="K920">
        <v>131.24020993167699</v>
      </c>
      <c r="L920">
        <v>137.541709633605</v>
      </c>
      <c r="M920">
        <v>52.770311186277901</v>
      </c>
      <c r="N920">
        <v>0.51261488869060701</v>
      </c>
      <c r="O920">
        <v>37.792286668691098</v>
      </c>
      <c r="P920">
        <v>26.1081857348013</v>
      </c>
      <c r="Q920">
        <v>-7.7995712935328004E-2</v>
      </c>
    </row>
    <row r="921" spans="1:17" hidden="1" x14ac:dyDescent="0.3">
      <c r="A921" t="s">
        <v>1991</v>
      </c>
      <c r="B921" t="s">
        <v>1992</v>
      </c>
      <c r="C921" t="str">
        <f>IFERROR(VLOOKUP(Table1[[#This Row],[Ticker]],[1]!Table1[[Symbol]:[Industry]],2,FALSE),"-")</f>
        <v>-</v>
      </c>
      <c r="D921" t="s">
        <v>46</v>
      </c>
      <c r="E921">
        <v>3498.69408621</v>
      </c>
      <c r="F921">
        <v>901.95</v>
      </c>
      <c r="G921">
        <v>18.893201794661099</v>
      </c>
      <c r="H921">
        <v>-8.7158445801745099</v>
      </c>
      <c r="I921">
        <v>-2.57387772733441</v>
      </c>
      <c r="J921">
        <v>-3.3769340316588501</v>
      </c>
      <c r="K921">
        <v>950.23196852402998</v>
      </c>
      <c r="L921">
        <v>904.22883166309703</v>
      </c>
      <c r="M921">
        <v>41.723385030154503</v>
      </c>
      <c r="N921">
        <v>0.68549903126310596</v>
      </c>
      <c r="O921">
        <v>52.558345806308502</v>
      </c>
      <c r="P921">
        <v>46.9931551499348</v>
      </c>
    </row>
    <row r="922" spans="1:17" hidden="1" x14ac:dyDescent="0.3">
      <c r="A922" t="s">
        <v>1993</v>
      </c>
      <c r="B922" t="s">
        <v>1994</v>
      </c>
      <c r="C922" t="str">
        <f>IFERROR(VLOOKUP(Table1[[#This Row],[Ticker]],[1]!Table1[[Symbol]:[Industry]],2,FALSE),"-")</f>
        <v>-</v>
      </c>
      <c r="D922" t="s">
        <v>51</v>
      </c>
      <c r="E922">
        <v>3486.8575110699999</v>
      </c>
      <c r="F922">
        <v>557.35</v>
      </c>
      <c r="G922">
        <v>17.395555857224299</v>
      </c>
      <c r="H922">
        <v>10.292636451357399</v>
      </c>
      <c r="I922">
        <v>27.0191066016252</v>
      </c>
      <c r="J922">
        <v>0.823028522019565</v>
      </c>
      <c r="K922">
        <v>521.22163769020301</v>
      </c>
      <c r="L922">
        <v>472.674472245902</v>
      </c>
      <c r="M922">
        <v>70.808067814592704</v>
      </c>
      <c r="N922">
        <v>1.21422101986423</v>
      </c>
      <c r="O922">
        <v>6.7551807661253997</v>
      </c>
      <c r="P922">
        <v>58.766557470445797</v>
      </c>
      <c r="Q922">
        <v>5.4945255102522003E-2</v>
      </c>
    </row>
    <row r="923" spans="1:17" hidden="1" x14ac:dyDescent="0.3">
      <c r="A923" t="s">
        <v>1995</v>
      </c>
      <c r="B923" t="s">
        <v>1996</v>
      </c>
      <c r="C923" t="str">
        <f>IFERROR(VLOOKUP(Table1[[#This Row],[Ticker]],[1]!Table1[[Symbol]:[Industry]],2,FALSE),"-")</f>
        <v>-</v>
      </c>
      <c r="D923" t="s">
        <v>1997</v>
      </c>
      <c r="E923">
        <v>3486.5302499999998</v>
      </c>
      <c r="F923">
        <v>1371.3</v>
      </c>
      <c r="G923">
        <v>88.819658800904506</v>
      </c>
      <c r="H923">
        <v>-10.678338992056</v>
      </c>
      <c r="I923">
        <v>13.1932482265152</v>
      </c>
      <c r="J923">
        <v>-7.5526029594111304</v>
      </c>
      <c r="K923">
        <v>1454.64866244124</v>
      </c>
      <c r="L923">
        <v>1215.88692270672</v>
      </c>
      <c r="M923">
        <v>17.4850341440631</v>
      </c>
      <c r="N923">
        <v>0.27251761964197402</v>
      </c>
      <c r="O923">
        <v>21.7786042441479</v>
      </c>
      <c r="P923">
        <v>122.2528363047</v>
      </c>
      <c r="Q923">
        <v>1.4265661473296999E-2</v>
      </c>
    </row>
    <row r="924" spans="1:17" x14ac:dyDescent="0.3">
      <c r="A924" t="s">
        <v>1998</v>
      </c>
      <c r="B924" t="s">
        <v>1999</v>
      </c>
      <c r="C924" t="str">
        <f>IFERROR(VLOOKUP(Table1[[#This Row],[Ticker]],[1]!Table1[[Symbol]:[Industry]],2,FALSE),"-")</f>
        <v>-</v>
      </c>
      <c r="D924" t="s">
        <v>265</v>
      </c>
      <c r="E924">
        <v>3477.5870543599999</v>
      </c>
      <c r="F924">
        <v>1298.9000000000001</v>
      </c>
      <c r="G924">
        <v>2.0505516453169501</v>
      </c>
      <c r="H924">
        <v>5.4663642501766896</v>
      </c>
      <c r="I924">
        <v>-5.1578869103196503</v>
      </c>
      <c r="J924">
        <v>-5.2829067580149696</v>
      </c>
      <c r="K924">
        <v>1355.7177931973599</v>
      </c>
      <c r="L924">
        <v>1319.6621627868899</v>
      </c>
      <c r="M924">
        <v>31.766484632428799</v>
      </c>
      <c r="N924">
        <v>0.31334271542444603</v>
      </c>
      <c r="O924">
        <v>40.345677111401898</v>
      </c>
      <c r="P924">
        <v>35.020790020790002</v>
      </c>
      <c r="Q924">
        <v>7.1848213196789995E-2</v>
      </c>
    </row>
    <row r="925" spans="1:17" x14ac:dyDescent="0.3">
      <c r="A925" t="s">
        <v>2000</v>
      </c>
      <c r="B925" t="s">
        <v>2001</v>
      </c>
      <c r="C925" t="str">
        <f>IFERROR(VLOOKUP(Table1[[#This Row],[Ticker]],[1]!Table1[[Symbol]:[Industry]],2,FALSE),"-")</f>
        <v>-</v>
      </c>
      <c r="D925" t="s">
        <v>517</v>
      </c>
      <c r="E925">
        <v>3462.8235599999998</v>
      </c>
      <c r="F925">
        <v>799.95</v>
      </c>
      <c r="G925">
        <v>-11.0292434976107</v>
      </c>
      <c r="H925">
        <v>-6.1425825835048196</v>
      </c>
      <c r="I925">
        <v>-39.591720353850597</v>
      </c>
      <c r="J925">
        <v>-2.7895305516503899</v>
      </c>
      <c r="K925">
        <v>922.93481837177706</v>
      </c>
      <c r="L925">
        <v>965.92872078953599</v>
      </c>
      <c r="M925">
        <v>37.922058805142001</v>
      </c>
      <c r="N925">
        <v>0.82596703227646096</v>
      </c>
      <c r="O925">
        <v>86.880430026876596</v>
      </c>
      <c r="P925">
        <v>29.0241935483871</v>
      </c>
      <c r="Q925">
        <v>0.15497172108888499</v>
      </c>
    </row>
    <row r="926" spans="1:17" x14ac:dyDescent="0.3">
      <c r="A926" t="s">
        <v>2002</v>
      </c>
      <c r="B926" t="s">
        <v>2003</v>
      </c>
      <c r="C926" t="str">
        <f>IFERROR(VLOOKUP(Table1[[#This Row],[Ticker]],[1]!Table1[[Symbol]:[Industry]],2,FALSE),"-")</f>
        <v>-</v>
      </c>
      <c r="D926" t="s">
        <v>54</v>
      </c>
      <c r="E926">
        <v>3457.75450955</v>
      </c>
      <c r="F926">
        <v>375.1</v>
      </c>
      <c r="G926">
        <v>-20.679442727830398</v>
      </c>
      <c r="H926">
        <v>8.3498489547021109</v>
      </c>
      <c r="I926">
        <v>-2.05885508191525</v>
      </c>
      <c r="J926">
        <v>-3.9239996947342299</v>
      </c>
      <c r="K926">
        <v>350.65607102433802</v>
      </c>
      <c r="L926">
        <v>342.907547474735</v>
      </c>
      <c r="M926">
        <v>60.545944963562903</v>
      </c>
      <c r="N926">
        <v>1.04091961393953</v>
      </c>
      <c r="O926">
        <v>10.637163423087101</v>
      </c>
      <c r="P926">
        <v>30.8792742498255</v>
      </c>
      <c r="Q926">
        <v>-6.3660421092514005E-2</v>
      </c>
    </row>
    <row r="927" spans="1:17" x14ac:dyDescent="0.3">
      <c r="A927" t="s">
        <v>2004</v>
      </c>
      <c r="B927" t="s">
        <v>2005</v>
      </c>
      <c r="C927" t="str">
        <f>IFERROR(VLOOKUP(Table1[[#This Row],[Ticker]],[1]!Table1[[Symbol]:[Industry]],2,FALSE),"-")</f>
        <v>-</v>
      </c>
      <c r="D927" t="s">
        <v>127</v>
      </c>
      <c r="E927">
        <v>3450.203559</v>
      </c>
      <c r="F927">
        <v>598.95000000000005</v>
      </c>
      <c r="G927">
        <v>-13.9915504287061</v>
      </c>
      <c r="H927">
        <v>-4.8442337830487103</v>
      </c>
      <c r="I927">
        <v>-3.54673472057293</v>
      </c>
      <c r="J927">
        <v>2.1179757351103001</v>
      </c>
      <c r="K927">
        <v>583.95121530012898</v>
      </c>
      <c r="L927">
        <v>566.73001319050104</v>
      </c>
      <c r="M927">
        <v>66.328309514802896</v>
      </c>
      <c r="N927">
        <v>0.58068354146529</v>
      </c>
      <c r="O927">
        <v>15.527172551965901</v>
      </c>
      <c r="P927">
        <v>30.206521739130402</v>
      </c>
      <c r="Q927">
        <v>0.12249008377117999</v>
      </c>
    </row>
    <row r="928" spans="1:17" hidden="1" x14ac:dyDescent="0.3">
      <c r="A928" t="s">
        <v>2006</v>
      </c>
      <c r="B928" t="s">
        <v>2007</v>
      </c>
      <c r="C928" t="str">
        <f>IFERROR(VLOOKUP(Table1[[#This Row],[Ticker]],[1]!Table1[[Symbol]:[Industry]],2,FALSE),"-")</f>
        <v>-</v>
      </c>
      <c r="D928" t="s">
        <v>132</v>
      </c>
      <c r="E928">
        <v>3437.5966938000001</v>
      </c>
      <c r="F928">
        <v>73.8</v>
      </c>
      <c r="G928">
        <v>40.334137112001002</v>
      </c>
      <c r="H928">
        <v>-20.523820751287001</v>
      </c>
      <c r="I928">
        <v>50.799851312602499</v>
      </c>
      <c r="J928">
        <v>-6.1631168089525099</v>
      </c>
      <c r="K928">
        <v>84.422474084010602</v>
      </c>
      <c r="M928">
        <v>17.469421737937299</v>
      </c>
      <c r="N928">
        <v>0.25435190424748799</v>
      </c>
      <c r="O928">
        <v>47.086720867208598</v>
      </c>
      <c r="P928">
        <v>104.99999999999901</v>
      </c>
    </row>
    <row r="929" spans="1:17" hidden="1" x14ac:dyDescent="0.3">
      <c r="A929" t="s">
        <v>2008</v>
      </c>
      <c r="B929" t="s">
        <v>2009</v>
      </c>
      <c r="C929" t="str">
        <f>IFERROR(VLOOKUP(Table1[[#This Row],[Ticker]],[1]!Table1[[Symbol]:[Industry]],2,FALSE),"-")</f>
        <v>-</v>
      </c>
      <c r="D929" t="s">
        <v>2010</v>
      </c>
      <c r="E929">
        <v>3437.5424913900001</v>
      </c>
      <c r="F929">
        <v>774.9</v>
      </c>
      <c r="G929">
        <v>105.777113720896</v>
      </c>
      <c r="H929">
        <v>-9.7048492098041397</v>
      </c>
      <c r="I929">
        <v>160.299699853546</v>
      </c>
      <c r="J929">
        <v>-6.5585207638921199</v>
      </c>
      <c r="K929">
        <v>704.16755290796095</v>
      </c>
      <c r="M929">
        <v>53.199084545104398</v>
      </c>
      <c r="N929">
        <v>0.53558138675203304</v>
      </c>
      <c r="O929">
        <v>9.3044263775971192</v>
      </c>
      <c r="P929">
        <v>202.93197810789599</v>
      </c>
    </row>
    <row r="930" spans="1:17" hidden="1" x14ac:dyDescent="0.3">
      <c r="A930" t="s">
        <v>2011</v>
      </c>
      <c r="B930" t="s">
        <v>2012</v>
      </c>
      <c r="C930" t="str">
        <f>IFERROR(VLOOKUP(Table1[[#This Row],[Ticker]],[1]!Table1[[Symbol]:[Industry]],2,FALSE),"-")</f>
        <v>-</v>
      </c>
      <c r="D930" t="s">
        <v>132</v>
      </c>
      <c r="E930">
        <v>3435.4369879750002</v>
      </c>
      <c r="F930">
        <v>341.75</v>
      </c>
      <c r="G930">
        <v>46.3275454863617</v>
      </c>
      <c r="H930">
        <v>-3.4176490315425001</v>
      </c>
      <c r="I930">
        <v>8.6758645807726804</v>
      </c>
      <c r="J930">
        <v>7.7256103916262999</v>
      </c>
      <c r="K930">
        <v>357.94770241216702</v>
      </c>
      <c r="L930">
        <v>333.734677093252</v>
      </c>
      <c r="M930">
        <v>54.698299815160198</v>
      </c>
      <c r="N930">
        <v>0.93281782837859795</v>
      </c>
      <c r="O930">
        <v>37.234820775420602</v>
      </c>
      <c r="P930">
        <v>75.032010243277796</v>
      </c>
      <c r="Q930">
        <v>5.2842423478008001E-2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Row],[Ticker]],[1]!Table1[[Symbol]:[Industry]],2,FALSE),"-")</f>
        <v>-</v>
      </c>
      <c r="D931" t="s">
        <v>54</v>
      </c>
      <c r="E931">
        <v>3426.156167787</v>
      </c>
      <c r="F931">
        <v>157.11000000000001</v>
      </c>
      <c r="G931">
        <v>85.429286060546005</v>
      </c>
      <c r="H931">
        <v>14.0810862433338</v>
      </c>
      <c r="I931">
        <v>36.454103921905897</v>
      </c>
      <c r="J931">
        <v>5.0342503440035102</v>
      </c>
      <c r="K931">
        <v>139.93573089895699</v>
      </c>
      <c r="L931">
        <v>113.786493119883</v>
      </c>
      <c r="M931">
        <v>58.7235721990792</v>
      </c>
      <c r="N931">
        <v>0.854348445872817</v>
      </c>
      <c r="O931">
        <v>5.65845585895232</v>
      </c>
      <c r="P931">
        <v>158.61728395061701</v>
      </c>
      <c r="Q931">
        <v>5.2820975764195997E-2</v>
      </c>
    </row>
    <row r="932" spans="1:17" hidden="1" x14ac:dyDescent="0.3">
      <c r="A932" t="s">
        <v>2015</v>
      </c>
      <c r="B932" t="s">
        <v>2016</v>
      </c>
      <c r="C932" t="str">
        <f>IFERROR(VLOOKUP(Table1[[#This Row],[Ticker]],[1]!Table1[[Symbol]:[Industry]],2,FALSE),"-")</f>
        <v>-</v>
      </c>
      <c r="D932" t="s">
        <v>444</v>
      </c>
      <c r="E932">
        <v>3425.0067279999998</v>
      </c>
      <c r="F932">
        <v>194.48</v>
      </c>
      <c r="G932">
        <v>97.786696053921602</v>
      </c>
      <c r="H932">
        <v>2.2419847209007502</v>
      </c>
      <c r="I932">
        <v>49.4670602765474</v>
      </c>
      <c r="J932">
        <v>0.26103377670686501</v>
      </c>
      <c r="K932">
        <v>171.332191776679</v>
      </c>
      <c r="L932">
        <v>140.11714384312901</v>
      </c>
      <c r="M932">
        <v>60.6344444240966</v>
      </c>
      <c r="N932">
        <v>0.73419963609764805</v>
      </c>
      <c r="O932">
        <v>2.7869189633895601</v>
      </c>
      <c r="P932">
        <v>144.782882315921</v>
      </c>
      <c r="Q932">
        <v>0.119018571830855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Row],[Ticker]],[1]!Table1[[Symbol]:[Industry]],2,FALSE),"-")</f>
        <v>-</v>
      </c>
      <c r="D933" t="s">
        <v>138</v>
      </c>
      <c r="E933">
        <v>3417.5896255349999</v>
      </c>
      <c r="F933">
        <v>53.21</v>
      </c>
      <c r="G933">
        <v>65.1771668562874</v>
      </c>
      <c r="H933">
        <v>-7.0786331626394698</v>
      </c>
      <c r="I933">
        <v>43.182740908606903</v>
      </c>
      <c r="J933">
        <v>-4.4878132921731</v>
      </c>
      <c r="K933">
        <v>53.85106030707</v>
      </c>
      <c r="L933">
        <v>45.215044891064103</v>
      </c>
      <c r="M933">
        <v>34.122414626877799</v>
      </c>
      <c r="N933">
        <v>0.36916326326814503</v>
      </c>
      <c r="O933">
        <v>27.701559857169698</v>
      </c>
      <c r="P933">
        <v>115.425101214574</v>
      </c>
      <c r="Q933">
        <v>0.11377405035806699</v>
      </c>
    </row>
    <row r="934" spans="1:17" hidden="1" x14ac:dyDescent="0.3">
      <c r="A934" t="s">
        <v>2019</v>
      </c>
      <c r="B934" t="s">
        <v>2020</v>
      </c>
      <c r="C934" t="str">
        <f>IFERROR(VLOOKUP(Table1[[#This Row],[Ticker]],[1]!Table1[[Symbol]:[Industry]],2,FALSE),"-")</f>
        <v>-</v>
      </c>
      <c r="D934" t="s">
        <v>552</v>
      </c>
      <c r="E934">
        <v>3409.1277561000002</v>
      </c>
      <c r="F934">
        <v>434.5</v>
      </c>
      <c r="G934">
        <v>128.10009245796499</v>
      </c>
      <c r="H934">
        <v>14.5013610075369</v>
      </c>
      <c r="I934">
        <v>48.298782044389299</v>
      </c>
      <c r="J934">
        <v>-6.3275969337054203</v>
      </c>
      <c r="K934">
        <v>372.17246627582199</v>
      </c>
      <c r="L934">
        <v>295.52882323750799</v>
      </c>
      <c r="M934">
        <v>54.913000128731298</v>
      </c>
      <c r="N934">
        <v>1.8896868157636599</v>
      </c>
      <c r="O934">
        <v>14.8446490218642</v>
      </c>
      <c r="P934">
        <v>168.16849251658601</v>
      </c>
      <c r="Q934">
        <v>0.156608145439112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Row],[Ticker]],[1]!Table1[[Symbol]:[Industry]],2,FALSE),"-")</f>
        <v>-</v>
      </c>
      <c r="D935" t="s">
        <v>57</v>
      </c>
      <c r="E935">
        <v>3407.68926564</v>
      </c>
      <c r="F935">
        <v>225.3</v>
      </c>
      <c r="G935">
        <v>32.5567394611856</v>
      </c>
      <c r="H935">
        <v>1.2140347042164099</v>
      </c>
      <c r="I935">
        <v>24.001951928069499</v>
      </c>
      <c r="J935">
        <v>-3.1378276368530802</v>
      </c>
      <c r="K935">
        <v>229.463573103432</v>
      </c>
      <c r="L935">
        <v>201.18488195792401</v>
      </c>
      <c r="M935">
        <v>37.285852957936299</v>
      </c>
      <c r="N935">
        <v>0.46205824516774802</v>
      </c>
      <c r="O935">
        <v>19.795827785175302</v>
      </c>
      <c r="P935">
        <v>66.457332840783096</v>
      </c>
      <c r="Q935">
        <v>0.11995924374561499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Row],[Ticker]],[1]!Table1[[Symbol]:[Industry]],2,FALSE),"-")</f>
        <v>-</v>
      </c>
      <c r="D936" t="s">
        <v>132</v>
      </c>
      <c r="E936">
        <v>3407.6456763000001</v>
      </c>
      <c r="F936">
        <v>665.45</v>
      </c>
      <c r="G936">
        <v>22.341553817045501</v>
      </c>
      <c r="H936">
        <v>13.8940247080504</v>
      </c>
      <c r="I936">
        <v>25.315368204137201</v>
      </c>
      <c r="J936">
        <v>10.1345688006271</v>
      </c>
      <c r="K936">
        <v>585.86366121127503</v>
      </c>
      <c r="L936">
        <v>501.909269237106</v>
      </c>
      <c r="M936">
        <v>79.255862948820507</v>
      </c>
      <c r="N936">
        <v>1.32617312860453</v>
      </c>
      <c r="O936">
        <v>3.52393117439324</v>
      </c>
      <c r="P936">
        <v>97.053597867930094</v>
      </c>
      <c r="Q936">
        <v>0.17948159507698599</v>
      </c>
    </row>
    <row r="937" spans="1:17" hidden="1" x14ac:dyDescent="0.3">
      <c r="A937" t="s">
        <v>2025</v>
      </c>
      <c r="B937" t="s">
        <v>2026</v>
      </c>
      <c r="C937" t="str">
        <f>IFERROR(VLOOKUP(Table1[[#This Row],[Ticker]],[1]!Table1[[Symbol]:[Industry]],2,FALSE),"-")</f>
        <v>-</v>
      </c>
      <c r="D937" t="s">
        <v>536</v>
      </c>
      <c r="E937">
        <v>3404.79768629</v>
      </c>
      <c r="F937">
        <v>323.05</v>
      </c>
      <c r="G937">
        <v>-54.236481410713303</v>
      </c>
      <c r="H937">
        <v>8.6865011823190592</v>
      </c>
      <c r="I937">
        <v>8.0029283151064803</v>
      </c>
      <c r="J937">
        <v>7.0807179044163</v>
      </c>
      <c r="K937">
        <v>308.571322229229</v>
      </c>
      <c r="M937">
        <v>63.9259215793194</v>
      </c>
      <c r="N937">
        <v>1.3514176109106</v>
      </c>
      <c r="O937">
        <v>59.232316978795801</v>
      </c>
      <c r="P937">
        <v>31.267777326290101</v>
      </c>
    </row>
    <row r="938" spans="1:17" x14ac:dyDescent="0.3">
      <c r="A938" t="s">
        <v>2027</v>
      </c>
      <c r="B938" t="s">
        <v>2028</v>
      </c>
      <c r="C938" t="str">
        <f>IFERROR(VLOOKUP(Table1[[#This Row],[Ticker]],[1]!Table1[[Symbol]:[Industry]],2,FALSE),"-")</f>
        <v>-</v>
      </c>
      <c r="D938" t="s">
        <v>1606</v>
      </c>
      <c r="E938">
        <v>3396.5909127149998</v>
      </c>
      <c r="F938">
        <v>150.15</v>
      </c>
      <c r="G938">
        <v>-31.4778037191161</v>
      </c>
      <c r="H938">
        <v>-7.6342833564861703</v>
      </c>
      <c r="I938">
        <v>-11.470362826770399</v>
      </c>
      <c r="J938">
        <v>-1.89873692779216</v>
      </c>
      <c r="K938">
        <v>155.884537321333</v>
      </c>
      <c r="L938">
        <v>151.11362687717499</v>
      </c>
      <c r="M938">
        <v>30.936590826913701</v>
      </c>
      <c r="N938">
        <v>0.46011631483750498</v>
      </c>
      <c r="O938">
        <v>19.274059274059201</v>
      </c>
      <c r="P938">
        <v>16.395348837209301</v>
      </c>
      <c r="Q938">
        <v>2.9133531469069E-2</v>
      </c>
    </row>
    <row r="939" spans="1:17" hidden="1" x14ac:dyDescent="0.3">
      <c r="A939" t="s">
        <v>2029</v>
      </c>
      <c r="B939" t="s">
        <v>2030</v>
      </c>
      <c r="C939" t="str">
        <f>IFERROR(VLOOKUP(Table1[[#This Row],[Ticker]],[1]!Table1[[Symbol]:[Industry]],2,FALSE),"-")</f>
        <v>-</v>
      </c>
      <c r="D939" t="s">
        <v>406</v>
      </c>
      <c r="E939">
        <v>3393.8342714999999</v>
      </c>
      <c r="F939">
        <v>4432.3</v>
      </c>
      <c r="G939">
        <v>21.4952671525804</v>
      </c>
      <c r="H939">
        <v>-1.80165636178371</v>
      </c>
      <c r="I939">
        <v>-7.2045947404036603</v>
      </c>
      <c r="J939">
        <v>-0.81704721742405995</v>
      </c>
      <c r="K939">
        <v>4433.14477292013</v>
      </c>
      <c r="L939">
        <v>4199.8073963800498</v>
      </c>
      <c r="M939">
        <v>42.420671697965801</v>
      </c>
      <c r="N939">
        <v>0.37190771101431502</v>
      </c>
      <c r="O939">
        <v>14.996728560792301</v>
      </c>
      <c r="P939">
        <v>50.066868683448703</v>
      </c>
      <c r="Q939">
        <v>7.1815303728221994E-2</v>
      </c>
    </row>
    <row r="940" spans="1:17" x14ac:dyDescent="0.3">
      <c r="A940" t="s">
        <v>2031</v>
      </c>
      <c r="B940" t="s">
        <v>2032</v>
      </c>
      <c r="C940" t="str">
        <f>IFERROR(VLOOKUP(Table1[[#This Row],[Ticker]],[1]!Table1[[Symbol]:[Industry]],2,FALSE),"-")</f>
        <v>-</v>
      </c>
      <c r="D940" t="s">
        <v>527</v>
      </c>
      <c r="E940">
        <v>3387.9531886</v>
      </c>
      <c r="F940">
        <v>466.1</v>
      </c>
      <c r="G940">
        <v>-9.6476651391279304</v>
      </c>
      <c r="H940">
        <v>-5.6618462004716896</v>
      </c>
      <c r="I940">
        <v>30.035343631259099</v>
      </c>
      <c r="J940">
        <v>-5.5039805016979103E-2</v>
      </c>
      <c r="K940">
        <v>434.10092338863501</v>
      </c>
      <c r="L940">
        <v>381.84901172358099</v>
      </c>
      <c r="M940">
        <v>57.986294840182197</v>
      </c>
      <c r="N940">
        <v>0.363443959620459</v>
      </c>
      <c r="O940">
        <v>8.3458485303582908</v>
      </c>
      <c r="P940">
        <v>57.973224877139401</v>
      </c>
      <c r="Q940">
        <v>2.9873885942279998E-3</v>
      </c>
    </row>
    <row r="941" spans="1:17" x14ac:dyDescent="0.3">
      <c r="A941" t="s">
        <v>2033</v>
      </c>
      <c r="B941" t="s">
        <v>2034</v>
      </c>
      <c r="C941" t="str">
        <f>IFERROR(VLOOKUP(Table1[[#This Row],[Ticker]],[1]!Table1[[Symbol]:[Industry]],2,FALSE),"-")</f>
        <v>-</v>
      </c>
      <c r="D941" t="s">
        <v>418</v>
      </c>
      <c r="E941">
        <v>3387.0865304099998</v>
      </c>
      <c r="F941">
        <v>470.1</v>
      </c>
      <c r="G941">
        <v>-10.647368968169101</v>
      </c>
      <c r="H941">
        <v>-5.8823646152390401</v>
      </c>
      <c r="I941">
        <v>-3.1268629329938</v>
      </c>
      <c r="J941">
        <v>2.9255333176195801</v>
      </c>
      <c r="K941">
        <v>487.103985589959</v>
      </c>
      <c r="L941">
        <v>457.13720182420201</v>
      </c>
      <c r="M941">
        <v>41.865663871766998</v>
      </c>
      <c r="N941">
        <v>0.41460946927839998</v>
      </c>
      <c r="O941">
        <v>17.996171027440901</v>
      </c>
      <c r="P941">
        <v>35.066800747019101</v>
      </c>
      <c r="Q941">
        <v>-8.8549694552017E-2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Row],[Ticker]],[1]!Table1[[Symbol]:[Industry]],2,FALSE),"-")</f>
        <v>-</v>
      </c>
      <c r="D942" t="s">
        <v>460</v>
      </c>
      <c r="E942">
        <v>3386.8449999999998</v>
      </c>
      <c r="F942">
        <v>509.3</v>
      </c>
      <c r="G942">
        <v>128.89530959013101</v>
      </c>
      <c r="H942">
        <v>57.985729291593799</v>
      </c>
      <c r="I942">
        <v>149.017695324839</v>
      </c>
      <c r="J942">
        <v>4.6026780373066503</v>
      </c>
      <c r="K942">
        <v>348.53970211864601</v>
      </c>
      <c r="L942">
        <v>256.51155661393898</v>
      </c>
      <c r="M942">
        <v>72.295075046730503</v>
      </c>
      <c r="N942">
        <v>1.06780244247103</v>
      </c>
      <c r="O942">
        <v>6.4205772629098696</v>
      </c>
      <c r="P942">
        <v>187.74011299435</v>
      </c>
      <c r="Q942">
        <v>0.10846632809791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Row],[Ticker]],[1]!Table1[[Symbol]:[Industry]],2,FALSE),"-")</f>
        <v>-</v>
      </c>
      <c r="D943" t="s">
        <v>377</v>
      </c>
      <c r="E943">
        <v>3379.31936</v>
      </c>
      <c r="F943">
        <v>13169.6</v>
      </c>
      <c r="G943">
        <v>-44.2888248470802</v>
      </c>
      <c r="H943">
        <v>18.594186812519499</v>
      </c>
      <c r="I943">
        <v>-9.4027042622799506</v>
      </c>
      <c r="J943">
        <v>-2.91789536741515</v>
      </c>
      <c r="K943">
        <v>12223.326738154499</v>
      </c>
      <c r="L943">
        <v>12206.6669034844</v>
      </c>
      <c r="M943">
        <v>45.425096457207196</v>
      </c>
      <c r="N943">
        <v>0.42208431914391398</v>
      </c>
      <c r="O943">
        <v>33.457735998056101</v>
      </c>
      <c r="P943">
        <v>44.720879120879097</v>
      </c>
      <c r="Q943">
        <v>-5.0162993727968001E-2</v>
      </c>
    </row>
    <row r="944" spans="1:17" x14ac:dyDescent="0.3">
      <c r="A944" t="s">
        <v>2039</v>
      </c>
      <c r="B944" t="s">
        <v>2040</v>
      </c>
      <c r="C944" t="str">
        <f>IFERROR(VLOOKUP(Table1[[#This Row],[Ticker]],[1]!Table1[[Symbol]:[Industry]],2,FALSE),"-")</f>
        <v>-</v>
      </c>
      <c r="D944" t="s">
        <v>206</v>
      </c>
      <c r="E944">
        <v>3373.6666288500001</v>
      </c>
      <c r="F944">
        <v>214.98</v>
      </c>
      <c r="G944">
        <v>-44.403966540258402</v>
      </c>
      <c r="H944">
        <v>-6.1893646115084398</v>
      </c>
      <c r="I944">
        <v>-26.046171596608801</v>
      </c>
      <c r="J944">
        <v>-4.3128973737011904</v>
      </c>
      <c r="K944">
        <v>224.27903397283399</v>
      </c>
      <c r="L944">
        <v>230.20770724641201</v>
      </c>
      <c r="M944">
        <v>34.359053432239797</v>
      </c>
      <c r="N944">
        <v>0.55752267199494099</v>
      </c>
      <c r="O944">
        <v>39.082705367941202</v>
      </c>
      <c r="P944">
        <v>12.820781946995499</v>
      </c>
      <c r="Q944">
        <v>9.1150748618919995E-3</v>
      </c>
    </row>
    <row r="945" spans="1:17" hidden="1" x14ac:dyDescent="0.3">
      <c r="A945" t="s">
        <v>2041</v>
      </c>
      <c r="B945" t="s">
        <v>2042</v>
      </c>
      <c r="C945" t="str">
        <f>IFERROR(VLOOKUP(Table1[[#This Row],[Ticker]],[1]!Table1[[Symbol]:[Industry]],2,FALSE),"-")</f>
        <v>-</v>
      </c>
      <c r="D945" t="s">
        <v>295</v>
      </c>
      <c r="E945">
        <v>3354.1960635599999</v>
      </c>
      <c r="F945">
        <v>324.14999999999998</v>
      </c>
      <c r="G945">
        <v>29.681470056456199</v>
      </c>
      <c r="H945">
        <v>-7.0963463407378899</v>
      </c>
      <c r="I945">
        <v>59.705191012107498</v>
      </c>
      <c r="J945">
        <v>-7.0938322266229497</v>
      </c>
      <c r="K945">
        <v>351.360549876081</v>
      </c>
      <c r="L945">
        <v>290.13656207356598</v>
      </c>
      <c r="M945">
        <v>32.110081822496802</v>
      </c>
      <c r="N945">
        <v>0.43945629400863301</v>
      </c>
      <c r="O945">
        <v>41.4468610211322</v>
      </c>
      <c r="P945">
        <v>102.59375</v>
      </c>
      <c r="Q945">
        <v>0.214716282080951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Row],[Ticker]],[1]!Table1[[Symbol]:[Industry]],2,FALSE),"-")</f>
        <v>-</v>
      </c>
      <c r="D946" t="s">
        <v>54</v>
      </c>
      <c r="E946">
        <v>3353.6336953999999</v>
      </c>
      <c r="F946">
        <v>1349</v>
      </c>
      <c r="G946">
        <v>108.534100844619</v>
      </c>
      <c r="H946">
        <v>-5.5223173024375498</v>
      </c>
      <c r="I946">
        <v>52.036465285065503</v>
      </c>
      <c r="J946">
        <v>-12.8362256171783</v>
      </c>
      <c r="K946">
        <v>1289.1842383113501</v>
      </c>
      <c r="L946">
        <v>1006.2982140919</v>
      </c>
      <c r="M946">
        <v>36.722671901775499</v>
      </c>
      <c r="N946">
        <v>0.82636129936901104</v>
      </c>
      <c r="O946">
        <v>13.417346182357299</v>
      </c>
      <c r="P946">
        <v>171.91489361702099</v>
      </c>
      <c r="Q946">
        <v>0.225290591146726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Row],[Ticker]],[1]!Table1[[Symbol]:[Industry]],2,FALSE),"-")</f>
        <v>-</v>
      </c>
      <c r="D947" t="s">
        <v>127</v>
      </c>
      <c r="E947">
        <v>3342.741606774</v>
      </c>
      <c r="F947">
        <v>186.66</v>
      </c>
      <c r="G947">
        <v>16.280906425106899</v>
      </c>
      <c r="H947">
        <v>0.85373484341797401</v>
      </c>
      <c r="I947">
        <v>11.9531335610741</v>
      </c>
      <c r="J947">
        <v>-10.3275466817944</v>
      </c>
      <c r="K947">
        <v>198.50029527235401</v>
      </c>
      <c r="L947">
        <v>174.97612982582899</v>
      </c>
      <c r="M947">
        <v>29.2115391244979</v>
      </c>
      <c r="N947">
        <v>1.25940135680715</v>
      </c>
      <c r="O947">
        <v>26.9688203150112</v>
      </c>
      <c r="P947">
        <v>45.714285714285701</v>
      </c>
      <c r="Q947">
        <v>0.102730693430751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Row],[Ticker]],[1]!Table1[[Symbol]:[Industry]],2,FALSE),"-")</f>
        <v>-</v>
      </c>
      <c r="D948" t="s">
        <v>78</v>
      </c>
      <c r="E948">
        <v>3299.9107399999998</v>
      </c>
      <c r="F948">
        <v>1064.3499999999999</v>
      </c>
      <c r="G948">
        <v>82.895873033878104</v>
      </c>
      <c r="H948">
        <v>9.5721907783912101</v>
      </c>
      <c r="I948">
        <v>130.25010941837101</v>
      </c>
      <c r="J948">
        <v>0.28972332672298301</v>
      </c>
      <c r="K948">
        <v>872.63289614732696</v>
      </c>
      <c r="L948">
        <v>656.95044978361705</v>
      </c>
      <c r="M948">
        <v>71.781246557252999</v>
      </c>
      <c r="N948">
        <v>0.91155628307002201</v>
      </c>
      <c r="O948">
        <v>5.2285432423544798</v>
      </c>
      <c r="P948">
        <v>152.72468241719099</v>
      </c>
      <c r="Q948">
        <v>7.9107305344486997E-2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Row],[Ticker]],[1]!Table1[[Symbol]:[Industry]],2,FALSE),"-")</f>
        <v>-</v>
      </c>
      <c r="D949" t="s">
        <v>132</v>
      </c>
      <c r="E949">
        <v>3289.716700985</v>
      </c>
      <c r="F949">
        <v>722.15</v>
      </c>
      <c r="G949">
        <v>83.984238826618807</v>
      </c>
      <c r="H949">
        <v>-0.55929037663469705</v>
      </c>
      <c r="I949">
        <v>10.646304206973699</v>
      </c>
      <c r="J949">
        <v>-4.73934962778611</v>
      </c>
      <c r="K949">
        <v>721.97001358607304</v>
      </c>
      <c r="L949">
        <v>626.34134814157596</v>
      </c>
      <c r="M949">
        <v>42.0077733162992</v>
      </c>
      <c r="N949">
        <v>0.85513953523030195</v>
      </c>
      <c r="O949">
        <v>14.3806688361143</v>
      </c>
      <c r="P949">
        <v>133.70550161812201</v>
      </c>
      <c r="Q949">
        <v>0.16204811438709599</v>
      </c>
    </row>
    <row r="950" spans="1:17" hidden="1" x14ac:dyDescent="0.3">
      <c r="A950" t="s">
        <v>2051</v>
      </c>
      <c r="B950" t="s">
        <v>2052</v>
      </c>
      <c r="C950" t="str">
        <f>IFERROR(VLOOKUP(Table1[[#This Row],[Ticker]],[1]!Table1[[Symbol]:[Industry]],2,FALSE),"-")</f>
        <v>-</v>
      </c>
      <c r="D950" t="s">
        <v>141</v>
      </c>
      <c r="E950">
        <v>3272.6955216799902</v>
      </c>
      <c r="F950">
        <v>106.78</v>
      </c>
      <c r="G950">
        <v>65.308610242248506</v>
      </c>
      <c r="H950">
        <v>-2.3407637392014702</v>
      </c>
      <c r="I950">
        <v>-5.5038584702631796</v>
      </c>
      <c r="J950">
        <v>7.4193310307630496</v>
      </c>
      <c r="K950">
        <v>107.477668642743</v>
      </c>
      <c r="L950">
        <v>103.64710123117899</v>
      </c>
      <c r="M950">
        <v>54.359970774588703</v>
      </c>
      <c r="N950">
        <v>0.84592438562905303</v>
      </c>
      <c r="O950">
        <v>51.4328525941187</v>
      </c>
      <c r="P950">
        <v>99.775491113189801</v>
      </c>
      <c r="Q950">
        <v>0.19041150908387</v>
      </c>
    </row>
    <row r="951" spans="1:17" x14ac:dyDescent="0.3">
      <c r="A951" t="s">
        <v>2053</v>
      </c>
      <c r="B951" t="s">
        <v>2054</v>
      </c>
      <c r="C951" t="str">
        <f>IFERROR(VLOOKUP(Table1[[#This Row],[Ticker]],[1]!Table1[[Symbol]:[Industry]],2,FALSE),"-")</f>
        <v>-</v>
      </c>
      <c r="D951" t="s">
        <v>127</v>
      </c>
      <c r="E951">
        <v>3260.6391577499999</v>
      </c>
      <c r="F951">
        <v>1120.05</v>
      </c>
      <c r="G951">
        <v>-20.998663054023201</v>
      </c>
      <c r="H951">
        <v>4.8284205752904397</v>
      </c>
      <c r="I951">
        <v>-4.8388388189048101E-2</v>
      </c>
      <c r="J951">
        <v>3.5066823533909499</v>
      </c>
      <c r="K951">
        <v>1118.5531905164401</v>
      </c>
      <c r="L951">
        <v>1123.5116386585</v>
      </c>
      <c r="M951">
        <v>54.931234197410497</v>
      </c>
      <c r="N951">
        <v>0.68836451966058398</v>
      </c>
      <c r="O951">
        <v>21.333869023704299</v>
      </c>
      <c r="P951">
        <v>17.282722513088999</v>
      </c>
      <c r="Q951">
        <v>7.4328051462600004E-4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Row],[Ticker]],[1]!Table1[[Symbol]:[Industry]],2,FALSE),"-")</f>
        <v>-</v>
      </c>
      <c r="D952" t="s">
        <v>46</v>
      </c>
      <c r="E952">
        <v>3247.5261905550001</v>
      </c>
      <c r="F952">
        <v>383.85</v>
      </c>
      <c r="G952">
        <v>49.431919525608897</v>
      </c>
      <c r="H952">
        <v>9.5198462568968196</v>
      </c>
      <c r="I952">
        <v>38.895192885330999</v>
      </c>
      <c r="J952">
        <v>1.11872845747473</v>
      </c>
      <c r="K952">
        <v>353.159295672067</v>
      </c>
      <c r="L952">
        <v>298.80201772909402</v>
      </c>
      <c r="M952">
        <v>51.628716587538598</v>
      </c>
      <c r="N952">
        <v>0.949818577050204</v>
      </c>
      <c r="O952">
        <v>5.4839129868437997</v>
      </c>
      <c r="P952">
        <v>104.938601174586</v>
      </c>
      <c r="Q952">
        <v>8.0294818318232E-2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Row],[Ticker]],[1]!Table1[[Symbol]:[Industry]],2,FALSE),"-")</f>
        <v>-</v>
      </c>
      <c r="D953" t="s">
        <v>116</v>
      </c>
      <c r="E953">
        <v>3243.1488960000001</v>
      </c>
      <c r="F953">
        <v>4512</v>
      </c>
      <c r="G953">
        <v>49.864138562939502</v>
      </c>
      <c r="H953">
        <v>2.1641163983105001</v>
      </c>
      <c r="I953">
        <v>8.2763223693628198</v>
      </c>
      <c r="J953">
        <v>2.6282664263037501</v>
      </c>
      <c r="K953">
        <v>4246.1812712207402</v>
      </c>
      <c r="L953">
        <v>3863.1653859889602</v>
      </c>
      <c r="M953">
        <v>67.650611967304499</v>
      </c>
      <c r="N953">
        <v>1.0051248832686499</v>
      </c>
      <c r="O953">
        <v>13.984929078014099</v>
      </c>
      <c r="P953">
        <v>111.51321957622299</v>
      </c>
      <c r="Q953">
        <v>0.14844404710548301</v>
      </c>
    </row>
    <row r="954" spans="1:17" x14ac:dyDescent="0.3">
      <c r="A954" t="s">
        <v>2059</v>
      </c>
      <c r="B954" t="s">
        <v>2060</v>
      </c>
      <c r="C954" t="str">
        <f>IFERROR(VLOOKUP(Table1[[#This Row],[Ticker]],[1]!Table1[[Symbol]:[Industry]],2,FALSE),"-")</f>
        <v>-</v>
      </c>
      <c r="D954" t="s">
        <v>377</v>
      </c>
      <c r="E954">
        <v>3220.8580663600001</v>
      </c>
      <c r="F954">
        <v>2286.35</v>
      </c>
      <c r="G954">
        <v>-10.755817113732</v>
      </c>
      <c r="H954">
        <v>-1.19214608351527</v>
      </c>
      <c r="I954">
        <v>26.2805146476862</v>
      </c>
      <c r="J954">
        <v>-4.6916865640159298</v>
      </c>
      <c r="K954">
        <v>2188.3416035545602</v>
      </c>
      <c r="L954">
        <v>1978.47068477932</v>
      </c>
      <c r="M954">
        <v>42.987223588888398</v>
      </c>
      <c r="N954">
        <v>0.79268859379480705</v>
      </c>
      <c r="O954">
        <v>11.9666717694141</v>
      </c>
      <c r="P954">
        <v>49.337034617896798</v>
      </c>
      <c r="Q954">
        <v>-5.6841909604684E-2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Row],[Ticker]],[1]!Table1[[Symbol]:[Industry]],2,FALSE),"-")</f>
        <v>-</v>
      </c>
      <c r="D955" t="s">
        <v>78</v>
      </c>
      <c r="E955">
        <v>3198.5339795999998</v>
      </c>
      <c r="F955">
        <v>248.1</v>
      </c>
      <c r="G955">
        <v>84.283105139749196</v>
      </c>
      <c r="H955">
        <v>10.567153301181399</v>
      </c>
      <c r="I955">
        <v>28.534897063313998</v>
      </c>
      <c r="J955">
        <v>1.1929627058711101</v>
      </c>
      <c r="K955">
        <v>236.736839080382</v>
      </c>
      <c r="L955">
        <v>202.11181571364699</v>
      </c>
      <c r="M955">
        <v>56.108998152215698</v>
      </c>
      <c r="N955">
        <v>0.887740275588353</v>
      </c>
      <c r="O955">
        <v>13.579201934703701</v>
      </c>
      <c r="P955">
        <v>119.94680851063799</v>
      </c>
      <c r="Q955">
        <v>5.6507687061613E-2</v>
      </c>
    </row>
    <row r="956" spans="1:17" hidden="1" x14ac:dyDescent="0.3">
      <c r="A956" t="s">
        <v>2063</v>
      </c>
      <c r="B956" t="s">
        <v>2064</v>
      </c>
      <c r="C956" t="str">
        <f>IFERROR(VLOOKUP(Table1[[#This Row],[Ticker]],[1]!Table1[[Symbol]:[Industry]],2,FALSE),"-")</f>
        <v>-</v>
      </c>
      <c r="D956" t="s">
        <v>54</v>
      </c>
      <c r="E956">
        <v>3197.6170857900001</v>
      </c>
      <c r="F956">
        <v>742.95</v>
      </c>
      <c r="G956">
        <v>97.670003694911998</v>
      </c>
      <c r="H956">
        <v>24.617151895778999</v>
      </c>
      <c r="I956">
        <v>97.9340069770399</v>
      </c>
      <c r="J956">
        <v>-3.9063118616832302</v>
      </c>
      <c r="K956">
        <v>666.04693983040704</v>
      </c>
      <c r="L956">
        <v>512.36322353441199</v>
      </c>
      <c r="M956">
        <v>49.543976739428103</v>
      </c>
      <c r="N956">
        <v>0.42801363918379998</v>
      </c>
      <c r="O956">
        <v>9.5632276734638904</v>
      </c>
      <c r="P956">
        <v>181.902303012256</v>
      </c>
      <c r="Q956">
        <v>-4.8338873258843999E-2</v>
      </c>
    </row>
    <row r="957" spans="1:17" x14ac:dyDescent="0.3">
      <c r="A957" t="s">
        <v>2065</v>
      </c>
      <c r="B957" t="s">
        <v>2066</v>
      </c>
      <c r="C957" t="str">
        <f>IFERROR(VLOOKUP(Table1[[#This Row],[Ticker]],[1]!Table1[[Symbol]:[Industry]],2,FALSE),"-")</f>
        <v>-</v>
      </c>
      <c r="D957" t="s">
        <v>132</v>
      </c>
      <c r="E957">
        <v>3194.4653102699999</v>
      </c>
      <c r="F957">
        <v>420.3</v>
      </c>
      <c r="G957">
        <v>-31.166586146468699</v>
      </c>
      <c r="H957">
        <v>10.548068091058299</v>
      </c>
      <c r="I957">
        <v>-15.4282597531438</v>
      </c>
      <c r="J957">
        <v>-0.59889173013519503</v>
      </c>
      <c r="K957">
        <v>414.294760409925</v>
      </c>
      <c r="L957">
        <v>442.04974217216898</v>
      </c>
      <c r="M957">
        <v>58.3328221296346</v>
      </c>
      <c r="N957">
        <v>0.73281805444253101</v>
      </c>
      <c r="O957">
        <v>39.186295503212001</v>
      </c>
      <c r="P957">
        <v>21.826086956521699</v>
      </c>
      <c r="Q957">
        <v>1.6755399666397001E-2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Row],[Ticker]],[1]!Table1[[Symbol]:[Industry]],2,FALSE),"-")</f>
        <v>-</v>
      </c>
      <c r="D958" t="s">
        <v>24</v>
      </c>
      <c r="E958">
        <v>3183.36312301</v>
      </c>
      <c r="F958">
        <v>382.55</v>
      </c>
      <c r="G958">
        <v>-12.6010604486037</v>
      </c>
      <c r="H958">
        <v>5.8661762267763597</v>
      </c>
      <c r="I958">
        <v>18.553167577562999</v>
      </c>
      <c r="J958">
        <v>-8.2011799281444002</v>
      </c>
      <c r="K958">
        <v>367.404646642307</v>
      </c>
      <c r="L958">
        <v>319.39299962078701</v>
      </c>
      <c r="M958">
        <v>36.778974765422902</v>
      </c>
      <c r="N958">
        <v>0.71701027669766604</v>
      </c>
      <c r="O958">
        <v>22.0755456803032</v>
      </c>
      <c r="P958">
        <v>53.388131515637497</v>
      </c>
      <c r="Q958">
        <v>-4.2242137748764001E-2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Row],[Ticker]],[1]!Table1[[Symbol]:[Industry]],2,FALSE),"-")</f>
        <v>-</v>
      </c>
      <c r="D959" t="s">
        <v>1415</v>
      </c>
      <c r="E959">
        <v>3181.04884128</v>
      </c>
      <c r="F959">
        <v>216.2</v>
      </c>
      <c r="K959">
        <v>198.53034696656701</v>
      </c>
      <c r="L959">
        <v>172.215069946667</v>
      </c>
      <c r="M959">
        <v>81.1750791682543</v>
      </c>
      <c r="N959">
        <v>1</v>
      </c>
      <c r="Q959">
        <v>0.14788253940821999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Row],[Ticker]],[1]!Table1[[Symbol]:[Industry]],2,FALSE),"-")</f>
        <v>-</v>
      </c>
      <c r="D960" t="s">
        <v>377</v>
      </c>
      <c r="E960">
        <v>3166.8181258750001</v>
      </c>
      <c r="F960">
        <v>288.25</v>
      </c>
      <c r="G960">
        <v>-2.4081018071494502</v>
      </c>
      <c r="H960">
        <v>17.6098996000438</v>
      </c>
      <c r="I960">
        <v>36.9356435530459</v>
      </c>
      <c r="J960">
        <v>6.8592119018484903</v>
      </c>
      <c r="K960">
        <v>248.57653638697499</v>
      </c>
      <c r="L960">
        <v>223.71102558837899</v>
      </c>
      <c r="M960">
        <v>65.862071373991697</v>
      </c>
      <c r="N960">
        <v>1.9135993508870901</v>
      </c>
      <c r="O960">
        <v>4.63139635732872</v>
      </c>
      <c r="P960">
        <v>61.033519553072601</v>
      </c>
      <c r="Q960">
        <v>4.3976387244370002E-2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Row],[Ticker]],[1]!Table1[[Symbol]:[Industry]],2,FALSE),"-")</f>
        <v>-</v>
      </c>
      <c r="D961" t="s">
        <v>215</v>
      </c>
      <c r="E961">
        <v>3160.3064331</v>
      </c>
      <c r="F961">
        <v>229.1</v>
      </c>
      <c r="G961">
        <v>250.92713142209999</v>
      </c>
      <c r="H961">
        <v>-14.2273129480885</v>
      </c>
      <c r="I961">
        <v>131.06023541914001</v>
      </c>
      <c r="J961">
        <v>-4.2694187368868803</v>
      </c>
      <c r="K961">
        <v>238.53578629676599</v>
      </c>
      <c r="L961">
        <v>161.77799867778</v>
      </c>
      <c r="M961">
        <v>20.968594316721202</v>
      </c>
      <c r="N961">
        <v>0.26910706376229998</v>
      </c>
      <c r="O961">
        <v>34.439109559144399</v>
      </c>
      <c r="P961">
        <v>315.78947368421001</v>
      </c>
      <c r="Q961">
        <v>0.15358999439846899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Row],[Ticker]],[1]!Table1[[Symbol]:[Industry]],2,FALSE),"-")</f>
        <v>-</v>
      </c>
      <c r="D962" t="s">
        <v>21</v>
      </c>
      <c r="E962">
        <v>3152.30323374</v>
      </c>
      <c r="F962">
        <v>795.35</v>
      </c>
      <c r="G962">
        <v>89.397390377446698</v>
      </c>
      <c r="H962">
        <v>8.3121043634874496</v>
      </c>
      <c r="I962">
        <v>21.476922531842401</v>
      </c>
      <c r="J962">
        <v>-4.0289490563800703</v>
      </c>
      <c r="K962">
        <v>725.22732004916202</v>
      </c>
      <c r="L962">
        <v>592.84586372626097</v>
      </c>
      <c r="M962">
        <v>54.554043488666203</v>
      </c>
      <c r="N962">
        <v>0.629103421289536</v>
      </c>
      <c r="O962">
        <v>7.6067140252718799</v>
      </c>
      <c r="P962">
        <v>166.404287389047</v>
      </c>
      <c r="Q962">
        <v>0.13173008798109601</v>
      </c>
    </row>
    <row r="963" spans="1:17" x14ac:dyDescent="0.3">
      <c r="A963" t="s">
        <v>2077</v>
      </c>
      <c r="B963" t="s">
        <v>2078</v>
      </c>
      <c r="C963" t="str">
        <f>IFERROR(VLOOKUP(Table1[[#This Row],[Ticker]],[1]!Table1[[Symbol]:[Industry]],2,FALSE),"-")</f>
        <v>-</v>
      </c>
      <c r="D963" t="s">
        <v>187</v>
      </c>
      <c r="E963">
        <v>3149.4588123599901</v>
      </c>
      <c r="F963">
        <v>200.88</v>
      </c>
      <c r="G963">
        <v>4.3058664563810103</v>
      </c>
      <c r="H963">
        <v>11.6791140373304</v>
      </c>
      <c r="I963">
        <v>-24.766545409028801</v>
      </c>
      <c r="J963">
        <v>-3.77720148076562</v>
      </c>
      <c r="K963">
        <v>191.01656237181001</v>
      </c>
      <c r="L963">
        <v>186.578127674054</v>
      </c>
      <c r="M963">
        <v>52.674070918927399</v>
      </c>
      <c r="N963">
        <v>0.84524596042283395</v>
      </c>
      <c r="O963">
        <v>40.880127439267198</v>
      </c>
      <c r="P963">
        <v>51.037593984962299</v>
      </c>
      <c r="Q963">
        <v>-3.0671729669000001E-4</v>
      </c>
    </row>
    <row r="964" spans="1:17" hidden="1" x14ac:dyDescent="0.3">
      <c r="A964" t="s">
        <v>2079</v>
      </c>
      <c r="B964" t="s">
        <v>2080</v>
      </c>
      <c r="C964" t="str">
        <f>IFERROR(VLOOKUP(Table1[[#This Row],[Ticker]],[1]!Table1[[Symbol]:[Industry]],2,FALSE),"-")</f>
        <v>-</v>
      </c>
      <c r="D964" t="s">
        <v>206</v>
      </c>
      <c r="E964">
        <v>3139.1736105599998</v>
      </c>
      <c r="F964">
        <v>1011.4</v>
      </c>
      <c r="G964">
        <v>17.436611557538999</v>
      </c>
      <c r="H964">
        <v>-4.80997040745756</v>
      </c>
      <c r="I964">
        <v>52.827833715699299</v>
      </c>
      <c r="J964">
        <v>3.2987577018768901</v>
      </c>
      <c r="K964">
        <v>927.99194861772298</v>
      </c>
      <c r="L964">
        <v>764.31995710624699</v>
      </c>
      <c r="M964">
        <v>65.365650489335593</v>
      </c>
      <c r="N964">
        <v>0.58976497478695</v>
      </c>
      <c r="O964">
        <v>12.4876408938105</v>
      </c>
      <c r="P964">
        <v>83.208042749750902</v>
      </c>
      <c r="Q964">
        <v>8.5161246556347006E-2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Row],[Ticker]],[1]!Table1[[Symbol]:[Industry]],2,FALSE),"-")</f>
        <v>-</v>
      </c>
      <c r="D965" t="s">
        <v>239</v>
      </c>
      <c r="E965">
        <v>3137.7201320150002</v>
      </c>
      <c r="F965">
        <v>2.4500000000000002</v>
      </c>
      <c r="G965">
        <v>70.117920895784806</v>
      </c>
      <c r="H965">
        <v>-13.683522829271899</v>
      </c>
      <c r="I965">
        <v>28.7012821552098</v>
      </c>
      <c r="J965">
        <v>2.2426780373066699</v>
      </c>
      <c r="K965">
        <v>2.6504712892604299</v>
      </c>
      <c r="L965">
        <v>2.15003817465769</v>
      </c>
      <c r="M965">
        <v>34.631560465015703</v>
      </c>
      <c r="N965">
        <v>0.47054001974572501</v>
      </c>
      <c r="O965">
        <v>76.734693877550995</v>
      </c>
      <c r="P965">
        <v>188.23529411764699</v>
      </c>
      <c r="Q965">
        <v>4.7421808916961003E-2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Row],[Ticker]],[1]!Table1[[Symbol]:[Industry]],2,FALSE),"-")</f>
        <v>-</v>
      </c>
      <c r="E966">
        <v>3127.5473231999999</v>
      </c>
      <c r="F966">
        <v>1701.2</v>
      </c>
      <c r="G966">
        <v>6037.88603683781</v>
      </c>
      <c r="H966">
        <v>99.051093576403701</v>
      </c>
      <c r="I966">
        <v>390.140841634276</v>
      </c>
      <c r="J966">
        <v>20.0380643838933</v>
      </c>
      <c r="K966">
        <v>1002.48685316233</v>
      </c>
      <c r="L966">
        <v>614.57923660864901</v>
      </c>
      <c r="M966">
        <v>99.911469642603805</v>
      </c>
      <c r="N966">
        <v>0.31182720757185101</v>
      </c>
      <c r="O966">
        <v>0</v>
      </c>
      <c r="P966">
        <v>6063.7681159420199</v>
      </c>
    </row>
    <row r="967" spans="1:17" x14ac:dyDescent="0.3">
      <c r="A967" t="s">
        <v>2085</v>
      </c>
      <c r="B967" t="s">
        <v>2086</v>
      </c>
      <c r="C967" t="str">
        <f>IFERROR(VLOOKUP(Table1[[#This Row],[Ticker]],[1]!Table1[[Symbol]:[Industry]],2,FALSE),"-")</f>
        <v>-</v>
      </c>
      <c r="D967" t="s">
        <v>455</v>
      </c>
      <c r="E967">
        <v>3111.1051266519999</v>
      </c>
      <c r="F967">
        <v>93.64</v>
      </c>
      <c r="G967">
        <v>-21.256380780192799</v>
      </c>
      <c r="H967">
        <v>7.77897254888929</v>
      </c>
      <c r="I967">
        <v>-8.8255851654235595</v>
      </c>
      <c r="J967">
        <v>3.0965815964341101</v>
      </c>
      <c r="K967">
        <v>86.695571006063005</v>
      </c>
      <c r="L967">
        <v>86.230679849017804</v>
      </c>
      <c r="M967">
        <v>78.271164710221996</v>
      </c>
      <c r="N967">
        <v>1.2904491711177699</v>
      </c>
      <c r="O967">
        <v>28.1503630926954</v>
      </c>
      <c r="P967">
        <v>49.704236610711398</v>
      </c>
      <c r="Q967">
        <v>7.8798637615480008E-3</v>
      </c>
    </row>
    <row r="968" spans="1:17" x14ac:dyDescent="0.3">
      <c r="A968" t="s">
        <v>2087</v>
      </c>
      <c r="B968" t="s">
        <v>2088</v>
      </c>
      <c r="C968" t="str">
        <f>IFERROR(VLOOKUP(Table1[[#This Row],[Ticker]],[1]!Table1[[Symbol]:[Industry]],2,FALSE),"-")</f>
        <v>-</v>
      </c>
      <c r="D968" t="s">
        <v>65</v>
      </c>
      <c r="E968">
        <v>3110.3621572799998</v>
      </c>
      <c r="F968">
        <v>235.2</v>
      </c>
      <c r="G968">
        <v>13.2072171701786</v>
      </c>
      <c r="H968">
        <v>-7.58395147142277</v>
      </c>
      <c r="I968">
        <v>26.3557869951204</v>
      </c>
      <c r="J968">
        <v>-1.7959222512936299</v>
      </c>
      <c r="K968">
        <v>245.04984564014001</v>
      </c>
      <c r="L968">
        <v>212.01571356596199</v>
      </c>
      <c r="M968">
        <v>30.6498543063461</v>
      </c>
      <c r="N968">
        <v>0.27817886774863898</v>
      </c>
      <c r="O968">
        <v>24.808673469387699</v>
      </c>
      <c r="P968">
        <v>52.036199095022603</v>
      </c>
      <c r="Q968">
        <v>2.056074571854E-2</v>
      </c>
    </row>
    <row r="969" spans="1:17" x14ac:dyDescent="0.3">
      <c r="A969" t="s">
        <v>2089</v>
      </c>
      <c r="B969" t="s">
        <v>2090</v>
      </c>
      <c r="C969" t="str">
        <f>IFERROR(VLOOKUP(Table1[[#This Row],[Ticker]],[1]!Table1[[Symbol]:[Industry]],2,FALSE),"-")</f>
        <v>-</v>
      </c>
      <c r="D969" t="s">
        <v>51</v>
      </c>
      <c r="E969">
        <v>3097.536987</v>
      </c>
      <c r="F969">
        <v>307.75</v>
      </c>
      <c r="G969">
        <v>-75.674068662906706</v>
      </c>
      <c r="H969">
        <v>2.8396795403635098</v>
      </c>
      <c r="I969">
        <v>-48.774961698763001</v>
      </c>
      <c r="J969">
        <v>-3.1019639655636899</v>
      </c>
      <c r="K969">
        <v>352.571262161817</v>
      </c>
      <c r="L969">
        <v>447.491571905966</v>
      </c>
      <c r="M969">
        <v>41.422937488063603</v>
      </c>
      <c r="N969">
        <v>0.44555509598001702</v>
      </c>
      <c r="O969">
        <v>119.285134037368</v>
      </c>
      <c r="P969">
        <v>9.4416785206258904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Row],[Ticker]],[1]!Table1[[Symbol]:[Industry]],2,FALSE),"-")</f>
        <v>-</v>
      </c>
      <c r="D970" t="s">
        <v>206</v>
      </c>
      <c r="E970">
        <v>3082.7931302349998</v>
      </c>
      <c r="F970">
        <v>2159.15</v>
      </c>
      <c r="G970">
        <v>52.133420937008196</v>
      </c>
      <c r="H970">
        <v>23.5350541773545</v>
      </c>
      <c r="I970">
        <v>86.741773760306501</v>
      </c>
      <c r="J970">
        <v>-10.633852574938199</v>
      </c>
      <c r="K970">
        <v>1897.41535865537</v>
      </c>
      <c r="L970">
        <v>1478.91212484628</v>
      </c>
      <c r="M970">
        <v>46.1626827225952</v>
      </c>
      <c r="N970">
        <v>1.0655628334413301</v>
      </c>
      <c r="O970">
        <v>13.8735150406409</v>
      </c>
      <c r="P970">
        <v>111.660621507695</v>
      </c>
      <c r="Q970">
        <v>0.13993448685189</v>
      </c>
    </row>
    <row r="971" spans="1:17" hidden="1" x14ac:dyDescent="0.3">
      <c r="A971" t="s">
        <v>2093</v>
      </c>
      <c r="B971" t="s">
        <v>2094</v>
      </c>
      <c r="C971" t="str">
        <f>IFERROR(VLOOKUP(Table1[[#This Row],[Ticker]],[1]!Table1[[Symbol]:[Industry]],2,FALSE),"-")</f>
        <v>-</v>
      </c>
      <c r="D971" t="s">
        <v>278</v>
      </c>
      <c r="E971">
        <v>3070.7036356499998</v>
      </c>
      <c r="F971">
        <v>286.3</v>
      </c>
      <c r="G971">
        <v>-4.0782075875166397</v>
      </c>
      <c r="H971">
        <v>4.5507231045917003</v>
      </c>
      <c r="I971">
        <v>8.68419859877039</v>
      </c>
      <c r="J971">
        <v>2.1247705562802799</v>
      </c>
      <c r="K971">
        <v>276.51529624826298</v>
      </c>
      <c r="L971">
        <v>268.05217214259898</v>
      </c>
      <c r="M971">
        <v>66.8856149359071</v>
      </c>
      <c r="N971">
        <v>0.65268420060902199</v>
      </c>
      <c r="O971">
        <v>18.581907090464501</v>
      </c>
      <c r="P971">
        <v>36.106489184692101</v>
      </c>
      <c r="Q971">
        <v>4.2185597124209002E-2</v>
      </c>
    </row>
    <row r="972" spans="1:17" hidden="1" x14ac:dyDescent="0.3">
      <c r="A972" t="s">
        <v>2095</v>
      </c>
      <c r="B972" t="s">
        <v>2096</v>
      </c>
      <c r="C972" t="str">
        <f>IFERROR(VLOOKUP(Table1[[#This Row],[Ticker]],[1]!Table1[[Symbol]:[Industry]],2,FALSE),"-")</f>
        <v>-</v>
      </c>
      <c r="D972" t="s">
        <v>327</v>
      </c>
      <c r="E972">
        <v>3060.7581421949999</v>
      </c>
      <c r="F972">
        <v>926.05</v>
      </c>
      <c r="G972">
        <v>49.989158195186498</v>
      </c>
      <c r="H972">
        <v>24.6600745374725</v>
      </c>
      <c r="I972">
        <v>87.687045558059694</v>
      </c>
      <c r="J972">
        <v>11.432437073451201</v>
      </c>
      <c r="K972">
        <v>737.00750407305497</v>
      </c>
      <c r="L972">
        <v>584.94309757805297</v>
      </c>
      <c r="M972">
        <v>75.029693947963295</v>
      </c>
      <c r="N972">
        <v>0.48110216576095199</v>
      </c>
      <c r="O972">
        <v>2.5862534420387702</v>
      </c>
      <c r="P972">
        <v>126.141636141636</v>
      </c>
      <c r="Q972">
        <v>-1.614728071632E-2</v>
      </c>
    </row>
    <row r="973" spans="1:17" x14ac:dyDescent="0.3">
      <c r="A973" t="s">
        <v>2097</v>
      </c>
      <c r="B973" t="s">
        <v>2098</v>
      </c>
      <c r="C973" t="str">
        <f>IFERROR(VLOOKUP(Table1[[#This Row],[Ticker]],[1]!Table1[[Symbol]:[Industry]],2,FALSE),"-")</f>
        <v>-</v>
      </c>
      <c r="D973" t="s">
        <v>78</v>
      </c>
      <c r="E973">
        <v>3060.6479439680002</v>
      </c>
      <c r="F973">
        <v>234.16</v>
      </c>
      <c r="G973">
        <v>-23.762584991698802</v>
      </c>
      <c r="H973">
        <v>0.92568147911958698</v>
      </c>
      <c r="I973">
        <v>-11.391487071539</v>
      </c>
      <c r="J973">
        <v>2.3000395183353501</v>
      </c>
      <c r="K973">
        <v>233.89026556649901</v>
      </c>
      <c r="L973">
        <v>235.32336040807999</v>
      </c>
      <c r="M973">
        <v>55.406164114152403</v>
      </c>
      <c r="N973">
        <v>0.27540611944275001</v>
      </c>
      <c r="O973">
        <v>30.252818585582499</v>
      </c>
      <c r="P973">
        <v>20.701030927834999</v>
      </c>
      <c r="Q973">
        <v>-6.1705791708581002E-2</v>
      </c>
    </row>
    <row r="974" spans="1:17" x14ac:dyDescent="0.3">
      <c r="A974" t="s">
        <v>2099</v>
      </c>
      <c r="B974" t="s">
        <v>2100</v>
      </c>
      <c r="C974" t="str">
        <f>IFERROR(VLOOKUP(Table1[[#This Row],[Ticker]],[1]!Table1[[Symbol]:[Industry]],2,FALSE),"-")</f>
        <v>-</v>
      </c>
      <c r="D974" t="s">
        <v>260</v>
      </c>
      <c r="E974">
        <v>3055.000352</v>
      </c>
      <c r="F974">
        <v>315.2</v>
      </c>
      <c r="G974">
        <v>-9.9144558518237496</v>
      </c>
      <c r="H974">
        <v>-4.03263282938586</v>
      </c>
      <c r="I974">
        <v>2.85755629713679</v>
      </c>
      <c r="J974">
        <v>-3.26635060528361</v>
      </c>
      <c r="K974">
        <v>321.03016494238699</v>
      </c>
      <c r="L974">
        <v>307.64274732012899</v>
      </c>
      <c r="M974">
        <v>42.338434732248601</v>
      </c>
      <c r="N974">
        <v>0.86603830809078897</v>
      </c>
      <c r="O974">
        <v>27.395304568527902</v>
      </c>
      <c r="P974">
        <v>28.574342239445201</v>
      </c>
      <c r="Q974">
        <v>8.5289587797606994E-2</v>
      </c>
    </row>
    <row r="975" spans="1:17" x14ac:dyDescent="0.3">
      <c r="A975" t="s">
        <v>2101</v>
      </c>
      <c r="B975" t="s">
        <v>2102</v>
      </c>
      <c r="C975" t="str">
        <f>IFERROR(VLOOKUP(Table1[[#This Row],[Ticker]],[1]!Table1[[Symbol]:[Industry]],2,FALSE),"-")</f>
        <v>-</v>
      </c>
      <c r="D975" t="s">
        <v>104</v>
      </c>
      <c r="E975">
        <v>3052.2504816599999</v>
      </c>
      <c r="F975">
        <v>709.35</v>
      </c>
      <c r="G975">
        <v>-54.346177531000201</v>
      </c>
      <c r="H975">
        <v>-0.66824283598846701</v>
      </c>
      <c r="I975">
        <v>-15.1477946866372</v>
      </c>
      <c r="J975">
        <v>1.2963493409062701</v>
      </c>
      <c r="K975">
        <v>723.90226396987396</v>
      </c>
      <c r="L975">
        <v>777.05746034264598</v>
      </c>
      <c r="M975">
        <v>52.0882338918328</v>
      </c>
      <c r="N975">
        <v>0.22426367915866199</v>
      </c>
      <c r="O975">
        <v>43.145132868118601</v>
      </c>
      <c r="P975">
        <v>14.6331609566903</v>
      </c>
    </row>
    <row r="976" spans="1:17" hidden="1" x14ac:dyDescent="0.3">
      <c r="A976" t="s">
        <v>2103</v>
      </c>
      <c r="B976" t="s">
        <v>2104</v>
      </c>
      <c r="C976" t="str">
        <f>IFERROR(VLOOKUP(Table1[[#This Row],[Ticker]],[1]!Table1[[Symbol]:[Industry]],2,FALSE),"-")</f>
        <v>-</v>
      </c>
      <c r="D976" t="s">
        <v>54</v>
      </c>
      <c r="E976">
        <v>3050.4359010500002</v>
      </c>
      <c r="F976">
        <v>360.35</v>
      </c>
      <c r="G976">
        <v>163.207371357076</v>
      </c>
      <c r="H976">
        <v>19.657786845256599</v>
      </c>
      <c r="I976">
        <v>77.284169855744594</v>
      </c>
      <c r="J976">
        <v>5.7164532322455903</v>
      </c>
      <c r="K976">
        <v>308.072529823129</v>
      </c>
      <c r="L976">
        <v>223.597828190185</v>
      </c>
      <c r="M976">
        <v>60.989115693929499</v>
      </c>
      <c r="N976">
        <v>1.4393060905419</v>
      </c>
      <c r="O976">
        <v>8.6859997224919994</v>
      </c>
      <c r="P976">
        <v>222.17255252570399</v>
      </c>
      <c r="Q976">
        <v>8.5830885327442E-2</v>
      </c>
    </row>
    <row r="977" spans="1:17" hidden="1" x14ac:dyDescent="0.3">
      <c r="A977" t="s">
        <v>2105</v>
      </c>
      <c r="B977" t="s">
        <v>2106</v>
      </c>
      <c r="C977" t="str">
        <f>IFERROR(VLOOKUP(Table1[[#This Row],[Ticker]],[1]!Table1[[Symbol]:[Industry]],2,FALSE),"-")</f>
        <v>-</v>
      </c>
      <c r="D977" t="s">
        <v>158</v>
      </c>
      <c r="E977">
        <v>3029.61019807</v>
      </c>
      <c r="F977">
        <v>317.14999999999998</v>
      </c>
      <c r="G977">
        <v>-23.953748716942101</v>
      </c>
      <c r="H977">
        <v>-7.8622097558220201</v>
      </c>
      <c r="I977">
        <v>-20.899899399217901</v>
      </c>
      <c r="J977">
        <v>6.6144200921242096</v>
      </c>
      <c r="K977">
        <v>340.52393827750302</v>
      </c>
      <c r="L977">
        <v>342.40442568677997</v>
      </c>
      <c r="M977">
        <v>48.995106312781601</v>
      </c>
      <c r="N977">
        <v>1.13817971625803</v>
      </c>
      <c r="O977">
        <v>52.356928897997697</v>
      </c>
      <c r="P977">
        <v>16.1721611721611</v>
      </c>
      <c r="Q977">
        <v>9.2819201233095006E-2</v>
      </c>
    </row>
    <row r="978" spans="1:17" hidden="1" x14ac:dyDescent="0.3">
      <c r="A978" t="s">
        <v>2107</v>
      </c>
      <c r="B978" t="s">
        <v>2108</v>
      </c>
      <c r="C978" t="str">
        <f>IFERROR(VLOOKUP(Table1[[#This Row],[Ticker]],[1]!Table1[[Symbol]:[Industry]],2,FALSE),"-")</f>
        <v>-</v>
      </c>
      <c r="D978" t="s">
        <v>1415</v>
      </c>
      <c r="E978">
        <v>3022.01018901</v>
      </c>
      <c r="F978">
        <v>400.15</v>
      </c>
      <c r="G978">
        <v>27.9921758467557</v>
      </c>
      <c r="H978">
        <v>-16.0274989424022</v>
      </c>
      <c r="I978">
        <v>11.414062988620801</v>
      </c>
      <c r="J978">
        <v>-2.4474820440044698</v>
      </c>
      <c r="K978">
        <v>395.26707648974502</v>
      </c>
      <c r="L978">
        <v>346.96415757908397</v>
      </c>
      <c r="M978">
        <v>52.590630866395799</v>
      </c>
      <c r="N978">
        <v>0.33543840815979797</v>
      </c>
      <c r="O978">
        <v>12.920154941896801</v>
      </c>
      <c r="P978">
        <v>61.318282604313602</v>
      </c>
      <c r="Q978">
        <v>3.0350008683209001E-2</v>
      </c>
    </row>
    <row r="979" spans="1:17" hidden="1" x14ac:dyDescent="0.3">
      <c r="A979" t="s">
        <v>2109</v>
      </c>
      <c r="B979" t="s">
        <v>2110</v>
      </c>
      <c r="C979" t="str">
        <f>IFERROR(VLOOKUP(Table1[[#This Row],[Ticker]],[1]!Table1[[Symbol]:[Industry]],2,FALSE),"-")</f>
        <v>-</v>
      </c>
      <c r="D979" t="s">
        <v>1415</v>
      </c>
      <c r="E979">
        <v>3006.6742617800001</v>
      </c>
      <c r="F979">
        <v>3311.8</v>
      </c>
      <c r="G979">
        <v>33.193765076581101</v>
      </c>
      <c r="H979">
        <v>5.2378951739238504</v>
      </c>
      <c r="I979">
        <v>31.846741503963301</v>
      </c>
      <c r="J979">
        <v>-1.54346654100658</v>
      </c>
      <c r="K979">
        <v>3045.3067691678102</v>
      </c>
      <c r="L979">
        <v>2485.9427758178999</v>
      </c>
      <c r="M979">
        <v>47.830233575022</v>
      </c>
      <c r="N979">
        <v>0.40228619084459299</v>
      </c>
      <c r="O979">
        <v>6.4375868107977503</v>
      </c>
      <c r="P979">
        <v>71.947768749513202</v>
      </c>
      <c r="Q979">
        <v>0.18968913872863299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Row],[Ticker]],[1]!Table1[[Symbol]:[Industry]],2,FALSE),"-")</f>
        <v>-</v>
      </c>
      <c r="D980" t="s">
        <v>260</v>
      </c>
      <c r="E980">
        <v>2997.43</v>
      </c>
      <c r="F980">
        <v>14987.15</v>
      </c>
      <c r="G980">
        <v>-20.304939950472299</v>
      </c>
      <c r="H980">
        <v>-7.9273985762925498</v>
      </c>
      <c r="I980">
        <v>23.932226236444802</v>
      </c>
      <c r="J980">
        <v>-3.08847309920802</v>
      </c>
      <c r="K980">
        <v>14863.646204725401</v>
      </c>
      <c r="L980">
        <v>13909.2886162705</v>
      </c>
      <c r="M980">
        <v>56.576321970303603</v>
      </c>
      <c r="N980">
        <v>0.68921255364488199</v>
      </c>
      <c r="O980">
        <v>13.4308390854832</v>
      </c>
      <c r="P980">
        <v>44.0933564080376</v>
      </c>
      <c r="Q980">
        <v>0.146418292469321</v>
      </c>
    </row>
    <row r="981" spans="1:17" hidden="1" x14ac:dyDescent="0.3">
      <c r="A981" t="s">
        <v>2113</v>
      </c>
      <c r="B981" t="s">
        <v>2114</v>
      </c>
      <c r="C981" t="str">
        <f>IFERROR(VLOOKUP(Table1[[#This Row],[Ticker]],[1]!Table1[[Symbol]:[Industry]],2,FALSE),"-")</f>
        <v>-</v>
      </c>
      <c r="D981" t="s">
        <v>127</v>
      </c>
      <c r="E981">
        <v>2995.5338205560001</v>
      </c>
      <c r="F981">
        <v>56.51</v>
      </c>
      <c r="G981">
        <v>32.542367209213403</v>
      </c>
      <c r="H981">
        <v>19.196626137846799</v>
      </c>
      <c r="I981">
        <v>46.2255115265922</v>
      </c>
      <c r="J981">
        <v>11.625208157788601</v>
      </c>
      <c r="K981">
        <v>48.061417257176402</v>
      </c>
      <c r="L981">
        <v>41.571500571382799</v>
      </c>
      <c r="M981">
        <v>81.087587435097802</v>
      </c>
      <c r="N981">
        <v>0.71952764964388205</v>
      </c>
      <c r="O981">
        <v>3.5215006193593998</v>
      </c>
      <c r="P981">
        <v>84.191655801825206</v>
      </c>
      <c r="Q981">
        <v>0.13195183568802299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Row],[Ticker]],[1]!Table1[[Symbol]:[Industry]],2,FALSE),"-")</f>
        <v>-</v>
      </c>
      <c r="D982" t="s">
        <v>552</v>
      </c>
      <c r="E982">
        <v>2988.3040000000001</v>
      </c>
      <c r="F982">
        <v>169.79</v>
      </c>
      <c r="G982">
        <v>230.445308094105</v>
      </c>
      <c r="H982">
        <v>10.458477149260499</v>
      </c>
      <c r="I982">
        <v>129.41420467100701</v>
      </c>
      <c r="J982">
        <v>-2.7151067365914301</v>
      </c>
      <c r="K982">
        <v>155.222459210502</v>
      </c>
      <c r="L982">
        <v>117.74992733133899</v>
      </c>
      <c r="M982">
        <v>49.292651361567998</v>
      </c>
      <c r="N982">
        <v>1.1090708334428001</v>
      </c>
      <c r="O982">
        <v>9.8415689969962799</v>
      </c>
      <c r="P982">
        <v>265.13978494623598</v>
      </c>
      <c r="Q982">
        <v>6.0872361500487998E-2</v>
      </c>
    </row>
    <row r="983" spans="1:17" x14ac:dyDescent="0.3">
      <c r="A983" t="s">
        <v>2117</v>
      </c>
      <c r="B983" t="s">
        <v>2118</v>
      </c>
      <c r="C983" t="str">
        <f>IFERROR(VLOOKUP(Table1[[#This Row],[Ticker]],[1]!Table1[[Symbol]:[Industry]],2,FALSE),"-")</f>
        <v>-</v>
      </c>
      <c r="D983" t="s">
        <v>492</v>
      </c>
      <c r="E983">
        <v>2976.6193638499999</v>
      </c>
      <c r="F983">
        <v>995.5</v>
      </c>
      <c r="G983">
        <v>-7.79892863864377</v>
      </c>
      <c r="H983">
        <v>0.33447770048223502</v>
      </c>
      <c r="I983">
        <v>-26.101812597853701</v>
      </c>
      <c r="J983">
        <v>1.68758249590539</v>
      </c>
      <c r="K983">
        <v>1005.41408713014</v>
      </c>
      <c r="L983">
        <v>1005.7371293</v>
      </c>
      <c r="M983">
        <v>51.577584806675503</v>
      </c>
      <c r="N983">
        <v>0.73113394145863797</v>
      </c>
      <c r="O983">
        <v>26.966348568558502</v>
      </c>
      <c r="P983">
        <v>19.766602502406101</v>
      </c>
      <c r="Q983">
        <v>2.7707081156559999E-2</v>
      </c>
    </row>
    <row r="984" spans="1:17" hidden="1" x14ac:dyDescent="0.3">
      <c r="A984" t="s">
        <v>2119</v>
      </c>
      <c r="B984" t="s">
        <v>2120</v>
      </c>
      <c r="C984" t="str">
        <f>IFERROR(VLOOKUP(Table1[[#This Row],[Ticker]],[1]!Table1[[Symbol]:[Industry]],2,FALSE),"-")</f>
        <v>-</v>
      </c>
      <c r="D984" t="s">
        <v>127</v>
      </c>
      <c r="E984">
        <v>2963.5032700000002</v>
      </c>
      <c r="F984">
        <v>583.70000000000005</v>
      </c>
      <c r="G984">
        <v>-48.7648905720445</v>
      </c>
      <c r="H984">
        <v>-2.8112055017128501</v>
      </c>
      <c r="I984">
        <v>-17.595014141086398</v>
      </c>
      <c r="J984">
        <v>-2.3604345566624301</v>
      </c>
      <c r="K984">
        <v>591.36509763869901</v>
      </c>
      <c r="L984">
        <v>632.209677128821</v>
      </c>
      <c r="M984">
        <v>40.820533264719103</v>
      </c>
      <c r="N984">
        <v>0.50273207574573797</v>
      </c>
      <c r="O984">
        <v>47.164639369539103</v>
      </c>
      <c r="P984">
        <v>16.506986027944102</v>
      </c>
      <c r="Q984">
        <v>3.5246431140208999E-2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Row],[Ticker]],[1]!Table1[[Symbol]:[Industry]],2,FALSE),"-")</f>
        <v>-</v>
      </c>
      <c r="D985" t="s">
        <v>295</v>
      </c>
      <c r="E985">
        <v>2963.3170684000002</v>
      </c>
      <c r="F985">
        <v>551.20000000000005</v>
      </c>
      <c r="G985">
        <v>138.850642667073</v>
      </c>
      <c r="H985">
        <v>-7.8289129067155097</v>
      </c>
      <c r="I985">
        <v>75.667320876043803</v>
      </c>
      <c r="J985">
        <v>-0.80183884070725797</v>
      </c>
      <c r="K985">
        <v>595.28692868631902</v>
      </c>
      <c r="L985">
        <v>482.70247021085902</v>
      </c>
      <c r="M985">
        <v>36.242520548959597</v>
      </c>
      <c r="N985">
        <v>0.42319677481034002</v>
      </c>
      <c r="O985">
        <v>64.876632801160994</v>
      </c>
      <c r="P985">
        <v>182.666666666666</v>
      </c>
      <c r="Q985">
        <v>0.18767991552963401</v>
      </c>
    </row>
    <row r="986" spans="1:17" hidden="1" x14ac:dyDescent="0.3">
      <c r="A986" t="s">
        <v>2123</v>
      </c>
      <c r="B986" t="s">
        <v>2124</v>
      </c>
      <c r="C986" t="str">
        <f>IFERROR(VLOOKUP(Table1[[#This Row],[Ticker]],[1]!Table1[[Symbol]:[Industry]],2,FALSE),"-")</f>
        <v>-</v>
      </c>
      <c r="D986" t="s">
        <v>95</v>
      </c>
      <c r="E986">
        <v>2947.6802291399999</v>
      </c>
      <c r="F986">
        <v>782.55</v>
      </c>
      <c r="G986">
        <v>-4.11284235015001</v>
      </c>
      <c r="H986">
        <v>-3.4237044286593501</v>
      </c>
      <c r="I986">
        <v>-7.3442754132118004</v>
      </c>
      <c r="J986">
        <v>1.2121807568093801</v>
      </c>
      <c r="K986">
        <v>798.59299424957305</v>
      </c>
      <c r="L986">
        <v>762.12234163379401</v>
      </c>
      <c r="M986">
        <v>50.6151941282235</v>
      </c>
      <c r="N986">
        <v>0.65476065507026904</v>
      </c>
      <c r="O986">
        <v>29.831959619193601</v>
      </c>
      <c r="P986">
        <v>45.685562691985403</v>
      </c>
      <c r="Q986">
        <v>5.5889969902433001E-2</v>
      </c>
    </row>
    <row r="987" spans="1:17" hidden="1" x14ac:dyDescent="0.3">
      <c r="A987" t="s">
        <v>2125</v>
      </c>
      <c r="B987" t="s">
        <v>2126</v>
      </c>
      <c r="C987" t="str">
        <f>IFERROR(VLOOKUP(Table1[[#This Row],[Ticker]],[1]!Table1[[Symbol]:[Industry]],2,FALSE),"-")</f>
        <v>-</v>
      </c>
      <c r="D987" t="s">
        <v>736</v>
      </c>
      <c r="E987">
        <v>2941.1896625999998</v>
      </c>
      <c r="F987">
        <v>717.3</v>
      </c>
      <c r="G987">
        <v>-22.8439407719592</v>
      </c>
      <c r="H987">
        <v>-2.2325622375171599</v>
      </c>
      <c r="I987">
        <v>1.91413317441036</v>
      </c>
      <c r="J987">
        <v>0.51309338401557303</v>
      </c>
      <c r="K987">
        <v>728.92307001267898</v>
      </c>
      <c r="L987">
        <v>704.50208022142999</v>
      </c>
      <c r="M987">
        <v>47.2634257081125</v>
      </c>
      <c r="N987">
        <v>0.33484284900393302</v>
      </c>
      <c r="O987">
        <v>21.650634323156201</v>
      </c>
      <c r="P987">
        <v>27.815395580897999</v>
      </c>
      <c r="Q987">
        <v>-2.6627936207102999E-2</v>
      </c>
    </row>
    <row r="988" spans="1:17" hidden="1" x14ac:dyDescent="0.3">
      <c r="A988" t="s">
        <v>2127</v>
      </c>
      <c r="B988" t="s">
        <v>2128</v>
      </c>
      <c r="C988" t="str">
        <f>IFERROR(VLOOKUP(Table1[[#This Row],[Ticker]],[1]!Table1[[Symbol]:[Industry]],2,FALSE),"-")</f>
        <v>-</v>
      </c>
      <c r="D988" t="s">
        <v>463</v>
      </c>
      <c r="E988">
        <v>2940.740843435</v>
      </c>
      <c r="F988">
        <v>4604.6499999999996</v>
      </c>
      <c r="G988">
        <v>8.6525651042197502</v>
      </c>
      <c r="H988">
        <v>-9.3345936008180903</v>
      </c>
      <c r="I988">
        <v>39.476328853113898</v>
      </c>
      <c r="J988">
        <v>-3.62725182335965</v>
      </c>
      <c r="K988">
        <v>4640.1044348359501</v>
      </c>
      <c r="L988">
        <v>3971.7940656238902</v>
      </c>
      <c r="M988">
        <v>26.677773896760701</v>
      </c>
      <c r="N988">
        <v>0.26550656352163399</v>
      </c>
      <c r="O988">
        <v>17.837403494293799</v>
      </c>
      <c r="P988">
        <v>61.450535579670699</v>
      </c>
      <c r="Q988">
        <v>0.13008604457655101</v>
      </c>
    </row>
    <row r="989" spans="1:17" x14ac:dyDescent="0.3">
      <c r="A989" t="s">
        <v>2129</v>
      </c>
      <c r="B989" t="s">
        <v>2130</v>
      </c>
      <c r="C989" t="str">
        <f>IFERROR(VLOOKUP(Table1[[#This Row],[Ticker]],[1]!Table1[[Symbol]:[Industry]],2,FALSE),"-")</f>
        <v>-</v>
      </c>
      <c r="D989" t="s">
        <v>552</v>
      </c>
      <c r="E989">
        <v>2940.065412636</v>
      </c>
      <c r="F989">
        <v>51.26</v>
      </c>
      <c r="G989">
        <v>1.15633477434735</v>
      </c>
      <c r="H989">
        <v>-2.1262279999904399</v>
      </c>
      <c r="I989">
        <v>26.381698720176001</v>
      </c>
      <c r="J989">
        <v>-5.1166242882747204</v>
      </c>
      <c r="K989">
        <v>53.765454513761199</v>
      </c>
      <c r="L989">
        <v>48.318572998757702</v>
      </c>
      <c r="M989">
        <v>31.2368558254629</v>
      </c>
      <c r="N989">
        <v>0.43712230766208598</v>
      </c>
      <c r="O989">
        <v>22.902848224736601</v>
      </c>
      <c r="P989">
        <v>54.165413533834503</v>
      </c>
      <c r="Q989">
        <v>-5.2114088603347E-2</v>
      </c>
    </row>
    <row r="990" spans="1:17" hidden="1" x14ac:dyDescent="0.3">
      <c r="A990" t="s">
        <v>2131</v>
      </c>
      <c r="B990" t="s">
        <v>2132</v>
      </c>
      <c r="C990" t="str">
        <f>IFERROR(VLOOKUP(Table1[[#This Row],[Ticker]],[1]!Table1[[Symbol]:[Industry]],2,FALSE),"-")</f>
        <v>-</v>
      </c>
      <c r="D990" t="s">
        <v>287</v>
      </c>
      <c r="E990">
        <v>2932.0627380599999</v>
      </c>
      <c r="F990">
        <v>164.17</v>
      </c>
      <c r="G990">
        <v>61.206239984103803</v>
      </c>
      <c r="H990">
        <v>13.979049594934001</v>
      </c>
      <c r="I990">
        <v>24.8399358225717</v>
      </c>
      <c r="J990">
        <v>2.0693436413869999</v>
      </c>
      <c r="K990">
        <v>148.20561936521901</v>
      </c>
      <c r="L990">
        <v>131.99363399001101</v>
      </c>
      <c r="M990">
        <v>57.839343137763997</v>
      </c>
      <c r="N990">
        <v>1.6956465787000099</v>
      </c>
      <c r="O990">
        <v>10.42821465554</v>
      </c>
      <c r="P990">
        <v>95.440476190476105</v>
      </c>
      <c r="Q990">
        <v>0.16759826858768101</v>
      </c>
    </row>
    <row r="991" spans="1:17" hidden="1" x14ac:dyDescent="0.3">
      <c r="A991" t="s">
        <v>2133</v>
      </c>
      <c r="B991" t="s">
        <v>2134</v>
      </c>
      <c r="C991" t="str">
        <f>IFERROR(VLOOKUP(Table1[[#This Row],[Ticker]],[1]!Table1[[Symbol]:[Industry]],2,FALSE),"-")</f>
        <v>-</v>
      </c>
      <c r="D991" t="s">
        <v>206</v>
      </c>
      <c r="E991">
        <v>2917.9712527500001</v>
      </c>
      <c r="F991">
        <v>1930.9</v>
      </c>
      <c r="G991">
        <v>-40.339937117284201</v>
      </c>
      <c r="H991">
        <v>-2.6217065695024</v>
      </c>
      <c r="I991">
        <v>-13.610549386781299</v>
      </c>
      <c r="J991">
        <v>-2.61100766540698</v>
      </c>
      <c r="K991">
        <v>1990.3148390123399</v>
      </c>
      <c r="L991">
        <v>2022.4622079447099</v>
      </c>
      <c r="M991">
        <v>28.828578034577198</v>
      </c>
      <c r="N991">
        <v>0.35587989916208401</v>
      </c>
      <c r="O991">
        <v>27.401729763322798</v>
      </c>
      <c r="P991">
        <v>10.8343139224521</v>
      </c>
      <c r="Q991">
        <v>4.1713884870179997E-2</v>
      </c>
    </row>
    <row r="992" spans="1:17" hidden="1" x14ac:dyDescent="0.3">
      <c r="A992" t="s">
        <v>2135</v>
      </c>
      <c r="B992" t="s">
        <v>2136</v>
      </c>
      <c r="C992" t="str">
        <f>IFERROR(VLOOKUP(Table1[[#This Row],[Ticker]],[1]!Table1[[Symbol]:[Industry]],2,FALSE),"-")</f>
        <v>-</v>
      </c>
      <c r="D992" t="s">
        <v>46</v>
      </c>
      <c r="E992">
        <v>2913.179568</v>
      </c>
      <c r="F992">
        <v>233.72</v>
      </c>
      <c r="G992">
        <v>10.8543705659884</v>
      </c>
      <c r="H992">
        <v>-6.3387050573529304</v>
      </c>
      <c r="I992">
        <v>25.378815819277801</v>
      </c>
      <c r="J992">
        <v>-3.55956856666407</v>
      </c>
      <c r="K992">
        <v>234.896293387958</v>
      </c>
      <c r="L992">
        <v>208.092270238075</v>
      </c>
      <c r="M992">
        <v>34.629893748605703</v>
      </c>
      <c r="N992">
        <v>0.240050385163667</v>
      </c>
      <c r="O992">
        <v>27.075132637343799</v>
      </c>
      <c r="P992">
        <v>65.758865248226897</v>
      </c>
    </row>
    <row r="993" spans="1:17" hidden="1" x14ac:dyDescent="0.3">
      <c r="A993" t="s">
        <v>2137</v>
      </c>
      <c r="B993" t="s">
        <v>2138</v>
      </c>
      <c r="C993" t="str">
        <f>IFERROR(VLOOKUP(Table1[[#This Row],[Ticker]],[1]!Table1[[Symbol]:[Industry]],2,FALSE),"-")</f>
        <v>-</v>
      </c>
      <c r="D993" t="s">
        <v>234</v>
      </c>
      <c r="E993">
        <v>2906.2512878849998</v>
      </c>
      <c r="F993">
        <v>2665.85</v>
      </c>
      <c r="G993">
        <v>149.14629188515801</v>
      </c>
      <c r="H993">
        <v>38.296688640012803</v>
      </c>
      <c r="I993">
        <v>105.239182834663</v>
      </c>
      <c r="J993">
        <v>8.6420171453579009</v>
      </c>
      <c r="K993">
        <v>2175.19076822849</v>
      </c>
      <c r="L993">
        <v>1634.44085738732</v>
      </c>
      <c r="M993">
        <v>67.758852520145695</v>
      </c>
      <c r="N993">
        <v>1.5039679307587499</v>
      </c>
      <c r="O993">
        <v>4.9834011666072699</v>
      </c>
      <c r="P993">
        <v>189.750557034943</v>
      </c>
      <c r="Q993">
        <v>0.13239425809583</v>
      </c>
    </row>
    <row r="994" spans="1:17" hidden="1" x14ac:dyDescent="0.3">
      <c r="A994" t="s">
        <v>2139</v>
      </c>
      <c r="B994" t="s">
        <v>2140</v>
      </c>
      <c r="C994" t="str">
        <f>IFERROR(VLOOKUP(Table1[[#This Row],[Ticker]],[1]!Table1[[Symbol]:[Industry]],2,FALSE),"-")</f>
        <v>-</v>
      </c>
      <c r="D994" t="s">
        <v>626</v>
      </c>
      <c r="E994">
        <v>2899.77288744</v>
      </c>
      <c r="F994">
        <v>2028.3</v>
      </c>
      <c r="G994">
        <v>274.17709249341698</v>
      </c>
      <c r="H994">
        <v>4.3699262622286197</v>
      </c>
      <c r="I994">
        <v>39.872078230788901</v>
      </c>
      <c r="J994">
        <v>-4.2434208152970498</v>
      </c>
      <c r="K994">
        <v>1880.40583261195</v>
      </c>
      <c r="L994">
        <v>1495.2520502709201</v>
      </c>
      <c r="M994">
        <v>61.518192540186803</v>
      </c>
      <c r="N994">
        <v>0.86937751166446897</v>
      </c>
      <c r="O994">
        <v>10.703544840506799</v>
      </c>
      <c r="P994">
        <v>318.20618556700998</v>
      </c>
      <c r="Q994">
        <v>0.25524853247927798</v>
      </c>
    </row>
    <row r="995" spans="1:17" hidden="1" x14ac:dyDescent="0.3">
      <c r="A995" t="s">
        <v>2141</v>
      </c>
      <c r="B995" t="s">
        <v>2142</v>
      </c>
      <c r="C995" t="str">
        <f>IFERROR(VLOOKUP(Table1[[#This Row],[Ticker]],[1]!Table1[[Symbol]:[Industry]],2,FALSE),"-")</f>
        <v>-</v>
      </c>
      <c r="D995" t="s">
        <v>543</v>
      </c>
      <c r="E995">
        <v>2896.881265</v>
      </c>
      <c r="F995">
        <v>95</v>
      </c>
      <c r="G995">
        <v>12.601885910362</v>
      </c>
      <c r="H995">
        <v>13.65934832106</v>
      </c>
      <c r="I995">
        <v>31.075539491143399</v>
      </c>
      <c r="J995">
        <v>4.0037891484177601</v>
      </c>
      <c r="K995">
        <v>83.8505343869125</v>
      </c>
      <c r="L995">
        <v>76.430223206550295</v>
      </c>
      <c r="M995">
        <v>75.307151791466097</v>
      </c>
      <c r="N995">
        <v>2.6469901878275901</v>
      </c>
      <c r="O995">
        <v>23</v>
      </c>
      <c r="P995">
        <v>84.466019417475707</v>
      </c>
      <c r="Q995">
        <v>0.159096280520439</v>
      </c>
    </row>
    <row r="996" spans="1:17" hidden="1" x14ac:dyDescent="0.3">
      <c r="A996" t="s">
        <v>2143</v>
      </c>
      <c r="B996" t="s">
        <v>2144</v>
      </c>
      <c r="C996" t="str">
        <f>IFERROR(VLOOKUP(Table1[[#This Row],[Ticker]],[1]!Table1[[Symbol]:[Industry]],2,FALSE),"-")</f>
        <v>-</v>
      </c>
      <c r="D996" t="s">
        <v>460</v>
      </c>
      <c r="E996">
        <v>2894.7907648</v>
      </c>
      <c r="F996">
        <v>510.4</v>
      </c>
      <c r="G996">
        <v>-8.7103619324980492</v>
      </c>
      <c r="H996">
        <v>3.7964755986746201</v>
      </c>
      <c r="I996">
        <v>-12.044213004879399</v>
      </c>
      <c r="J996">
        <v>-1.3622682928354799</v>
      </c>
      <c r="K996">
        <v>517.29992300415699</v>
      </c>
      <c r="L996">
        <v>507.26451565344399</v>
      </c>
      <c r="M996">
        <v>46.345138580046402</v>
      </c>
      <c r="N996">
        <v>0.72579625335321596</v>
      </c>
      <c r="O996">
        <v>29.300548589341702</v>
      </c>
      <c r="P996">
        <v>32.485399091498998</v>
      </c>
      <c r="Q996">
        <v>2.4053913324877E-2</v>
      </c>
    </row>
    <row r="997" spans="1:17" x14ac:dyDescent="0.3">
      <c r="A997" t="s">
        <v>2145</v>
      </c>
      <c r="B997" t="s">
        <v>2146</v>
      </c>
      <c r="C997" t="str">
        <f>IFERROR(VLOOKUP(Table1[[#This Row],[Ticker]],[1]!Table1[[Symbol]:[Industry]],2,FALSE),"-")</f>
        <v>-</v>
      </c>
      <c r="D997" t="s">
        <v>295</v>
      </c>
      <c r="E997">
        <v>2889.7783359499999</v>
      </c>
      <c r="F997">
        <v>492.25</v>
      </c>
      <c r="G997">
        <v>-27.746114191934499</v>
      </c>
      <c r="H997">
        <v>26.552331440233601</v>
      </c>
      <c r="I997">
        <v>20.564298079811699</v>
      </c>
      <c r="J997">
        <v>4.1143780062475503</v>
      </c>
      <c r="K997">
        <v>441.962332408615</v>
      </c>
      <c r="L997">
        <v>417.89166633183402</v>
      </c>
      <c r="M997">
        <v>58.135026978839498</v>
      </c>
      <c r="N997">
        <v>2.7470613880844699</v>
      </c>
      <c r="O997">
        <v>9.2331132554596298</v>
      </c>
      <c r="P997">
        <v>48.783436602690003</v>
      </c>
      <c r="Q997">
        <v>-2.5357185534525001E-2</v>
      </c>
    </row>
    <row r="998" spans="1:17" hidden="1" x14ac:dyDescent="0.3">
      <c r="A998" t="s">
        <v>2147</v>
      </c>
      <c r="B998" t="s">
        <v>2148</v>
      </c>
      <c r="C998" t="str">
        <f>IFERROR(VLOOKUP(Table1[[#This Row],[Ticker]],[1]!Table1[[Symbol]:[Industry]],2,FALSE),"-")</f>
        <v>-</v>
      </c>
      <c r="D998" t="s">
        <v>127</v>
      </c>
      <c r="E998">
        <v>2874.9278720000002</v>
      </c>
      <c r="F998">
        <v>595.45000000000005</v>
      </c>
      <c r="G998">
        <v>5.2093403464975401</v>
      </c>
      <c r="H998">
        <v>-2.7362794688695899</v>
      </c>
      <c r="I998">
        <v>18.7997964848682</v>
      </c>
      <c r="J998">
        <v>5.1804361882865297</v>
      </c>
      <c r="K998">
        <v>590.93385553491896</v>
      </c>
      <c r="L998">
        <v>545.90568195286403</v>
      </c>
      <c r="M998">
        <v>57.342068668221998</v>
      </c>
      <c r="N998">
        <v>0.56826539016917699</v>
      </c>
      <c r="O998">
        <v>22.5627676547149</v>
      </c>
      <c r="P998">
        <v>44.351515151515102</v>
      </c>
      <c r="Q998">
        <v>2.6320181539846998E-2</v>
      </c>
    </row>
    <row r="999" spans="1:17" hidden="1" x14ac:dyDescent="0.3">
      <c r="A999" t="s">
        <v>2149</v>
      </c>
      <c r="B999" t="s">
        <v>2150</v>
      </c>
      <c r="C999" t="str">
        <f>IFERROR(VLOOKUP(Table1[[#This Row],[Ticker]],[1]!Table1[[Symbol]:[Industry]],2,FALSE),"-")</f>
        <v>-</v>
      </c>
      <c r="D999" t="s">
        <v>46</v>
      </c>
      <c r="E999">
        <v>2874.0747540699999</v>
      </c>
      <c r="F999">
        <v>2650.7</v>
      </c>
      <c r="G999">
        <v>35.8495173447307</v>
      </c>
      <c r="H999">
        <v>-9.9188933340957401</v>
      </c>
      <c r="I999">
        <v>-2.15794753906061</v>
      </c>
      <c r="J999">
        <v>1.6404707436406301</v>
      </c>
      <c r="K999">
        <v>2825.4974007456699</v>
      </c>
      <c r="L999">
        <v>2580.2478604876401</v>
      </c>
      <c r="M999">
        <v>42.338602984218703</v>
      </c>
      <c r="N999">
        <v>0.46384758145957899</v>
      </c>
      <c r="O999">
        <v>39.8838042781152</v>
      </c>
      <c r="P999">
        <v>68.673242125357902</v>
      </c>
      <c r="Q999">
        <v>0.10767238967455001</v>
      </c>
    </row>
    <row r="1000" spans="1:17" hidden="1" x14ac:dyDescent="0.3">
      <c r="A1000" t="s">
        <v>2151</v>
      </c>
      <c r="B1000" t="s">
        <v>2152</v>
      </c>
      <c r="C1000" t="str">
        <f>IFERROR(VLOOKUP(Table1[[#This Row],[Ticker]],[1]!Table1[[Symbol]:[Industry]],2,FALSE),"-")</f>
        <v>-</v>
      </c>
      <c r="D1000" t="s">
        <v>234</v>
      </c>
      <c r="E1000">
        <v>2864.1863992499998</v>
      </c>
      <c r="F1000">
        <v>6561.25</v>
      </c>
      <c r="G1000">
        <v>110.65738770184799</v>
      </c>
      <c r="H1000">
        <v>6.7865232685935197</v>
      </c>
      <c r="I1000">
        <v>67.457779779134995</v>
      </c>
      <c r="J1000">
        <v>6.9782712576456403</v>
      </c>
      <c r="K1000">
        <v>5861.58044266466</v>
      </c>
      <c r="L1000">
        <v>4706.2384528341199</v>
      </c>
      <c r="M1000">
        <v>84.992313986001307</v>
      </c>
      <c r="N1000">
        <v>0.18201637807857099</v>
      </c>
      <c r="O1000">
        <v>3.03143455896359</v>
      </c>
      <c r="P1000">
        <v>166.279093362553</v>
      </c>
      <c r="Q1000">
        <v>0.12645920374908301</v>
      </c>
    </row>
    <row r="1001" spans="1:17" hidden="1" x14ac:dyDescent="0.3">
      <c r="A1001" t="s">
        <v>2153</v>
      </c>
      <c r="B1001" t="s">
        <v>2154</v>
      </c>
      <c r="C1001" t="str">
        <f>IFERROR(VLOOKUP(Table1[[#This Row],[Ticker]],[1]!Table1[[Symbol]:[Industry]],2,FALSE),"-")</f>
        <v>-</v>
      </c>
      <c r="D1001" t="s">
        <v>215</v>
      </c>
      <c r="E1001">
        <v>2861.76</v>
      </c>
      <c r="F1001">
        <v>650.4</v>
      </c>
      <c r="G1001">
        <v>104.34800939135999</v>
      </c>
      <c r="H1001">
        <v>33.2930309597823</v>
      </c>
      <c r="I1001">
        <v>141.202297554464</v>
      </c>
      <c r="J1001">
        <v>0.58708757492548203</v>
      </c>
      <c r="K1001">
        <v>516.27085956523604</v>
      </c>
      <c r="L1001">
        <v>390.65662737227598</v>
      </c>
      <c r="M1001">
        <v>75.456092814044794</v>
      </c>
      <c r="N1001">
        <v>0.67772339555866501</v>
      </c>
      <c r="O1001">
        <v>3.0135301353013602</v>
      </c>
      <c r="P1001">
        <v>185.95295669377799</v>
      </c>
      <c r="Q1001">
        <v>0.20897109353843599</v>
      </c>
    </row>
    <row r="1002" spans="1:17" hidden="1" x14ac:dyDescent="0.3">
      <c r="A1002" t="s">
        <v>2155</v>
      </c>
      <c r="B1002" t="s">
        <v>2156</v>
      </c>
      <c r="C1002" t="str">
        <f>IFERROR(VLOOKUP(Table1[[#This Row],[Ticker]],[1]!Table1[[Symbol]:[Industry]],2,FALSE),"-")</f>
        <v>-</v>
      </c>
      <c r="D1002" t="s">
        <v>2157</v>
      </c>
      <c r="E1002">
        <v>2854.2990429900001</v>
      </c>
      <c r="F1002">
        <v>247.05</v>
      </c>
      <c r="G1002">
        <v>4.1442366852584698</v>
      </c>
      <c r="H1002">
        <v>-10.0730169370027</v>
      </c>
      <c r="I1002">
        <v>14.953028236228</v>
      </c>
      <c r="J1002">
        <v>-2.8628603050635899</v>
      </c>
      <c r="K1002">
        <v>270.882443958826</v>
      </c>
      <c r="M1002">
        <v>24.487652333016001</v>
      </c>
      <c r="N1002">
        <v>0.354678020126246</v>
      </c>
      <c r="O1002">
        <v>33.576199149969597</v>
      </c>
      <c r="P1002">
        <v>128.22170900692799</v>
      </c>
    </row>
    <row r="1003" spans="1:17" hidden="1" x14ac:dyDescent="0.3">
      <c r="A1003" t="s">
        <v>2158</v>
      </c>
      <c r="B1003" t="s">
        <v>2159</v>
      </c>
      <c r="C1003" t="str">
        <f>IFERROR(VLOOKUP(Table1[[#This Row],[Ticker]],[1]!Table1[[Symbol]:[Industry]],2,FALSE),"-")</f>
        <v>-</v>
      </c>
      <c r="D1003" t="s">
        <v>406</v>
      </c>
      <c r="E1003">
        <v>2840.7562800000001</v>
      </c>
      <c r="F1003">
        <v>1658.4</v>
      </c>
      <c r="G1003">
        <v>259.53988621370303</v>
      </c>
      <c r="H1003">
        <v>-5.9596688242349902</v>
      </c>
      <c r="I1003">
        <v>132.21690372412999</v>
      </c>
      <c r="J1003">
        <v>1.21085985548847</v>
      </c>
      <c r="K1003">
        <v>1692.34480185506</v>
      </c>
      <c r="L1003">
        <v>1222.6532652717599</v>
      </c>
      <c r="M1003">
        <v>34.594177016617301</v>
      </c>
      <c r="N1003">
        <v>0.40599056236204001</v>
      </c>
      <c r="O1003">
        <v>31.403762662807502</v>
      </c>
      <c r="P1003">
        <v>300.57971014492699</v>
      </c>
      <c r="Q1003">
        <v>0.28141460921521599</v>
      </c>
    </row>
    <row r="1004" spans="1:17" hidden="1" x14ac:dyDescent="0.3">
      <c r="A1004" t="s">
        <v>2160</v>
      </c>
      <c r="B1004" t="s">
        <v>2161</v>
      </c>
      <c r="C1004" t="str">
        <f>IFERROR(VLOOKUP(Table1[[#This Row],[Ticker]],[1]!Table1[[Symbol]:[Industry]],2,FALSE),"-")</f>
        <v>-</v>
      </c>
      <c r="D1004" t="s">
        <v>681</v>
      </c>
      <c r="E1004">
        <v>2835.7930072700001</v>
      </c>
      <c r="F1004">
        <v>2392.9</v>
      </c>
      <c r="G1004">
        <v>-25.042328075625601</v>
      </c>
      <c r="H1004">
        <v>-8.5642057086498404</v>
      </c>
      <c r="I1004">
        <v>-2.5144327985863999</v>
      </c>
      <c r="J1004">
        <v>2.3473418117101299</v>
      </c>
      <c r="K1004">
        <v>2506.2000859377099</v>
      </c>
      <c r="L1004">
        <v>2415.9773200357499</v>
      </c>
      <c r="M1004">
        <v>45.178118130692603</v>
      </c>
      <c r="N1004">
        <v>0.64025005762027098</v>
      </c>
      <c r="O1004">
        <v>34.9826570270383</v>
      </c>
      <c r="P1004">
        <v>22.898744254128001</v>
      </c>
      <c r="Q1004">
        <v>7.9147625763492005E-2</v>
      </c>
    </row>
    <row r="1005" spans="1:17" hidden="1" x14ac:dyDescent="0.3">
      <c r="A1005" t="s">
        <v>2162</v>
      </c>
      <c r="B1005" t="s">
        <v>2163</v>
      </c>
      <c r="C1005" t="str">
        <f>IFERROR(VLOOKUP(Table1[[#This Row],[Ticker]],[1]!Table1[[Symbol]:[Industry]],2,FALSE),"-")</f>
        <v>-</v>
      </c>
      <c r="D1005" t="s">
        <v>374</v>
      </c>
      <c r="E1005">
        <v>2833.115983875</v>
      </c>
      <c r="F1005">
        <v>1898.55</v>
      </c>
      <c r="G1005">
        <v>-45.5881480405654</v>
      </c>
      <c r="H1005">
        <v>0.65302906936344396</v>
      </c>
      <c r="I1005">
        <v>-12.869643503592</v>
      </c>
      <c r="J1005">
        <v>-1.7566265341518901</v>
      </c>
      <c r="K1005">
        <v>1889.5215408761701</v>
      </c>
      <c r="L1005">
        <v>1968.7516175078199</v>
      </c>
      <c r="M1005">
        <v>55.514771375130302</v>
      </c>
      <c r="N1005">
        <v>0.44641661340488398</v>
      </c>
      <c r="O1005">
        <v>29.5725685391482</v>
      </c>
      <c r="P1005">
        <v>12.340236686390501</v>
      </c>
      <c r="Q1005">
        <v>-0.102348871778115</v>
      </c>
    </row>
    <row r="1006" spans="1:17" hidden="1" x14ac:dyDescent="0.3">
      <c r="A1006" t="s">
        <v>2164</v>
      </c>
      <c r="B1006" t="s">
        <v>2165</v>
      </c>
      <c r="C1006" t="str">
        <f>IFERROR(VLOOKUP(Table1[[#This Row],[Ticker]],[1]!Table1[[Symbol]:[Industry]],2,FALSE),"-")</f>
        <v>-</v>
      </c>
      <c r="D1006" t="s">
        <v>72</v>
      </c>
      <c r="E1006">
        <v>2830.3349000799999</v>
      </c>
      <c r="F1006">
        <v>496.4</v>
      </c>
      <c r="G1006">
        <v>-21.321784212166701</v>
      </c>
      <c r="H1006">
        <v>-8.9016150390202995</v>
      </c>
      <c r="I1006">
        <v>-10.856070011565199</v>
      </c>
      <c r="J1006">
        <v>-0.119277383159389</v>
      </c>
      <c r="K1006">
        <v>533.19213053993303</v>
      </c>
      <c r="M1006">
        <v>39.686258675700799</v>
      </c>
      <c r="O1006">
        <v>26.4101531023368</v>
      </c>
      <c r="P1006">
        <v>5.5720969800085101</v>
      </c>
    </row>
    <row r="1007" spans="1:17" hidden="1" x14ac:dyDescent="0.3">
      <c r="A1007" t="s">
        <v>2166</v>
      </c>
      <c r="B1007" t="s">
        <v>2167</v>
      </c>
      <c r="C1007" t="str">
        <f>IFERROR(VLOOKUP(Table1[[#This Row],[Ticker]],[1]!Table1[[Symbol]:[Industry]],2,FALSE),"-")</f>
        <v>-</v>
      </c>
      <c r="D1007" t="s">
        <v>201</v>
      </c>
      <c r="E1007">
        <v>2819.5831484099999</v>
      </c>
      <c r="F1007">
        <v>1948.35</v>
      </c>
      <c r="G1007">
        <v>35.820136847316</v>
      </c>
      <c r="H1007">
        <v>-6.2622274541902501</v>
      </c>
      <c r="I1007">
        <v>-10.259305318121401</v>
      </c>
      <c r="J1007">
        <v>-4.0984549676194302</v>
      </c>
      <c r="K1007">
        <v>2026.00286908307</v>
      </c>
      <c r="L1007">
        <v>1863.1930980491099</v>
      </c>
      <c r="M1007">
        <v>41.421875463009997</v>
      </c>
      <c r="N1007">
        <v>0.833755082860963</v>
      </c>
      <c r="O1007">
        <v>27.287191726332502</v>
      </c>
      <c r="P1007">
        <v>68.142394822006395</v>
      </c>
      <c r="Q1007">
        <v>0.130666234861952</v>
      </c>
    </row>
    <row r="1008" spans="1:17" hidden="1" x14ac:dyDescent="0.3">
      <c r="A1008" t="s">
        <v>2168</v>
      </c>
      <c r="B1008" t="s">
        <v>2169</v>
      </c>
      <c r="C1008" t="str">
        <f>IFERROR(VLOOKUP(Table1[[#This Row],[Ticker]],[1]!Table1[[Symbol]:[Industry]],2,FALSE),"-")</f>
        <v>-</v>
      </c>
      <c r="D1008" t="s">
        <v>777</v>
      </c>
      <c r="E1008">
        <v>2816.8515000000002</v>
      </c>
      <c r="F1008">
        <v>33.049999999999997</v>
      </c>
      <c r="G1008">
        <v>122.427462593756</v>
      </c>
      <c r="H1008">
        <v>0.39545848946506101</v>
      </c>
      <c r="I1008">
        <v>-26.5901873856401</v>
      </c>
      <c r="J1008">
        <v>-10.539924848850401</v>
      </c>
      <c r="K1008">
        <v>34.695029504509499</v>
      </c>
      <c r="L1008">
        <v>32.363592005580998</v>
      </c>
      <c r="M1008">
        <v>38.2971756067992</v>
      </c>
      <c r="N1008">
        <v>1.63771349546014</v>
      </c>
      <c r="O1008">
        <v>36.913767019667098</v>
      </c>
      <c r="P1008">
        <v>154.230769230769</v>
      </c>
      <c r="Q1008">
        <v>0.15104170627513999</v>
      </c>
    </row>
    <row r="1009" spans="1:17" hidden="1" x14ac:dyDescent="0.3">
      <c r="A1009" t="s">
        <v>2170</v>
      </c>
      <c r="B1009" t="s">
        <v>2171</v>
      </c>
      <c r="C1009" t="str">
        <f>IFERROR(VLOOKUP(Table1[[#This Row],[Ticker]],[1]!Table1[[Symbol]:[Industry]],2,FALSE),"-")</f>
        <v>-</v>
      </c>
      <c r="D1009" t="s">
        <v>95</v>
      </c>
      <c r="E1009">
        <v>2800.98</v>
      </c>
      <c r="F1009">
        <v>420</v>
      </c>
      <c r="G1009">
        <v>115.774997995899</v>
      </c>
      <c r="H1009">
        <v>11.006720219156501</v>
      </c>
      <c r="I1009">
        <v>7.4265716275357896</v>
      </c>
      <c r="J1009">
        <v>13.1359654151677</v>
      </c>
      <c r="K1009">
        <v>401.08251692120598</v>
      </c>
      <c r="L1009">
        <v>356.86078586676399</v>
      </c>
      <c r="M1009">
        <v>68.622165014653703</v>
      </c>
      <c r="N1009">
        <v>0.97964385647741503</v>
      </c>
      <c r="O1009">
        <v>22.357142857142801</v>
      </c>
      <c r="P1009">
        <v>164.17863507705201</v>
      </c>
      <c r="Q1009">
        <v>0.236483703524524</v>
      </c>
    </row>
    <row r="1010" spans="1:17" hidden="1" x14ac:dyDescent="0.3">
      <c r="A1010" t="s">
        <v>2172</v>
      </c>
      <c r="B1010" t="s">
        <v>2173</v>
      </c>
      <c r="C1010" t="str">
        <f>IFERROR(VLOOKUP(Table1[[#This Row],[Ticker]],[1]!Table1[[Symbol]:[Industry]],2,FALSE),"-")</f>
        <v>-</v>
      </c>
      <c r="D1010" t="s">
        <v>1333</v>
      </c>
      <c r="E1010">
        <v>2799.7726666499998</v>
      </c>
      <c r="F1010">
        <v>531.45000000000005</v>
      </c>
      <c r="G1010">
        <v>80.386114181249596</v>
      </c>
      <c r="H1010">
        <v>4.1413158528963603</v>
      </c>
      <c r="I1010">
        <v>85.738063559671701</v>
      </c>
      <c r="J1010">
        <v>-2.3858655728735498</v>
      </c>
      <c r="K1010">
        <v>503.32663810378699</v>
      </c>
      <c r="L1010">
        <v>374.79168942341698</v>
      </c>
      <c r="M1010">
        <v>40.114602349940803</v>
      </c>
      <c r="N1010">
        <v>0.53891700926137198</v>
      </c>
      <c r="O1010">
        <v>15.476526484147101</v>
      </c>
      <c r="P1010">
        <v>151.09851169383401</v>
      </c>
      <c r="Q1010">
        <v>0.102139110673572</v>
      </c>
    </row>
    <row r="1011" spans="1:17" hidden="1" x14ac:dyDescent="0.3">
      <c r="A1011" t="s">
        <v>2174</v>
      </c>
      <c r="B1011" t="s">
        <v>2175</v>
      </c>
      <c r="C1011" t="str">
        <f>IFERROR(VLOOKUP(Table1[[#This Row],[Ticker]],[1]!Table1[[Symbol]:[Industry]],2,FALSE),"-")</f>
        <v>-</v>
      </c>
      <c r="D1011" t="s">
        <v>46</v>
      </c>
      <c r="E1011">
        <v>2798.3434803750001</v>
      </c>
      <c r="F1011">
        <v>416.25</v>
      </c>
      <c r="G1011">
        <v>111.635752564829</v>
      </c>
      <c r="H1011">
        <v>-8.5303816864058195</v>
      </c>
      <c r="I1011">
        <v>51.651666402828198</v>
      </c>
      <c r="J1011">
        <v>2.1021529088444599</v>
      </c>
      <c r="K1011">
        <v>432.19959670386697</v>
      </c>
      <c r="L1011">
        <v>353.09857891331001</v>
      </c>
      <c r="M1011">
        <v>48.072133662002599</v>
      </c>
      <c r="N1011">
        <v>0.14887577490353099</v>
      </c>
      <c r="O1011">
        <v>55.195195195195197</v>
      </c>
      <c r="P1011">
        <v>163.866877971473</v>
      </c>
      <c r="Q1011">
        <v>3.6388029315026001E-2</v>
      </c>
    </row>
    <row r="1012" spans="1:17" hidden="1" x14ac:dyDescent="0.3">
      <c r="A1012" t="s">
        <v>2176</v>
      </c>
      <c r="B1012" t="s">
        <v>2177</v>
      </c>
      <c r="C1012" t="str">
        <f>IFERROR(VLOOKUP(Table1[[#This Row],[Ticker]],[1]!Table1[[Symbol]:[Industry]],2,FALSE),"-")</f>
        <v>-</v>
      </c>
      <c r="D1012" t="s">
        <v>626</v>
      </c>
      <c r="E1012">
        <v>2755.1121029999999</v>
      </c>
      <c r="F1012">
        <v>634.04999999999995</v>
      </c>
      <c r="G1012">
        <v>-0.45181204190067997</v>
      </c>
      <c r="H1012">
        <v>-9.6661286710836105</v>
      </c>
      <c r="I1012">
        <v>13.233325671612</v>
      </c>
      <c r="J1012">
        <v>-2.10871719964305</v>
      </c>
      <c r="K1012">
        <v>624.20292591431598</v>
      </c>
      <c r="L1012">
        <v>575.38260202801996</v>
      </c>
      <c r="M1012">
        <v>56.982926414407302</v>
      </c>
      <c r="N1012">
        <v>0.52644476485578395</v>
      </c>
      <c r="O1012">
        <v>10.401387903162201</v>
      </c>
      <c r="P1012">
        <v>39.351648351648301</v>
      </c>
      <c r="Q1012">
        <v>2.0259220955922998E-2</v>
      </c>
    </row>
    <row r="1013" spans="1:17" x14ac:dyDescent="0.3">
      <c r="A1013" t="s">
        <v>2178</v>
      </c>
      <c r="B1013" t="s">
        <v>2179</v>
      </c>
      <c r="C1013" t="str">
        <f>IFERROR(VLOOKUP(Table1[[#This Row],[Ticker]],[1]!Table1[[Symbol]:[Industry]],2,FALSE),"-")</f>
        <v>-</v>
      </c>
      <c r="D1013" t="s">
        <v>260</v>
      </c>
      <c r="E1013">
        <v>2747.0029152000002</v>
      </c>
      <c r="F1013">
        <v>402.4</v>
      </c>
      <c r="G1013">
        <v>-57.417595905576299</v>
      </c>
      <c r="H1013">
        <v>-6.2452691150301396</v>
      </c>
      <c r="I1013">
        <v>-24.468235171440501</v>
      </c>
      <c r="J1013">
        <v>-2.1731665989448699</v>
      </c>
      <c r="K1013">
        <v>421.71654649931901</v>
      </c>
      <c r="L1013">
        <v>468.49200808906198</v>
      </c>
      <c r="M1013">
        <v>34.1808837053307</v>
      </c>
      <c r="N1013">
        <v>0.74863976558101497</v>
      </c>
      <c r="O1013">
        <v>47.862823061630202</v>
      </c>
      <c r="P1013">
        <v>1.1309374214626799</v>
      </c>
      <c r="Q1013">
        <v>-0.18619942636876699</v>
      </c>
    </row>
    <row r="1014" spans="1:17" hidden="1" x14ac:dyDescent="0.3">
      <c r="A1014" t="s">
        <v>2180</v>
      </c>
      <c r="B1014" t="s">
        <v>2181</v>
      </c>
      <c r="C1014" t="str">
        <f>IFERROR(VLOOKUP(Table1[[#This Row],[Ticker]],[1]!Table1[[Symbol]:[Industry]],2,FALSE),"-")</f>
        <v>-</v>
      </c>
      <c r="D1014" t="s">
        <v>295</v>
      </c>
      <c r="E1014">
        <v>2745.8271231509998</v>
      </c>
      <c r="F1014">
        <v>93.03</v>
      </c>
      <c r="G1014">
        <v>36.615737489671197</v>
      </c>
      <c r="H1014">
        <v>19.770934265979299</v>
      </c>
      <c r="I1014">
        <v>69.902360195987896</v>
      </c>
      <c r="J1014">
        <v>-5.6328825008099201</v>
      </c>
      <c r="K1014">
        <v>78.114429390420298</v>
      </c>
      <c r="L1014">
        <v>63.050823509245298</v>
      </c>
      <c r="M1014">
        <v>54.193255334258097</v>
      </c>
      <c r="N1014">
        <v>1.28113916189593</v>
      </c>
      <c r="O1014">
        <v>11.4156723637536</v>
      </c>
      <c r="P1014">
        <v>102.459194776931</v>
      </c>
      <c r="Q1014">
        <v>7.9444117504226003E-2</v>
      </c>
    </row>
    <row r="1015" spans="1:17" hidden="1" x14ac:dyDescent="0.3">
      <c r="A1015" t="s">
        <v>2182</v>
      </c>
      <c r="B1015" t="s">
        <v>2183</v>
      </c>
      <c r="C1015" t="str">
        <f>IFERROR(VLOOKUP(Table1[[#This Row],[Ticker]],[1]!Table1[[Symbol]:[Industry]],2,FALSE),"-")</f>
        <v>-</v>
      </c>
      <c r="D1015" t="s">
        <v>1997</v>
      </c>
      <c r="E1015">
        <v>2743.36</v>
      </c>
      <c r="F1015">
        <v>428.65</v>
      </c>
      <c r="G1015">
        <v>43.477857679664602</v>
      </c>
      <c r="H1015">
        <v>33.590385515366798</v>
      </c>
      <c r="I1015">
        <v>48.943297673073403</v>
      </c>
      <c r="J1015">
        <v>-7.0555675767284196</v>
      </c>
      <c r="K1015">
        <v>364.39402230999298</v>
      </c>
      <c r="L1015">
        <v>301.436372418274</v>
      </c>
      <c r="M1015">
        <v>57.043019528920297</v>
      </c>
      <c r="N1015">
        <v>2.2835494805507701</v>
      </c>
      <c r="O1015">
        <v>11.1862825148722</v>
      </c>
      <c r="P1015">
        <v>88.791015194890903</v>
      </c>
      <c r="Q1015">
        <v>0.182635510220339</v>
      </c>
    </row>
    <row r="1016" spans="1:17" x14ac:dyDescent="0.3">
      <c r="A1016" t="s">
        <v>2184</v>
      </c>
      <c r="B1016" t="s">
        <v>2185</v>
      </c>
      <c r="C1016" t="str">
        <f>IFERROR(VLOOKUP(Table1[[#This Row],[Ticker]],[1]!Table1[[Symbol]:[Industry]],2,FALSE),"-")</f>
        <v>-</v>
      </c>
      <c r="D1016" t="s">
        <v>626</v>
      </c>
      <c r="E1016">
        <v>2737.3203369590001</v>
      </c>
      <c r="F1016">
        <v>185.77</v>
      </c>
      <c r="G1016">
        <v>-50.026627899641902</v>
      </c>
      <c r="H1016">
        <v>18.164767287849099</v>
      </c>
      <c r="I1016">
        <v>-11.5762307504554</v>
      </c>
      <c r="J1016">
        <v>2.8373232058586302</v>
      </c>
      <c r="K1016">
        <v>173.31124329491399</v>
      </c>
      <c r="L1016">
        <v>206.78342307071</v>
      </c>
      <c r="M1016">
        <v>73.840126608332497</v>
      </c>
      <c r="N1016">
        <v>1.75557627923138</v>
      </c>
      <c r="O1016">
        <v>67.949615115465306</v>
      </c>
      <c r="P1016">
        <v>29.078654808226801</v>
      </c>
    </row>
    <row r="1017" spans="1:17" x14ac:dyDescent="0.3">
      <c r="A1017" t="s">
        <v>2186</v>
      </c>
      <c r="B1017" t="s">
        <v>2187</v>
      </c>
      <c r="C1017" t="str">
        <f>IFERROR(VLOOKUP(Table1[[#This Row],[Ticker]],[1]!Table1[[Symbol]:[Industry]],2,FALSE),"-")</f>
        <v>-</v>
      </c>
      <c r="D1017" t="s">
        <v>46</v>
      </c>
      <c r="E1017">
        <v>2728.346265575</v>
      </c>
      <c r="F1017">
        <v>688.25</v>
      </c>
      <c r="G1017">
        <v>-40.792136593242802</v>
      </c>
      <c r="H1017">
        <v>-0.96498510148406502</v>
      </c>
      <c r="I1017">
        <v>-3.18644235978977</v>
      </c>
      <c r="J1017">
        <v>2.5530982870636301</v>
      </c>
      <c r="K1017">
        <v>680.29212554628805</v>
      </c>
      <c r="L1017">
        <v>693.07550638173097</v>
      </c>
      <c r="M1017">
        <v>55.010525350903002</v>
      </c>
      <c r="N1017">
        <v>0.53400577871323196</v>
      </c>
      <c r="O1017">
        <v>18.4162731565564</v>
      </c>
      <c r="P1017">
        <v>14.7274545757626</v>
      </c>
      <c r="Q1017">
        <v>3.4295590983997003E-2</v>
      </c>
    </row>
    <row r="1018" spans="1:17" hidden="1" x14ac:dyDescent="0.3">
      <c r="A1018" t="s">
        <v>2188</v>
      </c>
      <c r="B1018" t="s">
        <v>2189</v>
      </c>
      <c r="C1018" t="str">
        <f>IFERROR(VLOOKUP(Table1[[#This Row],[Ticker]],[1]!Table1[[Symbol]:[Industry]],2,FALSE),"-")</f>
        <v>-</v>
      </c>
      <c r="D1018" t="s">
        <v>138</v>
      </c>
      <c r="E1018">
        <v>2726.5581000000002</v>
      </c>
      <c r="F1018">
        <v>487.8</v>
      </c>
      <c r="G1018">
        <v>-37.729866077946703</v>
      </c>
      <c r="H1018">
        <v>26.8839507824657</v>
      </c>
      <c r="I1018">
        <v>0.27200222552187903</v>
      </c>
      <c r="J1018">
        <v>0.75239173873816001</v>
      </c>
      <c r="K1018">
        <v>433.19290363542501</v>
      </c>
      <c r="L1018">
        <v>439.97197501177402</v>
      </c>
      <c r="M1018">
        <v>60.826943429505199</v>
      </c>
      <c r="N1018">
        <v>1.88192418647168</v>
      </c>
      <c r="O1018">
        <v>23.001230012300098</v>
      </c>
      <c r="P1018">
        <v>50.092307692307699</v>
      </c>
      <c r="Q1018">
        <v>0.24909833413603399</v>
      </c>
    </row>
    <row r="1019" spans="1:17" hidden="1" x14ac:dyDescent="0.3">
      <c r="A1019" t="s">
        <v>2190</v>
      </c>
      <c r="B1019" t="s">
        <v>2191</v>
      </c>
      <c r="C1019" t="str">
        <f>IFERROR(VLOOKUP(Table1[[#This Row],[Ticker]],[1]!Table1[[Symbol]:[Industry]],2,FALSE),"-")</f>
        <v>-</v>
      </c>
      <c r="D1019" t="s">
        <v>382</v>
      </c>
      <c r="E1019">
        <v>2716.3414906749999</v>
      </c>
      <c r="F1019">
        <v>917.75</v>
      </c>
      <c r="G1019">
        <v>65.855098374109204</v>
      </c>
      <c r="H1019">
        <v>0.30244596415769198</v>
      </c>
      <c r="I1019">
        <v>76.903417158414797</v>
      </c>
      <c r="J1019">
        <v>-4.5047542322526297</v>
      </c>
      <c r="K1019">
        <v>860.553621914063</v>
      </c>
      <c r="L1019">
        <v>690.90544264729101</v>
      </c>
      <c r="M1019">
        <v>42.194263112293299</v>
      </c>
      <c r="N1019">
        <v>0.42792197884134298</v>
      </c>
      <c r="O1019">
        <v>18.142195587033498</v>
      </c>
      <c r="P1019">
        <v>101.06254792419701</v>
      </c>
      <c r="Q1019">
        <v>6.6445321316112999E-2</v>
      </c>
    </row>
    <row r="1020" spans="1:17" hidden="1" x14ac:dyDescent="0.3">
      <c r="A1020" t="s">
        <v>2192</v>
      </c>
      <c r="B1020" t="s">
        <v>2193</v>
      </c>
      <c r="C1020" t="str">
        <f>IFERROR(VLOOKUP(Table1[[#This Row],[Ticker]],[1]!Table1[[Symbol]:[Industry]],2,FALSE),"-")</f>
        <v>-</v>
      </c>
      <c r="D1020" t="s">
        <v>1559</v>
      </c>
      <c r="E1020">
        <v>2698.9096580099999</v>
      </c>
      <c r="F1020">
        <v>361.7</v>
      </c>
      <c r="G1020">
        <v>-35.457079104215197</v>
      </c>
      <c r="H1020">
        <v>-13.896556341099901</v>
      </c>
      <c r="I1020">
        <v>-24.991364903613601</v>
      </c>
      <c r="J1020">
        <v>-9.9216039264633409</v>
      </c>
      <c r="O1020">
        <v>19.200995299972298</v>
      </c>
      <c r="P1020">
        <v>6.1949500880798398</v>
      </c>
    </row>
    <row r="1021" spans="1:17" hidden="1" x14ac:dyDescent="0.3">
      <c r="A1021" t="s">
        <v>2194</v>
      </c>
      <c r="B1021" t="s">
        <v>2195</v>
      </c>
      <c r="C1021" t="str">
        <f>IFERROR(VLOOKUP(Table1[[#This Row],[Ticker]],[1]!Table1[[Symbol]:[Industry]],2,FALSE),"-")</f>
        <v>-</v>
      </c>
      <c r="D1021" t="s">
        <v>295</v>
      </c>
      <c r="E1021">
        <v>2692.6788660679999</v>
      </c>
      <c r="F1021">
        <v>105.88</v>
      </c>
      <c r="G1021">
        <v>0.92031610536561803</v>
      </c>
      <c r="H1021">
        <v>12.220958763774499</v>
      </c>
      <c r="I1021">
        <v>16.685943268563399</v>
      </c>
      <c r="J1021">
        <v>0.15157831689660001</v>
      </c>
      <c r="K1021">
        <v>96.553474336749005</v>
      </c>
      <c r="L1021">
        <v>88.327533681602105</v>
      </c>
      <c r="M1021">
        <v>51.676422642530902</v>
      </c>
      <c r="N1021">
        <v>1.2079414283538901</v>
      </c>
      <c r="O1021">
        <v>6.77181715149226</v>
      </c>
      <c r="P1021">
        <v>48.291316526610601</v>
      </c>
      <c r="Q1021">
        <v>-3.5753118953576003E-2</v>
      </c>
    </row>
    <row r="1022" spans="1:17" hidden="1" x14ac:dyDescent="0.3">
      <c r="A1022" t="s">
        <v>2196</v>
      </c>
      <c r="B1022" t="s">
        <v>2197</v>
      </c>
      <c r="C1022" t="str">
        <f>IFERROR(VLOOKUP(Table1[[#This Row],[Ticker]],[1]!Table1[[Symbol]:[Industry]],2,FALSE),"-")</f>
        <v>-</v>
      </c>
      <c r="D1022" t="s">
        <v>215</v>
      </c>
      <c r="E1022">
        <v>2692.1367749999999</v>
      </c>
      <c r="F1022">
        <v>1725</v>
      </c>
      <c r="G1022">
        <v>48.536525546947502</v>
      </c>
      <c r="H1022">
        <v>-5.8351065858242297</v>
      </c>
      <c r="I1022">
        <v>8.5995954112790205</v>
      </c>
      <c r="J1022">
        <v>-3.7672089683430499</v>
      </c>
      <c r="K1022">
        <v>1856.62001492118</v>
      </c>
      <c r="L1022">
        <v>1591.25110517601</v>
      </c>
      <c r="M1022">
        <v>38.9159203029743</v>
      </c>
      <c r="N1022">
        <v>0.31630170316301698</v>
      </c>
      <c r="O1022">
        <v>46.086956521739097</v>
      </c>
      <c r="P1022">
        <v>86.275039144754601</v>
      </c>
    </row>
    <row r="1023" spans="1:17" x14ac:dyDescent="0.3">
      <c r="A1023" t="s">
        <v>2198</v>
      </c>
      <c r="B1023" t="s">
        <v>2199</v>
      </c>
      <c r="C1023" t="str">
        <f>IFERROR(VLOOKUP(Table1[[#This Row],[Ticker]],[1]!Table1[[Symbol]:[Industry]],2,FALSE),"-")</f>
        <v>-</v>
      </c>
      <c r="D1023" t="s">
        <v>418</v>
      </c>
      <c r="E1023">
        <v>2690.6149205900001</v>
      </c>
      <c r="F1023">
        <v>506.95</v>
      </c>
      <c r="G1023">
        <v>-22.147681723408901</v>
      </c>
      <c r="H1023">
        <v>8.4225420314651096</v>
      </c>
      <c r="I1023">
        <v>-10.3598940715755</v>
      </c>
      <c r="J1023">
        <v>-2.1724003823875901</v>
      </c>
      <c r="K1023">
        <v>478.82122341799499</v>
      </c>
      <c r="L1023">
        <v>493.93100140051899</v>
      </c>
      <c r="M1023">
        <v>76.7219281847578</v>
      </c>
      <c r="N1023">
        <v>2.7716154141287799</v>
      </c>
      <c r="O1023">
        <v>14.804221323601899</v>
      </c>
      <c r="P1023">
        <v>17.051489263449501</v>
      </c>
      <c r="Q1023">
        <v>-9.2904531074000006E-5</v>
      </c>
    </row>
    <row r="1024" spans="1:17" hidden="1" x14ac:dyDescent="0.3">
      <c r="A1024" t="s">
        <v>2200</v>
      </c>
      <c r="B1024" t="s">
        <v>2201</v>
      </c>
      <c r="C1024" t="str">
        <f>IFERROR(VLOOKUP(Table1[[#This Row],[Ticker]],[1]!Table1[[Symbol]:[Industry]],2,FALSE),"-")</f>
        <v>-</v>
      </c>
      <c r="D1024" t="s">
        <v>295</v>
      </c>
      <c r="E1024">
        <v>2688.3584280300001</v>
      </c>
      <c r="F1024">
        <v>2015.6</v>
      </c>
      <c r="G1024">
        <v>321.68092744624499</v>
      </c>
      <c r="H1024">
        <v>35.760490932239598</v>
      </c>
      <c r="I1024">
        <v>206.92491128381599</v>
      </c>
      <c r="J1024">
        <v>-2.0704566673421501</v>
      </c>
      <c r="K1024">
        <v>1635.4157336440901</v>
      </c>
      <c r="L1024">
        <v>1019.10642865298</v>
      </c>
      <c r="M1024">
        <v>60.172349876776302</v>
      </c>
      <c r="N1024">
        <v>0.556473101169905</v>
      </c>
      <c r="O1024">
        <v>18.078983925382001</v>
      </c>
      <c r="P1024">
        <v>427.02314027977502</v>
      </c>
    </row>
    <row r="1025" spans="1:17" hidden="1" x14ac:dyDescent="0.3">
      <c r="A1025" t="s">
        <v>2202</v>
      </c>
      <c r="B1025" t="s">
        <v>2203</v>
      </c>
      <c r="C1025" t="str">
        <f>IFERROR(VLOOKUP(Table1[[#This Row],[Ticker]],[1]!Table1[[Symbol]:[Industry]],2,FALSE),"-")</f>
        <v>-</v>
      </c>
      <c r="D1025" t="s">
        <v>968</v>
      </c>
      <c r="E1025">
        <v>2683.7288254999999</v>
      </c>
      <c r="F1025">
        <v>147.26</v>
      </c>
      <c r="G1025">
        <v>2.0921974231159699</v>
      </c>
      <c r="H1025">
        <v>30.230947820706501</v>
      </c>
      <c r="I1025">
        <v>12.5579116237175</v>
      </c>
      <c r="J1025">
        <v>9.3952631110615901</v>
      </c>
      <c r="M1025">
        <v>60.5892645387529</v>
      </c>
      <c r="O1025">
        <v>7.8364796957761804</v>
      </c>
      <c r="P1025">
        <v>37.497665732959803</v>
      </c>
    </row>
    <row r="1026" spans="1:17" hidden="1" x14ac:dyDescent="0.3">
      <c r="A1026" t="s">
        <v>2204</v>
      </c>
      <c r="B1026" t="s">
        <v>2205</v>
      </c>
      <c r="C1026" t="str">
        <f>IFERROR(VLOOKUP(Table1[[#This Row],[Ticker]],[1]!Table1[[Symbol]:[Industry]],2,FALSE),"-")</f>
        <v>-</v>
      </c>
      <c r="D1026" t="s">
        <v>406</v>
      </c>
      <c r="E1026">
        <v>2679.8667832599999</v>
      </c>
      <c r="F1026">
        <v>1161.8</v>
      </c>
      <c r="G1026">
        <v>-37.306620712113599</v>
      </c>
      <c r="H1026">
        <v>-2.46650517120126</v>
      </c>
      <c r="I1026">
        <v>-17.2333174938274</v>
      </c>
      <c r="J1026">
        <v>-0.48141567362916299</v>
      </c>
      <c r="K1026">
        <v>1176.23153129722</v>
      </c>
      <c r="L1026">
        <v>1204.8964042053799</v>
      </c>
      <c r="M1026">
        <v>42.6223598857285</v>
      </c>
      <c r="N1026">
        <v>0.87440226735439397</v>
      </c>
      <c r="O1026">
        <v>23.945601652608001</v>
      </c>
      <c r="P1026">
        <v>6.4894592117323597</v>
      </c>
      <c r="Q1026">
        <v>-1.7522388298998E-2</v>
      </c>
    </row>
    <row r="1027" spans="1:17" hidden="1" x14ac:dyDescent="0.3">
      <c r="A1027" t="s">
        <v>2206</v>
      </c>
      <c r="B1027" t="s">
        <v>2207</v>
      </c>
      <c r="C1027" t="str">
        <f>IFERROR(VLOOKUP(Table1[[#This Row],[Ticker]],[1]!Table1[[Symbol]:[Industry]],2,FALSE),"-")</f>
        <v>-</v>
      </c>
      <c r="D1027" t="s">
        <v>1006</v>
      </c>
      <c r="E1027">
        <v>2674.2084057000002</v>
      </c>
      <c r="F1027">
        <v>405.8</v>
      </c>
      <c r="G1027">
        <v>0.338760709159597</v>
      </c>
      <c r="H1027">
        <v>0.27334504311744101</v>
      </c>
      <c r="I1027">
        <v>15.5079777322953</v>
      </c>
      <c r="J1027">
        <v>3.41984713167018</v>
      </c>
      <c r="K1027">
        <v>398.96266788249102</v>
      </c>
      <c r="M1027">
        <v>50.404705218498798</v>
      </c>
      <c r="N1027">
        <v>0.37041318562280001</v>
      </c>
      <c r="O1027">
        <v>17.028092656481</v>
      </c>
      <c r="P1027">
        <v>43.798724309000697</v>
      </c>
    </row>
    <row r="1028" spans="1:17" x14ac:dyDescent="0.3">
      <c r="A1028" t="s">
        <v>2208</v>
      </c>
      <c r="B1028" t="s">
        <v>2209</v>
      </c>
      <c r="C1028" t="str">
        <f>IFERROR(VLOOKUP(Table1[[#This Row],[Ticker]],[1]!Table1[[Symbol]:[Industry]],2,FALSE),"-")</f>
        <v>-</v>
      </c>
      <c r="D1028" t="s">
        <v>1930</v>
      </c>
      <c r="E1028">
        <v>2668.4588206580001</v>
      </c>
      <c r="F1028">
        <v>55.97</v>
      </c>
      <c r="G1028">
        <v>-11.7740260970796</v>
      </c>
      <c r="H1028">
        <v>6.1563240439865696</v>
      </c>
      <c r="I1028">
        <v>-4.2544979721340299</v>
      </c>
      <c r="J1028">
        <v>7.7712312120658602</v>
      </c>
      <c r="K1028">
        <v>52.692113833757503</v>
      </c>
      <c r="L1028">
        <v>51.895638331560903</v>
      </c>
      <c r="M1028">
        <v>78.876566913096795</v>
      </c>
      <c r="N1028">
        <v>1.07577156550502</v>
      </c>
      <c r="O1028">
        <v>23.994997319992802</v>
      </c>
      <c r="P1028">
        <v>31.849234393403901</v>
      </c>
      <c r="Q1028">
        <v>2.424708371986E-3</v>
      </c>
    </row>
    <row r="1029" spans="1:17" hidden="1" x14ac:dyDescent="0.3">
      <c r="A1029" t="s">
        <v>2210</v>
      </c>
      <c r="B1029" t="s">
        <v>2211</v>
      </c>
      <c r="C1029" t="str">
        <f>IFERROR(VLOOKUP(Table1[[#This Row],[Ticker]],[1]!Table1[[Symbol]:[Industry]],2,FALSE),"-")</f>
        <v>-</v>
      </c>
      <c r="D1029" t="s">
        <v>46</v>
      </c>
      <c r="E1029">
        <v>2666.5484649499999</v>
      </c>
      <c r="F1029">
        <v>2131.1</v>
      </c>
      <c r="G1029">
        <v>33.250238697457398</v>
      </c>
      <c r="H1029">
        <v>-14.590859875143</v>
      </c>
      <c r="I1029">
        <v>19.719969909322199</v>
      </c>
      <c r="J1029">
        <v>-1.1491364422203301</v>
      </c>
      <c r="K1029">
        <v>2175.2650824747002</v>
      </c>
      <c r="L1029">
        <v>1948.79845559717</v>
      </c>
      <c r="M1029">
        <v>58.831061885108397</v>
      </c>
      <c r="N1029">
        <v>1.7515119842004601</v>
      </c>
      <c r="O1029">
        <v>23.879686546853701</v>
      </c>
      <c r="P1029">
        <v>70.351718625099906</v>
      </c>
      <c r="Q1029">
        <v>0.147805140482202</v>
      </c>
    </row>
    <row r="1030" spans="1:17" x14ac:dyDescent="0.3">
      <c r="A1030" t="s">
        <v>2212</v>
      </c>
      <c r="B1030" t="s">
        <v>2213</v>
      </c>
      <c r="C1030" t="str">
        <f>IFERROR(VLOOKUP(Table1[[#This Row],[Ticker]],[1]!Table1[[Symbol]:[Industry]],2,FALSE),"-")</f>
        <v>-</v>
      </c>
      <c r="D1030" t="s">
        <v>278</v>
      </c>
      <c r="E1030">
        <v>2658.9005342349901</v>
      </c>
      <c r="F1030">
        <v>823.45</v>
      </c>
      <c r="G1030">
        <v>0.714892223327254</v>
      </c>
      <c r="H1030">
        <v>21.7039296792254</v>
      </c>
      <c r="I1030">
        <v>29.5444660091581</v>
      </c>
      <c r="J1030">
        <v>5.8340382716053902</v>
      </c>
      <c r="K1030">
        <v>711.56978644116498</v>
      </c>
      <c r="L1030">
        <v>654.76316008127901</v>
      </c>
      <c r="M1030">
        <v>79.2622973137983</v>
      </c>
      <c r="N1030">
        <v>1.1649085440551099</v>
      </c>
      <c r="O1030">
        <v>1.7548120711639901</v>
      </c>
      <c r="P1030">
        <v>55.941672190133502</v>
      </c>
      <c r="Q1030">
        <v>-9.4752454606530003E-3</v>
      </c>
    </row>
    <row r="1031" spans="1:17" hidden="1" x14ac:dyDescent="0.3">
      <c r="A1031" t="s">
        <v>2214</v>
      </c>
      <c r="B1031" t="s">
        <v>2215</v>
      </c>
      <c r="C1031" t="str">
        <f>IFERROR(VLOOKUP(Table1[[#This Row],[Ticker]],[1]!Table1[[Symbol]:[Industry]],2,FALSE),"-")</f>
        <v>-</v>
      </c>
      <c r="D1031" t="s">
        <v>374</v>
      </c>
      <c r="E1031">
        <v>2657.98083086</v>
      </c>
      <c r="F1031">
        <v>799.9</v>
      </c>
      <c r="G1031">
        <v>-40.230510413777203</v>
      </c>
      <c r="H1031">
        <v>-3.4864996815686702</v>
      </c>
      <c r="I1031">
        <v>-16.4555830157007</v>
      </c>
      <c r="J1031">
        <v>-1.82919005988487</v>
      </c>
      <c r="K1031">
        <v>791.52954677801199</v>
      </c>
      <c r="L1031">
        <v>825.65671312190898</v>
      </c>
      <c r="M1031">
        <v>54.174336896434198</v>
      </c>
      <c r="N1031">
        <v>1.0285505647271</v>
      </c>
      <c r="O1031">
        <v>18.0897612201525</v>
      </c>
      <c r="P1031">
        <v>11.9367478309543</v>
      </c>
      <c r="Q1031">
        <v>3.3292323011591997E-2</v>
      </c>
    </row>
    <row r="1032" spans="1:17" hidden="1" x14ac:dyDescent="0.3">
      <c r="A1032" t="s">
        <v>2216</v>
      </c>
      <c r="B1032" t="s">
        <v>2217</v>
      </c>
      <c r="C1032" t="str">
        <f>IFERROR(VLOOKUP(Table1[[#This Row],[Ticker]],[1]!Table1[[Symbol]:[Industry]],2,FALSE),"-")</f>
        <v>-</v>
      </c>
      <c r="D1032" t="s">
        <v>2218</v>
      </c>
      <c r="E1032">
        <v>2656.765595585</v>
      </c>
      <c r="F1032">
        <v>5380.45</v>
      </c>
      <c r="G1032">
        <v>57.410090750491896</v>
      </c>
      <c r="H1032">
        <v>12.0401716053396</v>
      </c>
      <c r="I1032">
        <v>48.342157131935302</v>
      </c>
      <c r="J1032">
        <v>1.8238166932098701</v>
      </c>
      <c r="K1032">
        <v>5171.8989816963103</v>
      </c>
      <c r="L1032">
        <v>4239.0373264342597</v>
      </c>
      <c r="M1032">
        <v>62.325074280203502</v>
      </c>
      <c r="N1032">
        <v>0.41915029721437902</v>
      </c>
      <c r="O1032">
        <v>19.748348186489899</v>
      </c>
      <c r="P1032">
        <v>126.640690817186</v>
      </c>
      <c r="Q1032">
        <v>0.15737794463004401</v>
      </c>
    </row>
    <row r="1033" spans="1:17" x14ac:dyDescent="0.3">
      <c r="A1033" t="s">
        <v>2219</v>
      </c>
      <c r="B1033" t="s">
        <v>2220</v>
      </c>
      <c r="C1033" t="str">
        <f>IFERROR(VLOOKUP(Table1[[#This Row],[Ticker]],[1]!Table1[[Symbol]:[Industry]],2,FALSE),"-")</f>
        <v>-</v>
      </c>
      <c r="D1033" t="s">
        <v>265</v>
      </c>
      <c r="E1033">
        <v>2654.03846841</v>
      </c>
      <c r="F1033">
        <v>1778.1</v>
      </c>
      <c r="G1033">
        <v>-7.0052614542068596</v>
      </c>
      <c r="H1033">
        <v>0.73450603396138503</v>
      </c>
      <c r="I1033">
        <v>-9.5770791893279608</v>
      </c>
      <c r="J1033">
        <v>0.81504775631120496</v>
      </c>
      <c r="K1033">
        <v>1776.00596218225</v>
      </c>
      <c r="L1033">
        <v>1700.4343678809801</v>
      </c>
      <c r="M1033">
        <v>46.368355506179299</v>
      </c>
      <c r="N1033">
        <v>0.628445767209031</v>
      </c>
      <c r="O1033">
        <v>19.644564422698299</v>
      </c>
      <c r="P1033">
        <v>35.732824427480899</v>
      </c>
      <c r="Q1033">
        <v>2.0036309286295999E-2</v>
      </c>
    </row>
    <row r="1034" spans="1:17" hidden="1" x14ac:dyDescent="0.3">
      <c r="A1034" t="s">
        <v>2221</v>
      </c>
      <c r="B1034" t="s">
        <v>2222</v>
      </c>
      <c r="C1034" t="str">
        <f>IFERROR(VLOOKUP(Table1[[#This Row],[Ticker]],[1]!Table1[[Symbol]:[Industry]],2,FALSE),"-")</f>
        <v>-</v>
      </c>
      <c r="D1034" t="s">
        <v>54</v>
      </c>
      <c r="E1034">
        <v>2650.4336039650002</v>
      </c>
      <c r="F1034">
        <v>1073.45</v>
      </c>
      <c r="G1034">
        <v>17.992736604134802</v>
      </c>
      <c r="H1034">
        <v>-6.5201914669843601</v>
      </c>
      <c r="I1034">
        <v>-6.6519898086240499</v>
      </c>
      <c r="J1034">
        <v>-4.1021415741641896</v>
      </c>
      <c r="K1034">
        <v>1105.9519519017699</v>
      </c>
      <c r="L1034">
        <v>1010.72302068096</v>
      </c>
      <c r="M1034">
        <v>40.484198794944703</v>
      </c>
      <c r="N1034">
        <v>0.66873204950654797</v>
      </c>
      <c r="O1034">
        <v>15.515394289440501</v>
      </c>
      <c r="P1034">
        <v>78.923243603633594</v>
      </c>
      <c r="Q1034">
        <v>1.2282834744726001E-2</v>
      </c>
    </row>
    <row r="1035" spans="1:17" hidden="1" x14ac:dyDescent="0.3">
      <c r="A1035" t="s">
        <v>2223</v>
      </c>
      <c r="B1035" t="s">
        <v>2224</v>
      </c>
      <c r="C1035" t="str">
        <f>IFERROR(VLOOKUP(Table1[[#This Row],[Ticker]],[1]!Table1[[Symbol]:[Industry]],2,FALSE),"-")</f>
        <v>-</v>
      </c>
      <c r="D1035" t="s">
        <v>1687</v>
      </c>
      <c r="E1035">
        <v>2644.090741</v>
      </c>
      <c r="F1035">
        <v>63.7</v>
      </c>
      <c r="G1035">
        <v>-3.0987329207148302</v>
      </c>
      <c r="H1035">
        <v>-0.368128524574177</v>
      </c>
      <c r="I1035">
        <v>-3.9552975370344798</v>
      </c>
      <c r="J1035">
        <v>1.6831388816508499</v>
      </c>
      <c r="K1035">
        <v>62.302534556395599</v>
      </c>
      <c r="L1035">
        <v>59.681729521160698</v>
      </c>
      <c r="M1035">
        <v>53.860821394049402</v>
      </c>
      <c r="N1035">
        <v>1.29220658756247</v>
      </c>
      <c r="O1035">
        <v>3.5321821036106802</v>
      </c>
      <c r="P1035">
        <v>29.7088169415597</v>
      </c>
      <c r="Q1035">
        <v>-2.7484158448541001E-2</v>
      </c>
    </row>
    <row r="1036" spans="1:17" hidden="1" x14ac:dyDescent="0.3">
      <c r="A1036" t="s">
        <v>2225</v>
      </c>
      <c r="B1036" t="s">
        <v>2226</v>
      </c>
      <c r="C1036" t="str">
        <f>IFERROR(VLOOKUP(Table1[[#This Row],[Ticker]],[1]!Table1[[Symbol]:[Industry]],2,FALSE),"-")</f>
        <v>-</v>
      </c>
      <c r="D1036" t="s">
        <v>164</v>
      </c>
      <c r="E1036">
        <v>2635.0852938899998</v>
      </c>
      <c r="F1036">
        <v>1748.9</v>
      </c>
      <c r="G1036">
        <v>126.520865043569</v>
      </c>
      <c r="H1036">
        <v>-0.20762586796169299</v>
      </c>
      <c r="I1036">
        <v>28.437223416353401</v>
      </c>
      <c r="J1036">
        <v>-13.378455983311801</v>
      </c>
      <c r="K1036">
        <v>1636.1757745700399</v>
      </c>
      <c r="L1036">
        <v>1260.9903853667799</v>
      </c>
      <c r="M1036">
        <v>48.843462515848699</v>
      </c>
      <c r="N1036">
        <v>0.806344781445956</v>
      </c>
      <c r="O1036">
        <v>11.3271199039396</v>
      </c>
      <c r="P1036">
        <v>226.43957069528699</v>
      </c>
      <c r="Q1036">
        <v>0.10852522686441</v>
      </c>
    </row>
    <row r="1037" spans="1:17" hidden="1" x14ac:dyDescent="0.3">
      <c r="A1037" t="s">
        <v>2227</v>
      </c>
      <c r="B1037" t="s">
        <v>2228</v>
      </c>
      <c r="C1037" t="str">
        <f>IFERROR(VLOOKUP(Table1[[#This Row],[Ticker]],[1]!Table1[[Symbol]:[Industry]],2,FALSE),"-")</f>
        <v>-</v>
      </c>
      <c r="D1037" t="s">
        <v>295</v>
      </c>
      <c r="E1037">
        <v>2633.1222720000001</v>
      </c>
      <c r="F1037">
        <v>1153.25</v>
      </c>
      <c r="G1037">
        <v>105.624495220787</v>
      </c>
      <c r="H1037">
        <v>-0.63815034282148797</v>
      </c>
      <c r="I1037">
        <v>77.919762506277294</v>
      </c>
      <c r="J1037">
        <v>-2.7562415823994701</v>
      </c>
      <c r="K1037">
        <v>1045.73092316218</v>
      </c>
      <c r="L1037">
        <v>808.37704738328796</v>
      </c>
      <c r="M1037">
        <v>47.973207101843798</v>
      </c>
      <c r="N1037">
        <v>0.92910383938280405</v>
      </c>
      <c r="O1037">
        <v>9.1220463906351608</v>
      </c>
      <c r="P1037">
        <v>137.02599938341299</v>
      </c>
    </row>
    <row r="1038" spans="1:17" hidden="1" x14ac:dyDescent="0.3">
      <c r="A1038" t="s">
        <v>2229</v>
      </c>
      <c r="B1038" t="s">
        <v>2230</v>
      </c>
      <c r="C1038" t="str">
        <f>IFERROR(VLOOKUP(Table1[[#This Row],[Ticker]],[1]!Table1[[Symbol]:[Industry]],2,FALSE),"-")</f>
        <v>-</v>
      </c>
      <c r="D1038" t="s">
        <v>260</v>
      </c>
      <c r="E1038">
        <v>2625.2399313750002</v>
      </c>
      <c r="F1038">
        <v>18052.75</v>
      </c>
      <c r="G1038">
        <v>-1.84101780428427</v>
      </c>
      <c r="H1038">
        <v>-9.0907298909085892</v>
      </c>
      <c r="I1038">
        <v>18.506112841193399</v>
      </c>
      <c r="J1038">
        <v>-5.2103880346887204</v>
      </c>
      <c r="K1038">
        <v>17927.028302463299</v>
      </c>
      <c r="L1038">
        <v>15791.328035365201</v>
      </c>
      <c r="M1038">
        <v>47.006489886515901</v>
      </c>
      <c r="N1038">
        <v>0.35488669174905901</v>
      </c>
      <c r="O1038">
        <v>15.771835315949099</v>
      </c>
      <c r="P1038">
        <v>43.275793650793602</v>
      </c>
      <c r="Q1038">
        <v>0.14201626862241101</v>
      </c>
    </row>
    <row r="1039" spans="1:17" hidden="1" x14ac:dyDescent="0.3">
      <c r="A1039" t="s">
        <v>2231</v>
      </c>
      <c r="B1039" t="s">
        <v>2232</v>
      </c>
      <c r="C1039" t="str">
        <f>IFERROR(VLOOKUP(Table1[[#This Row],[Ticker]],[1]!Table1[[Symbol]:[Industry]],2,FALSE),"-")</f>
        <v>-</v>
      </c>
      <c r="D1039" t="s">
        <v>999</v>
      </c>
      <c r="E1039">
        <v>2622.8609879999999</v>
      </c>
      <c r="F1039">
        <v>1149.45</v>
      </c>
      <c r="G1039">
        <v>17.333719550158001</v>
      </c>
      <c r="H1039">
        <v>26.605921994826801</v>
      </c>
      <c r="I1039">
        <v>46.6377729788056</v>
      </c>
      <c r="J1039">
        <v>-1.75054933835381</v>
      </c>
      <c r="K1039">
        <v>1041.2862406258901</v>
      </c>
      <c r="L1039">
        <v>860.57960087427603</v>
      </c>
      <c r="M1039">
        <v>41.687095949489503</v>
      </c>
      <c r="N1039">
        <v>0.38153838903390203</v>
      </c>
      <c r="O1039">
        <v>16.142502936186801</v>
      </c>
      <c r="P1039">
        <v>78.888802427826604</v>
      </c>
      <c r="Q1039">
        <v>6.7070167528389998E-2</v>
      </c>
    </row>
    <row r="1040" spans="1:17" hidden="1" x14ac:dyDescent="0.3">
      <c r="A1040" t="s">
        <v>2233</v>
      </c>
      <c r="B1040" t="s">
        <v>2234</v>
      </c>
      <c r="C1040" t="str">
        <f>IFERROR(VLOOKUP(Table1[[#This Row],[Ticker]],[1]!Table1[[Symbol]:[Industry]],2,FALSE),"-")</f>
        <v>-</v>
      </c>
      <c r="D1040" t="s">
        <v>517</v>
      </c>
      <c r="E1040">
        <v>2618.01585243</v>
      </c>
      <c r="F1040">
        <v>391.05</v>
      </c>
      <c r="G1040">
        <v>11.860083629141601</v>
      </c>
      <c r="H1040">
        <v>19.6136349089895</v>
      </c>
      <c r="I1040">
        <v>6.8058573186085596</v>
      </c>
      <c r="J1040">
        <v>2.6004750022464802</v>
      </c>
      <c r="K1040">
        <v>345.15545181187099</v>
      </c>
      <c r="L1040">
        <v>320.68200853628599</v>
      </c>
      <c r="M1040">
        <v>64.1767801826594</v>
      </c>
      <c r="N1040">
        <v>1.6459631165626201</v>
      </c>
      <c r="O1040">
        <v>3.51617440225036</v>
      </c>
      <c r="P1040">
        <v>66.192095197620006</v>
      </c>
    </row>
    <row r="1041" spans="1:17" hidden="1" x14ac:dyDescent="0.3">
      <c r="A1041" t="s">
        <v>2235</v>
      </c>
      <c r="B1041" t="s">
        <v>2236</v>
      </c>
      <c r="C1041" t="str">
        <f>IFERROR(VLOOKUP(Table1[[#This Row],[Ticker]],[1]!Table1[[Symbol]:[Industry]],2,FALSE),"-")</f>
        <v>-</v>
      </c>
      <c r="D1041" t="s">
        <v>164</v>
      </c>
      <c r="E1041">
        <v>2600.7743695499998</v>
      </c>
      <c r="F1041">
        <v>396.9</v>
      </c>
      <c r="G1041">
        <v>-7.26283224229054</v>
      </c>
      <c r="H1041">
        <v>-12.3365832165381</v>
      </c>
      <c r="I1041">
        <v>27.920579841781699</v>
      </c>
      <c r="J1041">
        <v>-3.5329473440234098</v>
      </c>
      <c r="K1041">
        <v>409.39469553047098</v>
      </c>
      <c r="L1041">
        <v>368.08422709880898</v>
      </c>
      <c r="M1041">
        <v>41.552352090666801</v>
      </c>
      <c r="N1041">
        <v>0.64146725024137596</v>
      </c>
      <c r="O1041">
        <v>21.945074326026699</v>
      </c>
      <c r="P1041">
        <v>60.688259109311701</v>
      </c>
      <c r="Q1041">
        <v>0.103667394416076</v>
      </c>
    </row>
    <row r="1042" spans="1:17" hidden="1" x14ac:dyDescent="0.3">
      <c r="A1042" t="s">
        <v>2237</v>
      </c>
      <c r="B1042" t="s">
        <v>2238</v>
      </c>
      <c r="C1042" t="str">
        <f>IFERROR(VLOOKUP(Table1[[#This Row],[Ticker]],[1]!Table1[[Symbol]:[Industry]],2,FALSE),"-")</f>
        <v>-</v>
      </c>
      <c r="D1042" t="s">
        <v>206</v>
      </c>
      <c r="E1042">
        <v>2581.09575984</v>
      </c>
      <c r="F1042">
        <v>2761.2</v>
      </c>
      <c r="G1042">
        <v>-9.4273438603359292</v>
      </c>
      <c r="H1042">
        <v>0.87086246354939001</v>
      </c>
      <c r="I1042">
        <v>3.0265305387455701</v>
      </c>
      <c r="J1042">
        <v>-4.8591307504820396</v>
      </c>
      <c r="K1042">
        <v>2821.4582614870601</v>
      </c>
      <c r="L1042">
        <v>2614.21306869401</v>
      </c>
      <c r="M1042">
        <v>39.087561639001201</v>
      </c>
      <c r="N1042">
        <v>0.89844737678165298</v>
      </c>
      <c r="O1042">
        <v>9.8725191945530906</v>
      </c>
      <c r="P1042">
        <v>31.5483563601715</v>
      </c>
      <c r="Q1042">
        <v>6.3308112692633006E-2</v>
      </c>
    </row>
    <row r="1043" spans="1:17" hidden="1" x14ac:dyDescent="0.3">
      <c r="A1043" t="s">
        <v>2239</v>
      </c>
      <c r="B1043" t="s">
        <v>2240</v>
      </c>
      <c r="C1043" t="str">
        <f>IFERROR(VLOOKUP(Table1[[#This Row],[Ticker]],[1]!Table1[[Symbol]:[Industry]],2,FALSE),"-")</f>
        <v>-</v>
      </c>
      <c r="D1043" t="s">
        <v>1362</v>
      </c>
      <c r="E1043">
        <v>2580.8388</v>
      </c>
      <c r="F1043">
        <v>1000</v>
      </c>
      <c r="G1043">
        <v>-25.882079104215201</v>
      </c>
      <c r="H1043">
        <v>-3.5752195801745099</v>
      </c>
      <c r="I1043">
        <v>-15.4153648936135</v>
      </c>
      <c r="J1043">
        <v>-1.5073219626933301</v>
      </c>
      <c r="K1043">
        <v>999.99649019020501</v>
      </c>
      <c r="L1043">
        <v>999.99659953777098</v>
      </c>
      <c r="M1043">
        <v>55.379180563809697</v>
      </c>
      <c r="N1043">
        <v>0.785470472008165</v>
      </c>
      <c r="O1043">
        <v>3</v>
      </c>
      <c r="P1043">
        <v>3.0927835051546202</v>
      </c>
      <c r="Q1043">
        <v>-0.101916752053546</v>
      </c>
    </row>
    <row r="1044" spans="1:17" x14ac:dyDescent="0.3">
      <c r="A1044" t="s">
        <v>2241</v>
      </c>
      <c r="B1044" t="s">
        <v>2242</v>
      </c>
      <c r="C1044" t="str">
        <f>IFERROR(VLOOKUP(Table1[[#This Row],[Ticker]],[1]!Table1[[Symbol]:[Industry]],2,FALSE),"-")</f>
        <v>-</v>
      </c>
      <c r="D1044" t="s">
        <v>24</v>
      </c>
      <c r="E1044">
        <v>2565.1480324139902</v>
      </c>
      <c r="F1044">
        <v>49.83</v>
      </c>
      <c r="G1044">
        <v>-53.716981348965398</v>
      </c>
      <c r="H1044">
        <v>-5.15188493295339</v>
      </c>
      <c r="I1044">
        <v>-28.453014118273298</v>
      </c>
      <c r="J1044">
        <v>-0.59804736176386297</v>
      </c>
      <c r="K1044">
        <v>51.137940924341102</v>
      </c>
      <c r="L1044">
        <v>59.154470096378198</v>
      </c>
      <c r="M1044">
        <v>45.3999254873006</v>
      </c>
      <c r="N1044">
        <v>0.57948923931465401</v>
      </c>
      <c r="O1044">
        <v>65.362231587397105</v>
      </c>
      <c r="P1044">
        <v>1.9435351882160301</v>
      </c>
    </row>
    <row r="1045" spans="1:17" hidden="1" x14ac:dyDescent="0.3">
      <c r="A1045" t="s">
        <v>2243</v>
      </c>
      <c r="B1045" t="s">
        <v>2244</v>
      </c>
      <c r="C1045" t="str">
        <f>IFERROR(VLOOKUP(Table1[[#This Row],[Ticker]],[1]!Table1[[Symbol]:[Industry]],2,FALSE),"-")</f>
        <v>-</v>
      </c>
      <c r="D1045" t="s">
        <v>444</v>
      </c>
      <c r="E1045">
        <v>2563.4330962200002</v>
      </c>
      <c r="F1045">
        <v>622.45000000000005</v>
      </c>
      <c r="G1045">
        <v>-35.802484314056002</v>
      </c>
      <c r="H1045">
        <v>10.7908753467698</v>
      </c>
      <c r="I1045">
        <v>-19.911953702999899</v>
      </c>
      <c r="J1045">
        <v>-0.69132196269333102</v>
      </c>
      <c r="K1045">
        <v>615.208299110707</v>
      </c>
      <c r="L1045">
        <v>640.221733057714</v>
      </c>
      <c r="M1045">
        <v>50.701200218043603</v>
      </c>
      <c r="N1045">
        <v>2.41455383193082</v>
      </c>
      <c r="O1045">
        <v>28.307494577877701</v>
      </c>
      <c r="P1045">
        <v>15.5466864674215</v>
      </c>
      <c r="Q1045">
        <v>-8.5511006100680003E-3</v>
      </c>
    </row>
    <row r="1046" spans="1:17" hidden="1" x14ac:dyDescent="0.3">
      <c r="A1046" t="s">
        <v>2245</v>
      </c>
      <c r="B1046" t="s">
        <v>2246</v>
      </c>
      <c r="C1046" t="str">
        <f>IFERROR(VLOOKUP(Table1[[#This Row],[Ticker]],[1]!Table1[[Symbol]:[Industry]],2,FALSE),"-")</f>
        <v>-</v>
      </c>
      <c r="D1046" t="s">
        <v>141</v>
      </c>
      <c r="E1046">
        <v>2550.9390389999999</v>
      </c>
      <c r="F1046">
        <v>3467.25</v>
      </c>
      <c r="G1046">
        <v>360.95448365905298</v>
      </c>
      <c r="H1046">
        <v>65.657323661337301</v>
      </c>
      <c r="I1046">
        <v>302.70241712834201</v>
      </c>
      <c r="J1046">
        <v>20.031535947831301</v>
      </c>
      <c r="K1046">
        <v>2309.0554869563598</v>
      </c>
      <c r="L1046">
        <v>1624.3366076735099</v>
      </c>
      <c r="M1046">
        <v>92.135067706607799</v>
      </c>
      <c r="N1046">
        <v>1.2237743771626799</v>
      </c>
      <c r="O1046">
        <v>0</v>
      </c>
      <c r="P1046">
        <v>511.77767975297701</v>
      </c>
      <c r="Q1046">
        <v>0.26016053035278902</v>
      </c>
    </row>
    <row r="1047" spans="1:17" hidden="1" x14ac:dyDescent="0.3">
      <c r="A1047" t="s">
        <v>2247</v>
      </c>
      <c r="B1047" t="s">
        <v>2248</v>
      </c>
      <c r="C1047" t="str">
        <f>IFERROR(VLOOKUP(Table1[[#This Row],[Ticker]],[1]!Table1[[Symbol]:[Industry]],2,FALSE),"-")</f>
        <v>-</v>
      </c>
      <c r="D1047" t="s">
        <v>777</v>
      </c>
      <c r="E1047">
        <v>2549.8027349690001</v>
      </c>
      <c r="F1047">
        <v>22.51</v>
      </c>
      <c r="G1047">
        <v>-36.944900123575103</v>
      </c>
      <c r="H1047">
        <v>44.734273267679797</v>
      </c>
      <c r="I1047">
        <v>23.964440049946699</v>
      </c>
      <c r="J1047">
        <v>25.2149002595288</v>
      </c>
      <c r="K1047">
        <v>17.379200170065701</v>
      </c>
      <c r="L1047">
        <v>17.816475937647802</v>
      </c>
      <c r="M1047">
        <v>79.316171205985199</v>
      </c>
      <c r="N1047">
        <v>4.6068857258658298</v>
      </c>
      <c r="O1047">
        <v>19.946690359840002</v>
      </c>
      <c r="P1047">
        <v>59.532246633593203</v>
      </c>
      <c r="Q1047">
        <v>9.7396518797788004E-2</v>
      </c>
    </row>
    <row r="1048" spans="1:17" hidden="1" x14ac:dyDescent="0.3">
      <c r="A1048" t="s">
        <v>2249</v>
      </c>
      <c r="B1048" t="s">
        <v>2250</v>
      </c>
      <c r="C1048" t="str">
        <f>IFERROR(VLOOKUP(Table1[[#This Row],[Ticker]],[1]!Table1[[Symbol]:[Industry]],2,FALSE),"-")</f>
        <v>-</v>
      </c>
      <c r="D1048" t="s">
        <v>132</v>
      </c>
      <c r="E1048">
        <v>2543.0446176840001</v>
      </c>
      <c r="F1048">
        <v>9.7200000000000006</v>
      </c>
      <c r="G1048">
        <v>209.29033468888801</v>
      </c>
      <c r="H1048">
        <v>-1.21624522120015</v>
      </c>
      <c r="I1048">
        <v>-6.2028817575462503</v>
      </c>
      <c r="J1048">
        <v>-3.5681659273645701</v>
      </c>
      <c r="K1048">
        <v>10.0939182023768</v>
      </c>
      <c r="L1048">
        <v>9.5382396957806108</v>
      </c>
      <c r="M1048">
        <v>48.1330805838655</v>
      </c>
      <c r="N1048">
        <v>0.95069392239671402</v>
      </c>
      <c r="O1048">
        <v>103.703703703703</v>
      </c>
      <c r="P1048">
        <v>341.81818181818102</v>
      </c>
      <c r="Q1048">
        <v>0.137114348159626</v>
      </c>
    </row>
    <row r="1049" spans="1:17" x14ac:dyDescent="0.3">
      <c r="A1049" t="s">
        <v>2251</v>
      </c>
      <c r="B1049" t="s">
        <v>2252</v>
      </c>
      <c r="C1049" t="str">
        <f>IFERROR(VLOOKUP(Table1[[#This Row],[Ticker]],[1]!Table1[[Symbol]:[Industry]],2,FALSE),"-")</f>
        <v>-</v>
      </c>
      <c r="D1049" t="s">
        <v>1930</v>
      </c>
      <c r="E1049">
        <v>2542.774748674</v>
      </c>
      <c r="F1049">
        <v>13.81</v>
      </c>
      <c r="G1049">
        <v>-54.696512093905902</v>
      </c>
      <c r="H1049">
        <v>-7.94979237579994</v>
      </c>
      <c r="I1049">
        <v>-35.819823116870097</v>
      </c>
      <c r="J1049">
        <v>-2.6380640121633001</v>
      </c>
      <c r="K1049">
        <v>14.869895968477399</v>
      </c>
      <c r="L1049">
        <v>16.583874010809598</v>
      </c>
      <c r="M1049">
        <v>31.5913978074955</v>
      </c>
      <c r="N1049">
        <v>0.76583993787729898</v>
      </c>
      <c r="O1049">
        <v>88.631426502534396</v>
      </c>
      <c r="P1049">
        <v>7.4708171206225797</v>
      </c>
      <c r="Q1049">
        <v>-3.8421510539214998E-2</v>
      </c>
    </row>
    <row r="1050" spans="1:17" x14ac:dyDescent="0.3">
      <c r="A1050" t="s">
        <v>2253</v>
      </c>
      <c r="B1050" t="s">
        <v>2254</v>
      </c>
      <c r="C1050" t="str">
        <f>IFERROR(VLOOKUP(Table1[[#This Row],[Ticker]],[1]!Table1[[Symbol]:[Industry]],2,FALSE),"-")</f>
        <v>-</v>
      </c>
      <c r="D1050" t="s">
        <v>377</v>
      </c>
      <c r="E1050">
        <v>2540.9058129800001</v>
      </c>
      <c r="F1050">
        <v>50.74</v>
      </c>
      <c r="G1050">
        <v>-62.013994265647597</v>
      </c>
      <c r="H1050">
        <v>-2.6563222569623601</v>
      </c>
      <c r="I1050">
        <v>-16.314802403613601</v>
      </c>
      <c r="J1050">
        <v>-1.3487176803776999</v>
      </c>
      <c r="K1050">
        <v>51.620997451887597</v>
      </c>
      <c r="L1050">
        <v>58.232962322958798</v>
      </c>
      <c r="M1050">
        <v>60.123998339402398</v>
      </c>
      <c r="N1050">
        <v>1.08160984050343</v>
      </c>
      <c r="O1050">
        <v>65.648403626330307</v>
      </c>
      <c r="P1050">
        <v>5.7083333333333304</v>
      </c>
    </row>
    <row r="1051" spans="1:17" hidden="1" x14ac:dyDescent="0.3">
      <c r="A1051" t="s">
        <v>2255</v>
      </c>
      <c r="B1051" t="s">
        <v>2256</v>
      </c>
      <c r="C1051" t="str">
        <f>IFERROR(VLOOKUP(Table1[[#This Row],[Ticker]],[1]!Table1[[Symbol]:[Industry]],2,FALSE),"-")</f>
        <v>-</v>
      </c>
      <c r="D1051" t="s">
        <v>54</v>
      </c>
      <c r="E1051">
        <v>2533.4043029999998</v>
      </c>
      <c r="F1051">
        <v>275.25</v>
      </c>
      <c r="G1051">
        <v>35.172307835897698</v>
      </c>
      <c r="H1051">
        <v>0.83105375813766302</v>
      </c>
      <c r="I1051">
        <v>11.339333922082799</v>
      </c>
      <c r="J1051">
        <v>14.077630497000699</v>
      </c>
      <c r="K1051">
        <v>247.32749138221999</v>
      </c>
      <c r="L1051">
        <v>219.347538694235</v>
      </c>
      <c r="M1051">
        <v>66.215857762108101</v>
      </c>
      <c r="N1051">
        <v>2.29776745766029</v>
      </c>
      <c r="O1051">
        <v>4.4504995458673999</v>
      </c>
      <c r="P1051">
        <v>93.838028169013995</v>
      </c>
      <c r="Q1051">
        <v>0.106375116258004</v>
      </c>
    </row>
    <row r="1052" spans="1:17" hidden="1" x14ac:dyDescent="0.3">
      <c r="A1052" t="s">
        <v>2257</v>
      </c>
      <c r="B1052" t="s">
        <v>2258</v>
      </c>
      <c r="C1052" t="str">
        <f>IFERROR(VLOOKUP(Table1[[#This Row],[Ticker]],[1]!Table1[[Symbol]:[Industry]],2,FALSE),"-")</f>
        <v>-</v>
      </c>
      <c r="D1052" t="s">
        <v>78</v>
      </c>
      <c r="E1052">
        <v>2530.8513079200002</v>
      </c>
      <c r="F1052">
        <v>920.4</v>
      </c>
      <c r="G1052">
        <v>124.976465458335</v>
      </c>
      <c r="H1052">
        <v>-4.1478714399550798</v>
      </c>
      <c r="I1052">
        <v>24.175657542734999</v>
      </c>
      <c r="J1052">
        <v>-7.4462617632097601</v>
      </c>
      <c r="K1052">
        <v>947.52076182056396</v>
      </c>
      <c r="L1052">
        <v>794.94287726794596</v>
      </c>
      <c r="M1052">
        <v>28.3443221088652</v>
      </c>
      <c r="N1052">
        <v>1.12202291646218</v>
      </c>
      <c r="O1052">
        <v>18.8287700999565</v>
      </c>
      <c r="P1052">
        <v>161.88647033717399</v>
      </c>
      <c r="Q1052">
        <v>7.9835266070479999E-2</v>
      </c>
    </row>
    <row r="1053" spans="1:17" hidden="1" x14ac:dyDescent="0.3">
      <c r="A1053" t="s">
        <v>2259</v>
      </c>
      <c r="B1053" t="s">
        <v>2260</v>
      </c>
      <c r="C1053" t="str">
        <f>IFERROR(VLOOKUP(Table1[[#This Row],[Ticker]],[1]!Table1[[Symbol]:[Industry]],2,FALSE),"-")</f>
        <v>-</v>
      </c>
      <c r="D1053" t="s">
        <v>2261</v>
      </c>
      <c r="E1053">
        <v>2529.9637539999999</v>
      </c>
      <c r="F1053">
        <v>256.99</v>
      </c>
      <c r="G1053">
        <v>122.297544266137</v>
      </c>
      <c r="H1053">
        <v>41.109874310037597</v>
      </c>
      <c r="I1053">
        <v>71.894130723208505</v>
      </c>
      <c r="J1053">
        <v>16.2086634354769</v>
      </c>
      <c r="K1053">
        <v>191.47793231484201</v>
      </c>
      <c r="M1053">
        <v>74.287607693398002</v>
      </c>
      <c r="N1053">
        <v>3.4594607865992999</v>
      </c>
      <c r="O1053">
        <v>6.5800225689715397</v>
      </c>
      <c r="P1053">
        <v>189.24029262802401</v>
      </c>
    </row>
    <row r="1054" spans="1:17" hidden="1" x14ac:dyDescent="0.3">
      <c r="A1054" t="s">
        <v>2262</v>
      </c>
      <c r="B1054" t="s">
        <v>2263</v>
      </c>
      <c r="C1054" t="str">
        <f>IFERROR(VLOOKUP(Table1[[#This Row],[Ticker]],[1]!Table1[[Symbol]:[Industry]],2,FALSE),"-")</f>
        <v>-</v>
      </c>
      <c r="D1054" t="s">
        <v>374</v>
      </c>
      <c r="E1054">
        <v>2526.822456675</v>
      </c>
      <c r="F1054">
        <v>1146.75</v>
      </c>
      <c r="G1054">
        <v>-6.8801112955467598</v>
      </c>
      <c r="H1054">
        <v>0.14657004632673501</v>
      </c>
      <c r="I1054">
        <v>-8.2584898393703394</v>
      </c>
      <c r="J1054">
        <v>-1.4563989836990701</v>
      </c>
      <c r="K1054">
        <v>1117.37442393218</v>
      </c>
      <c r="L1054">
        <v>1052.31565349479</v>
      </c>
      <c r="M1054">
        <v>40.815395190704301</v>
      </c>
      <c r="N1054">
        <v>0.618876497587173</v>
      </c>
      <c r="O1054">
        <v>13.1720078482668</v>
      </c>
      <c r="P1054">
        <v>33.343023255813897</v>
      </c>
      <c r="Q1054">
        <v>0.11786481225711599</v>
      </c>
    </row>
    <row r="1055" spans="1:17" x14ac:dyDescent="0.3">
      <c r="A1055" t="s">
        <v>2264</v>
      </c>
      <c r="B1055" t="s">
        <v>2265</v>
      </c>
      <c r="C1055" t="str">
        <f>IFERROR(VLOOKUP(Table1[[#This Row],[Ticker]],[1]!Table1[[Symbol]:[Industry]],2,FALSE),"-")</f>
        <v>-</v>
      </c>
      <c r="D1055" t="s">
        <v>725</v>
      </c>
      <c r="E1055">
        <v>2526.7662846899998</v>
      </c>
      <c r="F1055">
        <v>474.9</v>
      </c>
      <c r="G1055">
        <v>-36.421779584576903</v>
      </c>
      <c r="H1055">
        <v>0.51316515337151303</v>
      </c>
      <c r="I1055">
        <v>0.30000936539217898</v>
      </c>
      <c r="J1055">
        <v>-4.15954872808177</v>
      </c>
      <c r="K1055">
        <v>465.97250339989102</v>
      </c>
      <c r="L1055">
        <v>480.50572716977501</v>
      </c>
      <c r="M1055">
        <v>68.465863409999798</v>
      </c>
      <c r="N1055">
        <v>0.63385234621722097</v>
      </c>
      <c r="O1055">
        <v>20.951779321962501</v>
      </c>
      <c r="P1055">
        <v>22.050886661526501</v>
      </c>
      <c r="Q1055">
        <v>-9.9180949680805E-2</v>
      </c>
    </row>
    <row r="1056" spans="1:17" hidden="1" x14ac:dyDescent="0.3">
      <c r="A1056" t="s">
        <v>2266</v>
      </c>
      <c r="B1056" t="s">
        <v>2267</v>
      </c>
      <c r="C1056" t="str">
        <f>IFERROR(VLOOKUP(Table1[[#This Row],[Ticker]],[1]!Table1[[Symbol]:[Industry]],2,FALSE),"-")</f>
        <v>-</v>
      </c>
      <c r="D1056" t="s">
        <v>1488</v>
      </c>
      <c r="E1056">
        <v>2523.9269732500002</v>
      </c>
      <c r="F1056">
        <v>186.5</v>
      </c>
      <c r="G1056">
        <v>18.6915643066374</v>
      </c>
      <c r="H1056">
        <v>62.448532540550502</v>
      </c>
      <c r="I1056">
        <v>60.195687827083098</v>
      </c>
      <c r="J1056">
        <v>-0.45840891921506999</v>
      </c>
      <c r="K1056">
        <v>147.005185723316</v>
      </c>
      <c r="L1056">
        <v>121.05677568869901</v>
      </c>
      <c r="M1056">
        <v>64.077920001515693</v>
      </c>
      <c r="N1056">
        <v>1.3246044943872299</v>
      </c>
      <c r="O1056">
        <v>9.3297587131367195</v>
      </c>
      <c r="P1056">
        <v>105.963556046383</v>
      </c>
      <c r="Q1056">
        <v>7.6620802090520995E-2</v>
      </c>
    </row>
    <row r="1057" spans="1:17" hidden="1" x14ac:dyDescent="0.3">
      <c r="A1057" t="s">
        <v>2268</v>
      </c>
      <c r="B1057" t="s">
        <v>2269</v>
      </c>
      <c r="C1057" t="str">
        <f>IFERROR(VLOOKUP(Table1[[#This Row],[Ticker]],[1]!Table1[[Symbol]:[Industry]],2,FALSE),"-")</f>
        <v>-</v>
      </c>
      <c r="D1057" t="s">
        <v>21</v>
      </c>
      <c r="E1057">
        <v>2521.7871943800001</v>
      </c>
      <c r="F1057">
        <v>386.9</v>
      </c>
      <c r="G1057">
        <v>4.6730077862858597</v>
      </c>
      <c r="H1057">
        <v>15.6131949619887</v>
      </c>
      <c r="I1057">
        <v>-19.6845821496856</v>
      </c>
      <c r="J1057">
        <v>-13.2181276393052</v>
      </c>
      <c r="K1057">
        <v>369.692903542198</v>
      </c>
      <c r="L1057">
        <v>371.10091498592499</v>
      </c>
      <c r="M1057">
        <v>49.1965148372595</v>
      </c>
      <c r="N1057">
        <v>1.8546908959975901</v>
      </c>
      <c r="O1057">
        <v>78.534505040062001</v>
      </c>
      <c r="P1057">
        <v>61.848985567872802</v>
      </c>
      <c r="Q1057">
        <v>0.123548257088437</v>
      </c>
    </row>
    <row r="1058" spans="1:17" hidden="1" x14ac:dyDescent="0.3">
      <c r="A1058" t="s">
        <v>2270</v>
      </c>
      <c r="B1058" t="s">
        <v>2271</v>
      </c>
      <c r="C1058" t="str">
        <f>IFERROR(VLOOKUP(Table1[[#This Row],[Ticker]],[1]!Table1[[Symbol]:[Industry]],2,FALSE),"-")</f>
        <v>-</v>
      </c>
      <c r="D1058" t="s">
        <v>444</v>
      </c>
      <c r="E1058">
        <v>2521.75924854</v>
      </c>
      <c r="F1058">
        <v>389.55</v>
      </c>
      <c r="G1058">
        <v>105.44214892428801</v>
      </c>
      <c r="H1058">
        <v>-15.859847013604799</v>
      </c>
      <c r="I1058">
        <v>-5.1403564110446602</v>
      </c>
      <c r="J1058">
        <v>-3.0272315217939498</v>
      </c>
      <c r="K1058">
        <v>418.27159849003101</v>
      </c>
      <c r="L1058">
        <v>370.618150221485</v>
      </c>
      <c r="M1058">
        <v>32.261592203434901</v>
      </c>
      <c r="N1058">
        <v>0.47548146087978299</v>
      </c>
      <c r="O1058">
        <v>31.8701065331793</v>
      </c>
      <c r="P1058">
        <v>135.093542546771</v>
      </c>
      <c r="Q1058">
        <v>0.13276090844129801</v>
      </c>
    </row>
    <row r="1059" spans="1:17" hidden="1" x14ac:dyDescent="0.3">
      <c r="A1059" t="s">
        <v>2272</v>
      </c>
      <c r="B1059" t="s">
        <v>2273</v>
      </c>
      <c r="C1059" t="str">
        <f>IFERROR(VLOOKUP(Table1[[#This Row],[Ticker]],[1]!Table1[[Symbol]:[Industry]],2,FALSE),"-")</f>
        <v>-</v>
      </c>
      <c r="D1059" t="s">
        <v>206</v>
      </c>
      <c r="E1059">
        <v>2517.6320431499998</v>
      </c>
      <c r="F1059">
        <v>452.55</v>
      </c>
      <c r="G1059">
        <v>-2.6050428743051102</v>
      </c>
      <c r="H1059">
        <v>-4.7668779714356804</v>
      </c>
      <c r="I1059">
        <v>16.522410606590402</v>
      </c>
      <c r="J1059">
        <v>1.56588245719617</v>
      </c>
      <c r="K1059">
        <v>436.02699467308798</v>
      </c>
      <c r="L1059">
        <v>399.87425750091597</v>
      </c>
      <c r="M1059">
        <v>68.095275926131805</v>
      </c>
      <c r="N1059">
        <v>0.51606181115046101</v>
      </c>
      <c r="O1059">
        <v>8.0543586344050393</v>
      </c>
      <c r="P1059">
        <v>44.561571633924203</v>
      </c>
      <c r="Q1059">
        <v>4.3643099182348002E-2</v>
      </c>
    </row>
    <row r="1060" spans="1:17" hidden="1" x14ac:dyDescent="0.3">
      <c r="A1060" t="s">
        <v>2274</v>
      </c>
      <c r="B1060" t="s">
        <v>2275</v>
      </c>
      <c r="C1060" t="str">
        <f>IFERROR(VLOOKUP(Table1[[#This Row],[Ticker]],[1]!Table1[[Symbol]:[Industry]],2,FALSE),"-")</f>
        <v>-</v>
      </c>
      <c r="D1060" t="s">
        <v>158</v>
      </c>
      <c r="E1060">
        <v>2513.26196355</v>
      </c>
      <c r="F1060">
        <v>1382.25</v>
      </c>
      <c r="G1060">
        <v>400.68934946721299</v>
      </c>
      <c r="H1060">
        <v>0.94329893834400402</v>
      </c>
      <c r="I1060">
        <v>401.98958680890701</v>
      </c>
      <c r="J1060">
        <v>7.0311395757681998</v>
      </c>
      <c r="K1060">
        <v>1318.55544460855</v>
      </c>
      <c r="M1060">
        <v>53.222886217112901</v>
      </c>
      <c r="N1060">
        <v>0.30456186412865099</v>
      </c>
      <c r="O1060">
        <v>13.5105805751492</v>
      </c>
      <c r="P1060">
        <v>497.47136373460103</v>
      </c>
    </row>
    <row r="1061" spans="1:17" hidden="1" x14ac:dyDescent="0.3">
      <c r="A1061" t="s">
        <v>2276</v>
      </c>
      <c r="B1061" t="s">
        <v>2277</v>
      </c>
      <c r="C1061" t="str">
        <f>IFERROR(VLOOKUP(Table1[[#This Row],[Ticker]],[1]!Table1[[Symbol]:[Industry]],2,FALSE),"-")</f>
        <v>-</v>
      </c>
      <c r="D1061" t="s">
        <v>95</v>
      </c>
      <c r="E1061">
        <v>2507.9417083220001</v>
      </c>
      <c r="F1061">
        <v>21.38</v>
      </c>
      <c r="G1061">
        <v>36.224361280293301</v>
      </c>
      <c r="H1061">
        <v>1.6127861313914</v>
      </c>
      <c r="I1061">
        <v>2.1417407187398299</v>
      </c>
      <c r="J1061">
        <v>7.8986186313660802</v>
      </c>
      <c r="K1061">
        <v>20.4566087884842</v>
      </c>
      <c r="L1061">
        <v>19.094727320774201</v>
      </c>
      <c r="M1061">
        <v>61.422572150667598</v>
      </c>
      <c r="N1061">
        <v>0.93272002803806897</v>
      </c>
      <c r="O1061">
        <v>49.133116112773003</v>
      </c>
      <c r="P1061">
        <v>91.702636969232003</v>
      </c>
      <c r="Q1061">
        <v>0.16370719589761301</v>
      </c>
    </row>
    <row r="1062" spans="1:17" hidden="1" x14ac:dyDescent="0.3">
      <c r="A1062" t="s">
        <v>2278</v>
      </c>
      <c r="B1062" t="s">
        <v>2279</v>
      </c>
      <c r="C1062" t="str">
        <f>IFERROR(VLOOKUP(Table1[[#This Row],[Ticker]],[1]!Table1[[Symbol]:[Industry]],2,FALSE),"-")</f>
        <v>-</v>
      </c>
      <c r="D1062" t="s">
        <v>127</v>
      </c>
      <c r="E1062">
        <v>2496.6548239049998</v>
      </c>
      <c r="F1062">
        <v>51.85</v>
      </c>
      <c r="G1062">
        <v>280.78458756245101</v>
      </c>
      <c r="H1062">
        <v>40.797770773523197</v>
      </c>
      <c r="I1062">
        <v>86.7278846090569</v>
      </c>
      <c r="J1062">
        <v>0.22285311454663001</v>
      </c>
      <c r="K1062">
        <v>38.003155850832997</v>
      </c>
      <c r="L1062">
        <v>29.053804841025901</v>
      </c>
      <c r="M1062">
        <v>82.914999421992604</v>
      </c>
      <c r="N1062">
        <v>1.47392788664648</v>
      </c>
      <c r="O1062">
        <v>0</v>
      </c>
      <c r="P1062">
        <v>314.79999999999899</v>
      </c>
      <c r="Q1062">
        <v>0.134829268690207</v>
      </c>
    </row>
    <row r="1063" spans="1:17" hidden="1" x14ac:dyDescent="0.3">
      <c r="A1063" t="s">
        <v>2280</v>
      </c>
      <c r="B1063" t="s">
        <v>2281</v>
      </c>
      <c r="C1063" t="str">
        <f>IFERROR(VLOOKUP(Table1[[#This Row],[Ticker]],[1]!Table1[[Symbol]:[Industry]],2,FALSE),"-")</f>
        <v>-</v>
      </c>
      <c r="D1063" t="s">
        <v>1006</v>
      </c>
      <c r="E1063">
        <v>2489.7776062500002</v>
      </c>
      <c r="F1063">
        <v>701.25</v>
      </c>
      <c r="G1063">
        <v>90.887627232724498</v>
      </c>
      <c r="H1063">
        <v>22.219446112189299</v>
      </c>
      <c r="I1063">
        <v>134.405508983098</v>
      </c>
      <c r="J1063">
        <v>2.8497288821956501</v>
      </c>
      <c r="K1063">
        <v>596.051595157272</v>
      </c>
      <c r="L1063">
        <v>451.14925961694701</v>
      </c>
      <c r="M1063">
        <v>73.470040071764302</v>
      </c>
      <c r="N1063">
        <v>0.88911489988804804</v>
      </c>
      <c r="O1063">
        <v>3.92869875222816</v>
      </c>
      <c r="P1063">
        <v>174.892199137593</v>
      </c>
      <c r="Q1063">
        <v>0.15977679978651799</v>
      </c>
    </row>
    <row r="1064" spans="1:17" hidden="1" x14ac:dyDescent="0.3">
      <c r="A1064" t="s">
        <v>2282</v>
      </c>
      <c r="B1064" t="s">
        <v>2283</v>
      </c>
      <c r="C1064" t="str">
        <f>IFERROR(VLOOKUP(Table1[[#This Row],[Ticker]],[1]!Table1[[Symbol]:[Industry]],2,FALSE),"-")</f>
        <v>-</v>
      </c>
      <c r="D1064" t="s">
        <v>2284</v>
      </c>
      <c r="E1064">
        <v>2485.8477987199999</v>
      </c>
      <c r="F1064">
        <v>499.4</v>
      </c>
      <c r="G1064">
        <v>90.802644622762003</v>
      </c>
      <c r="H1064">
        <v>-8.0985519592183195</v>
      </c>
      <c r="I1064">
        <v>41.924529866392596</v>
      </c>
      <c r="J1064">
        <v>-4.6065955704415096</v>
      </c>
      <c r="K1064">
        <v>506.90111869196102</v>
      </c>
      <c r="L1064">
        <v>431.358993806662</v>
      </c>
      <c r="M1064">
        <v>48.332424522197798</v>
      </c>
      <c r="N1064">
        <v>1.58931267337483</v>
      </c>
      <c r="O1064">
        <v>23.748498197837399</v>
      </c>
      <c r="P1064">
        <v>143.01703163017001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Row],[Ticker]],[1]!Table1[[Symbol]:[Industry]],2,FALSE),"-")</f>
        <v>-</v>
      </c>
      <c r="D1065" t="s">
        <v>1219</v>
      </c>
      <c r="E1065">
        <v>2481.6769500099999</v>
      </c>
      <c r="F1065">
        <v>873.35</v>
      </c>
      <c r="G1065">
        <v>16.473259119093601</v>
      </c>
      <c r="H1065">
        <v>2.1220848563986801</v>
      </c>
      <c r="I1065">
        <v>-23.0472480342323</v>
      </c>
      <c r="J1065">
        <v>0.61564787489366601</v>
      </c>
      <c r="K1065">
        <v>852.93097738585402</v>
      </c>
      <c r="L1065">
        <v>841.68544799624101</v>
      </c>
      <c r="M1065">
        <v>49.213546015172597</v>
      </c>
      <c r="N1065">
        <v>0.609847474014798</v>
      </c>
      <c r="O1065">
        <v>31.7856529455544</v>
      </c>
      <c r="P1065">
        <v>47.264142989629804</v>
      </c>
      <c r="Q1065">
        <v>-7.1244648322770004E-3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Row],[Ticker]],[1]!Table1[[Symbol]:[Industry]],2,FALSE),"-")</f>
        <v>-</v>
      </c>
      <c r="D1066" t="s">
        <v>382</v>
      </c>
      <c r="E1066">
        <v>2480.740374645</v>
      </c>
      <c r="F1066">
        <v>1264.95</v>
      </c>
      <c r="G1066">
        <v>-33.364251347769702</v>
      </c>
      <c r="H1066">
        <v>4.3179428129878703</v>
      </c>
      <c r="I1066">
        <v>-2.6907934559462401</v>
      </c>
      <c r="J1066">
        <v>2.84931012096721</v>
      </c>
      <c r="K1066">
        <v>1228.0023037235201</v>
      </c>
      <c r="L1066">
        <v>1216.2440935407001</v>
      </c>
      <c r="M1066">
        <v>80.284229993580297</v>
      </c>
      <c r="N1066">
        <v>0.407550176605398</v>
      </c>
      <c r="O1066">
        <v>16.557966718052</v>
      </c>
      <c r="P1066">
        <v>53.317980728440702</v>
      </c>
      <c r="Q1066">
        <v>-2.8177808885203999E-2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Row],[Ticker]],[1]!Table1[[Symbol]:[Industry]],2,FALSE),"-")</f>
        <v>-</v>
      </c>
      <c r="D1067" t="s">
        <v>127</v>
      </c>
      <c r="E1067">
        <v>2478.5542114199998</v>
      </c>
      <c r="F1067">
        <v>191.66</v>
      </c>
      <c r="G1067">
        <v>-1.06280199578149</v>
      </c>
      <c r="H1067">
        <v>19.372518231581299</v>
      </c>
      <c r="I1067">
        <v>34.026130223091897</v>
      </c>
      <c r="J1067">
        <v>4.2038849338583804</v>
      </c>
      <c r="K1067">
        <v>170.752042357947</v>
      </c>
      <c r="L1067">
        <v>157.38735310432</v>
      </c>
      <c r="M1067">
        <v>55.997069548548801</v>
      </c>
      <c r="N1067">
        <v>2.5518072789256201</v>
      </c>
      <c r="O1067">
        <v>9.5168527600960093</v>
      </c>
      <c r="P1067">
        <v>66.660869565217396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Row],[Ticker]],[1]!Table1[[Symbol]:[Industry]],2,FALSE),"-")</f>
        <v>-</v>
      </c>
      <c r="D1068" t="s">
        <v>460</v>
      </c>
      <c r="E1068">
        <v>2477.9852896000002</v>
      </c>
      <c r="F1068">
        <v>311.60000000000002</v>
      </c>
      <c r="G1068">
        <v>-10.4319123757972</v>
      </c>
      <c r="H1068">
        <v>1.1296984526123699</v>
      </c>
      <c r="I1068">
        <v>8.4310118849396005</v>
      </c>
      <c r="J1068">
        <v>-4.0851132988739298</v>
      </c>
      <c r="K1068">
        <v>309.96042770899498</v>
      </c>
      <c r="L1068">
        <v>284.50072084770301</v>
      </c>
      <c r="M1068">
        <v>38.967170132983803</v>
      </c>
      <c r="N1068">
        <v>0.59058489012059001</v>
      </c>
      <c r="O1068">
        <v>16.1745827984595</v>
      </c>
      <c r="P1068">
        <v>37.359488648886902</v>
      </c>
      <c r="Q1068">
        <v>-6.4162362600872005E-2</v>
      </c>
    </row>
    <row r="1069" spans="1:17" x14ac:dyDescent="0.3">
      <c r="A1069" t="s">
        <v>2293</v>
      </c>
      <c r="B1069" t="s">
        <v>2294</v>
      </c>
      <c r="C1069" t="str">
        <f>IFERROR(VLOOKUP(Table1[[#This Row],[Ticker]],[1]!Table1[[Symbol]:[Industry]],2,FALSE),"-")</f>
        <v>-</v>
      </c>
      <c r="D1069" t="s">
        <v>1219</v>
      </c>
      <c r="E1069">
        <v>2477.958938625</v>
      </c>
      <c r="F1069">
        <v>342.75</v>
      </c>
      <c r="G1069">
        <v>-66.443945054098094</v>
      </c>
      <c r="H1069">
        <v>-11.098352207236299</v>
      </c>
      <c r="I1069">
        <v>-24.849579330882701</v>
      </c>
      <c r="J1069">
        <v>-8.1414947219676304</v>
      </c>
      <c r="K1069">
        <v>388.01984949074301</v>
      </c>
      <c r="L1069">
        <v>417.95016387374898</v>
      </c>
      <c r="M1069">
        <v>21.947839454116298</v>
      </c>
      <c r="N1069">
        <v>0.50039817401732201</v>
      </c>
      <c r="O1069">
        <v>72.662290299051705</v>
      </c>
      <c r="P1069">
        <v>8.8095238095237995</v>
      </c>
      <c r="Q1069">
        <v>-3.850335285861E-2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Row],[Ticker]],[1]!Table1[[Symbol]:[Industry]],2,FALSE),"-")</f>
        <v>-</v>
      </c>
      <c r="D1070" t="s">
        <v>75</v>
      </c>
      <c r="E1070">
        <v>2477.9142499999998</v>
      </c>
      <c r="F1070">
        <v>924.25</v>
      </c>
      <c r="G1070">
        <v>259.704070249143</v>
      </c>
      <c r="H1070">
        <v>2.1588415306239801</v>
      </c>
      <c r="I1070">
        <v>-16.242589486477499</v>
      </c>
      <c r="J1070">
        <v>-9.26382662641449</v>
      </c>
      <c r="K1070">
        <v>1036.86652951205</v>
      </c>
      <c r="L1070">
        <v>930.93187779176105</v>
      </c>
      <c r="M1070">
        <v>21.664166681137001</v>
      </c>
      <c r="N1070">
        <v>1.94994619454425</v>
      </c>
      <c r="O1070">
        <v>71.814985123072702</v>
      </c>
      <c r="P1070">
        <v>316.70423805229899</v>
      </c>
      <c r="Q1070">
        <v>0.16253570539023501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Row],[Ticker]],[1]!Table1[[Symbol]:[Industry]],2,FALSE),"-")</f>
        <v>-</v>
      </c>
      <c r="D1071" t="s">
        <v>265</v>
      </c>
      <c r="E1071">
        <v>2476.8509079999999</v>
      </c>
      <c r="F1071">
        <v>3886</v>
      </c>
      <c r="G1071">
        <v>2051.1487332207098</v>
      </c>
      <c r="H1071">
        <v>4.6618794435353896</v>
      </c>
      <c r="I1071">
        <v>309.35272292499201</v>
      </c>
      <c r="J1071">
        <v>13.4645298891585</v>
      </c>
      <c r="K1071">
        <v>3486.7142867513298</v>
      </c>
      <c r="L1071">
        <v>2013.0467988304499</v>
      </c>
      <c r="M1071">
        <v>68.280910190554906</v>
      </c>
      <c r="N1071">
        <v>0.76202242170147305</v>
      </c>
      <c r="O1071">
        <v>7.4369531652084397</v>
      </c>
      <c r="P1071">
        <v>2199.4082840236601</v>
      </c>
    </row>
    <row r="1072" spans="1:17" hidden="1" x14ac:dyDescent="0.3">
      <c r="A1072" t="s">
        <v>2299</v>
      </c>
      <c r="B1072" t="s">
        <v>2300</v>
      </c>
      <c r="C1072" t="str">
        <f>IFERROR(VLOOKUP(Table1[[#This Row],[Ticker]],[1]!Table1[[Symbol]:[Industry]],2,FALSE),"-")</f>
        <v>-</v>
      </c>
      <c r="D1072" t="s">
        <v>265</v>
      </c>
      <c r="E1072">
        <v>2475.1109999999999</v>
      </c>
      <c r="F1072">
        <v>3944.4</v>
      </c>
      <c r="G1072">
        <v>2131.93131528616</v>
      </c>
      <c r="H1072">
        <v>12.275745311711001</v>
      </c>
      <c r="I1072">
        <v>171.16771618041199</v>
      </c>
      <c r="J1072">
        <v>-3.8207072491708098</v>
      </c>
      <c r="K1072">
        <v>3677.3813891997602</v>
      </c>
      <c r="L1072">
        <v>2322.8816728010902</v>
      </c>
      <c r="M1072">
        <v>40.384569131893997</v>
      </c>
      <c r="N1072">
        <v>0.99178895413414403</v>
      </c>
      <c r="O1072">
        <v>21.663624378866199</v>
      </c>
      <c r="P1072">
        <v>2319.8773006134902</v>
      </c>
      <c r="Q1072">
        <v>0.23802143256223901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Row],[Ticker]],[1]!Table1[[Symbol]:[Industry]],2,FALSE),"-")</f>
        <v>-</v>
      </c>
      <c r="D1073" t="s">
        <v>206</v>
      </c>
      <c r="E1073">
        <v>2469.4417383300001</v>
      </c>
      <c r="F1073">
        <v>259.98</v>
      </c>
      <c r="G1073">
        <v>-30.1780481820727</v>
      </c>
      <c r="H1073">
        <v>37.312757086132002</v>
      </c>
      <c r="I1073">
        <v>14.184831507154</v>
      </c>
      <c r="J1073">
        <v>-3.4361109238543799</v>
      </c>
      <c r="K1073">
        <v>227.34941827921401</v>
      </c>
      <c r="L1073">
        <v>213.45915332282601</v>
      </c>
      <c r="M1073">
        <v>54.092597735038702</v>
      </c>
      <c r="N1073">
        <v>0.93280088040054199</v>
      </c>
      <c r="O1073">
        <v>12.5471190091545</v>
      </c>
      <c r="P1073">
        <v>50.582102519548201</v>
      </c>
      <c r="Q1073">
        <v>9.4352341751436003E-2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Row],[Ticker]],[1]!Table1[[Symbol]:[Industry]],2,FALSE),"-")</f>
        <v>-</v>
      </c>
      <c r="D1074" t="s">
        <v>1997</v>
      </c>
      <c r="E1074">
        <v>2463.6820593000002</v>
      </c>
      <c r="F1074">
        <v>615.85</v>
      </c>
      <c r="G1074">
        <v>1746.8562514416201</v>
      </c>
      <c r="H1074">
        <v>-7.5752195801745197</v>
      </c>
      <c r="I1074">
        <v>79.195738114240598</v>
      </c>
      <c r="J1074">
        <v>-4.0189498696700801</v>
      </c>
      <c r="K1074">
        <v>657.84657719000097</v>
      </c>
      <c r="L1074">
        <v>451.33667250031101</v>
      </c>
      <c r="M1074">
        <v>25.035222183059101</v>
      </c>
      <c r="N1074">
        <v>0.483532820366676</v>
      </c>
      <c r="O1074">
        <v>54.047251765852003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Row],[Ticker]],[1]!Table1[[Symbol]:[Industry]],2,FALSE),"-")</f>
        <v>-</v>
      </c>
      <c r="D1075" t="s">
        <v>1488</v>
      </c>
      <c r="E1075">
        <v>2452.349051225</v>
      </c>
      <c r="F1075">
        <v>343.55</v>
      </c>
      <c r="G1075">
        <v>52.5854533633172</v>
      </c>
      <c r="H1075">
        <v>13.0528324604599</v>
      </c>
      <c r="I1075">
        <v>67.322996798513998</v>
      </c>
      <c r="J1075">
        <v>-3.8356801716485598</v>
      </c>
      <c r="K1075">
        <v>293.35106308320002</v>
      </c>
      <c r="L1075">
        <v>245.84321894349199</v>
      </c>
      <c r="M1075">
        <v>64.004093810567596</v>
      </c>
      <c r="N1075">
        <v>0.62090688834726504</v>
      </c>
      <c r="O1075">
        <v>4.86101004220638</v>
      </c>
      <c r="P1075">
        <v>154.48148148148101</v>
      </c>
      <c r="Q1075">
        <v>8.5665667154642994E-2</v>
      </c>
    </row>
    <row r="1076" spans="1:17" x14ac:dyDescent="0.3">
      <c r="A1076" t="s">
        <v>2307</v>
      </c>
      <c r="B1076" t="s">
        <v>2308</v>
      </c>
      <c r="C1076" t="str">
        <f>IFERROR(VLOOKUP(Table1[[#This Row],[Ticker]],[1]!Table1[[Symbol]:[Industry]],2,FALSE),"-")</f>
        <v>-</v>
      </c>
      <c r="D1076" t="s">
        <v>382</v>
      </c>
      <c r="E1076">
        <v>2452.2917393520001</v>
      </c>
      <c r="F1076">
        <v>212.94</v>
      </c>
      <c r="G1076">
        <v>-52.517738018943902</v>
      </c>
      <c r="H1076">
        <v>-0.82218314292754902</v>
      </c>
      <c r="I1076">
        <v>-17.804629858919601</v>
      </c>
      <c r="J1076">
        <v>-2.2983083963562398</v>
      </c>
      <c r="K1076">
        <v>218.91823671783899</v>
      </c>
      <c r="L1076">
        <v>248.84948443309301</v>
      </c>
      <c r="M1076">
        <v>37.287555316073501</v>
      </c>
      <c r="N1076">
        <v>0.72936287997489202</v>
      </c>
      <c r="O1076">
        <v>102.75664506433699</v>
      </c>
      <c r="P1076">
        <v>11.1958224543081</v>
      </c>
      <c r="Q1076">
        <v>-3.7392434788201E-2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Row],[Ticker]],[1]!Table1[[Symbol]:[Industry]],2,FALSE),"-")</f>
        <v>-</v>
      </c>
      <c r="D1077" t="s">
        <v>543</v>
      </c>
      <c r="E1077">
        <v>2449.1469447899999</v>
      </c>
      <c r="F1077">
        <v>705.9</v>
      </c>
      <c r="G1077">
        <v>30.272099258989201</v>
      </c>
      <c r="H1077">
        <v>3.3747022890121698</v>
      </c>
      <c r="I1077">
        <v>62.908758249095598</v>
      </c>
      <c r="J1077">
        <v>6.3575936095393004</v>
      </c>
      <c r="K1077">
        <v>717.81675304629005</v>
      </c>
      <c r="L1077">
        <v>620.60246441884101</v>
      </c>
      <c r="M1077">
        <v>53.628221043321503</v>
      </c>
      <c r="N1077">
        <v>0.90302619867529099</v>
      </c>
      <c r="O1077">
        <v>32.88001133305</v>
      </c>
      <c r="P1077">
        <v>83.350649350649306</v>
      </c>
      <c r="Q1077">
        <v>0.163358064470077</v>
      </c>
    </row>
    <row r="1078" spans="1:17" x14ac:dyDescent="0.3">
      <c r="A1078" t="s">
        <v>2311</v>
      </c>
      <c r="B1078" t="s">
        <v>2312</v>
      </c>
      <c r="C1078" t="str">
        <f>IFERROR(VLOOKUP(Table1[[#This Row],[Ticker]],[1]!Table1[[Symbol]:[Industry]],2,FALSE),"-")</f>
        <v>-</v>
      </c>
      <c r="D1078" t="s">
        <v>498</v>
      </c>
      <c r="E1078">
        <v>2447.3337221699999</v>
      </c>
      <c r="F1078">
        <v>626.35</v>
      </c>
      <c r="G1078">
        <v>-40.466832956662998</v>
      </c>
      <c r="H1078">
        <v>-5.9091086013700398</v>
      </c>
      <c r="I1078">
        <v>1.6037191692494801</v>
      </c>
      <c r="J1078">
        <v>-3.9728364703832102</v>
      </c>
      <c r="K1078">
        <v>602.13018207243101</v>
      </c>
      <c r="L1078">
        <v>600.05406563286294</v>
      </c>
      <c r="M1078">
        <v>50.352073494097297</v>
      </c>
      <c r="N1078">
        <v>0.50160389483759105</v>
      </c>
      <c r="O1078">
        <v>26.398978207072702</v>
      </c>
      <c r="P1078">
        <v>35.852944366120802</v>
      </c>
      <c r="Q1078">
        <v>-8.8383742397634996E-2</v>
      </c>
    </row>
    <row r="1079" spans="1:17" x14ac:dyDescent="0.3">
      <c r="A1079" t="s">
        <v>2313</v>
      </c>
      <c r="B1079" t="s">
        <v>2314</v>
      </c>
      <c r="C1079" t="str">
        <f>IFERROR(VLOOKUP(Table1[[#This Row],[Ticker]],[1]!Table1[[Symbol]:[Industry]],2,FALSE),"-")</f>
        <v>-</v>
      </c>
      <c r="D1079" t="s">
        <v>1559</v>
      </c>
      <c r="E1079">
        <v>2443.4833991999999</v>
      </c>
      <c r="F1079">
        <v>591.20000000000005</v>
      </c>
      <c r="G1079">
        <v>-50.531582035645201</v>
      </c>
      <c r="H1079">
        <v>4.30460411326795</v>
      </c>
      <c r="I1079">
        <v>-33.640308468175498</v>
      </c>
      <c r="J1079">
        <v>-0.72580935765132204</v>
      </c>
      <c r="K1079">
        <v>615.93740860592197</v>
      </c>
      <c r="L1079">
        <v>682.78108867304195</v>
      </c>
      <c r="M1079">
        <v>50.194320679970197</v>
      </c>
      <c r="N1079">
        <v>0.79928417106266103</v>
      </c>
      <c r="O1079">
        <v>53.078484438430301</v>
      </c>
      <c r="P1079">
        <v>9.23872875092386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Row],[Ticker]],[1]!Table1[[Symbol]:[Industry]],2,FALSE),"-")</f>
        <v>-</v>
      </c>
      <c r="D1080" t="s">
        <v>287</v>
      </c>
      <c r="E1080">
        <v>2442.93602646</v>
      </c>
      <c r="F1080">
        <v>400.9</v>
      </c>
      <c r="G1080">
        <v>42.0341512622769</v>
      </c>
      <c r="H1080">
        <v>-6.9852490786995798</v>
      </c>
      <c r="I1080">
        <v>5.2367086047754601</v>
      </c>
      <c r="J1080">
        <v>-3.6354903032002599</v>
      </c>
      <c r="K1080">
        <v>423.42038511710302</v>
      </c>
      <c r="L1080">
        <v>375.90203809286697</v>
      </c>
      <c r="M1080">
        <v>37.922400120555203</v>
      </c>
      <c r="N1080">
        <v>0.70225078498763005</v>
      </c>
      <c r="O1080">
        <v>35.682215016213497</v>
      </c>
      <c r="P1080">
        <v>93.765103914934699</v>
      </c>
      <c r="Q1080">
        <v>8.3076254123710003E-2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Row],[Ticker]],[1]!Table1[[Symbol]:[Industry]],2,FALSE),"-")</f>
        <v>-</v>
      </c>
      <c r="D1081" t="s">
        <v>444</v>
      </c>
      <c r="E1081">
        <v>2433.9258634500002</v>
      </c>
      <c r="F1081">
        <v>15.66</v>
      </c>
      <c r="G1081">
        <v>1.2627111528889801</v>
      </c>
      <c r="H1081">
        <v>42.488128836115003</v>
      </c>
      <c r="I1081">
        <v>7.4071645081510296</v>
      </c>
      <c r="J1081">
        <v>11.5970928936486</v>
      </c>
      <c r="K1081">
        <v>12.3588155257845</v>
      </c>
      <c r="L1081">
        <v>12.2109402213552</v>
      </c>
      <c r="M1081">
        <v>65.197136127775295</v>
      </c>
      <c r="N1081">
        <v>3.7917760549365198</v>
      </c>
      <c r="O1081">
        <v>12.068965517241301</v>
      </c>
      <c r="P1081">
        <v>58.181818181818102</v>
      </c>
      <c r="Q1081">
        <v>0.12630183160779199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Row],[Ticker]],[1]!Table1[[Symbol]:[Industry]],2,FALSE),"-")</f>
        <v>-</v>
      </c>
      <c r="D1082" t="s">
        <v>234</v>
      </c>
      <c r="E1082">
        <v>2433.8735608100001</v>
      </c>
      <c r="F1082">
        <v>4738.7</v>
      </c>
      <c r="G1082">
        <v>57.245469057244001</v>
      </c>
      <c r="H1082">
        <v>7.3056457494053202</v>
      </c>
      <c r="I1082">
        <v>33.702522376894798</v>
      </c>
      <c r="J1082">
        <v>4.2705449625008303</v>
      </c>
      <c r="K1082">
        <v>4414.46803145581</v>
      </c>
      <c r="L1082">
        <v>3748.2015227781098</v>
      </c>
      <c r="M1082">
        <v>68.585707349651699</v>
      </c>
      <c r="N1082">
        <v>0.86027648390567901</v>
      </c>
      <c r="O1082">
        <v>5.0921138708928497</v>
      </c>
      <c r="P1082">
        <v>101.60391406083799</v>
      </c>
      <c r="Q1082">
        <v>0.109685270592057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Row],[Ticker]],[1]!Table1[[Symbol]:[Industry]],2,FALSE),"-")</f>
        <v>-</v>
      </c>
      <c r="D1083" t="s">
        <v>460</v>
      </c>
      <c r="E1083">
        <v>2433.8567370000001</v>
      </c>
      <c r="F1083">
        <v>969.95</v>
      </c>
      <c r="G1083">
        <v>59.346604176602099</v>
      </c>
      <c r="H1083">
        <v>6.6041172120654998</v>
      </c>
      <c r="I1083">
        <v>56.241010549885999</v>
      </c>
      <c r="J1083">
        <v>-7.5839528938985499</v>
      </c>
      <c r="K1083">
        <v>886.21970369361998</v>
      </c>
      <c r="L1083">
        <v>709.84246719612997</v>
      </c>
      <c r="M1083">
        <v>50.194541693073603</v>
      </c>
      <c r="N1083">
        <v>0.93674438491433099</v>
      </c>
      <c r="O1083">
        <v>16.8204546626114</v>
      </c>
      <c r="P1083">
        <v>99.969075353056397</v>
      </c>
      <c r="Q1083">
        <v>0.111712948586494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Row],[Ticker]],[1]!Table1[[Symbol]:[Industry]],2,FALSE),"-")</f>
        <v>-</v>
      </c>
      <c r="D1084" t="s">
        <v>54</v>
      </c>
      <c r="E1084">
        <v>2421.868424535</v>
      </c>
      <c r="F1084">
        <v>1713.95</v>
      </c>
      <c r="G1084">
        <v>21.042613365031698</v>
      </c>
      <c r="H1084">
        <v>4.7692459204623399</v>
      </c>
      <c r="I1084">
        <v>-1.15303157028033</v>
      </c>
      <c r="J1084">
        <v>-6.7331494533178304</v>
      </c>
      <c r="K1084">
        <v>1618.6616359766899</v>
      </c>
      <c r="L1084">
        <v>1486.24666943906</v>
      </c>
      <c r="M1084">
        <v>50.146943092335903</v>
      </c>
      <c r="N1084">
        <v>1.0477091457318199</v>
      </c>
      <c r="O1084">
        <v>10.5020566527611</v>
      </c>
      <c r="P1084">
        <v>55.643843080276</v>
      </c>
      <c r="Q1084">
        <v>9.9479127946188003E-2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Row],[Ticker]],[1]!Table1[[Symbol]:[Industry]],2,FALSE),"-")</f>
        <v>-</v>
      </c>
      <c r="D1085" t="s">
        <v>552</v>
      </c>
      <c r="E1085">
        <v>2417.585744252</v>
      </c>
      <c r="F1085">
        <v>263.48</v>
      </c>
      <c r="G1085">
        <v>-34.284651675047797</v>
      </c>
      <c r="H1085">
        <v>0.38217493027202298</v>
      </c>
      <c r="I1085">
        <v>-0.23385124241147501</v>
      </c>
      <c r="J1085">
        <v>5.1145267768024496</v>
      </c>
      <c r="K1085">
        <v>249.313647490459</v>
      </c>
      <c r="L1085">
        <v>256.84938128319601</v>
      </c>
      <c r="M1085">
        <v>80.366304973140601</v>
      </c>
      <c r="N1085">
        <v>0.85873164655490297</v>
      </c>
      <c r="O1085">
        <v>20.3127372096553</v>
      </c>
      <c r="P1085">
        <v>23.699530516431899</v>
      </c>
      <c r="Q1085">
        <v>7.0101715172499995E-2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Row],[Ticker]],[1]!Table1[[Symbol]:[Industry]],2,FALSE),"-")</f>
        <v>-</v>
      </c>
      <c r="D1086" t="s">
        <v>463</v>
      </c>
      <c r="E1086">
        <v>2400.6884366300001</v>
      </c>
      <c r="F1086">
        <v>396.85</v>
      </c>
      <c r="G1086">
        <v>-3.5673927118589002</v>
      </c>
      <c r="H1086">
        <v>-1.38012770694722</v>
      </c>
      <c r="I1086">
        <v>7.2575145399721102</v>
      </c>
      <c r="J1086">
        <v>-0.67997070341604204</v>
      </c>
      <c r="K1086">
        <v>406.44492725724899</v>
      </c>
      <c r="L1086">
        <v>369.286829791027</v>
      </c>
      <c r="M1086">
        <v>27.0046042497417</v>
      </c>
      <c r="N1086">
        <v>0.47749000112963702</v>
      </c>
      <c r="O1086">
        <v>14.0229305783041</v>
      </c>
      <c r="P1086">
        <v>36.374570446735397</v>
      </c>
      <c r="Q1086">
        <v>3.4269368423519998E-2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Row],[Ticker]],[1]!Table1[[Symbol]:[Industry]],2,FALSE),"-")</f>
        <v>-</v>
      </c>
      <c r="D1087" t="s">
        <v>132</v>
      </c>
      <c r="E1087">
        <v>2397.3581549999999</v>
      </c>
      <c r="F1087">
        <v>675.6</v>
      </c>
      <c r="G1087">
        <v>71.170047309774503</v>
      </c>
      <c r="H1087">
        <v>-11.0849127983229</v>
      </c>
      <c r="I1087">
        <v>-10.839715124352599</v>
      </c>
      <c r="J1087">
        <v>-1.9685225483448601</v>
      </c>
      <c r="K1087">
        <v>683.44338769638205</v>
      </c>
      <c r="L1087">
        <v>614.89170246510298</v>
      </c>
      <c r="M1087">
        <v>39.979508039436297</v>
      </c>
      <c r="N1087">
        <v>0.571196043360926</v>
      </c>
      <c r="O1087">
        <v>21.195658489187402</v>
      </c>
      <c r="P1087">
        <v>108.113031619833</v>
      </c>
      <c r="Q1087">
        <v>7.1051418727516996E-2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Row],[Ticker]],[1]!Table1[[Symbol]:[Industry]],2,FALSE),"-")</f>
        <v>-</v>
      </c>
      <c r="D1088" t="s">
        <v>242</v>
      </c>
      <c r="E1088">
        <v>2382.1736737439901</v>
      </c>
      <c r="F1088">
        <v>122.17</v>
      </c>
      <c r="G1088">
        <v>-32.3225753517263</v>
      </c>
      <c r="H1088">
        <v>7.0167918320936797</v>
      </c>
      <c r="I1088">
        <v>10.4542306043195</v>
      </c>
      <c r="J1088">
        <v>12.9207223177494</v>
      </c>
      <c r="K1088">
        <v>113.74734633016899</v>
      </c>
      <c r="L1088">
        <v>113.424949896329</v>
      </c>
      <c r="M1088">
        <v>69.611848407034699</v>
      </c>
      <c r="N1088">
        <v>1.21577098217366</v>
      </c>
      <c r="O1088">
        <v>27.690922485061702</v>
      </c>
      <c r="P1088">
        <v>41.302336340504198</v>
      </c>
      <c r="Q1088">
        <v>0.20266935554997201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Row],[Ticker]],[1]!Table1[[Symbol]:[Industry]],2,FALSE),"-")</f>
        <v>-</v>
      </c>
      <c r="D1089" t="s">
        <v>206</v>
      </c>
      <c r="E1089">
        <v>2375.3669688</v>
      </c>
      <c r="F1089">
        <v>1460.7</v>
      </c>
      <c r="G1089">
        <v>41.246067348874</v>
      </c>
      <c r="H1089">
        <v>10.2651794223192</v>
      </c>
      <c r="I1089">
        <v>64.5060345544142</v>
      </c>
      <c r="J1089">
        <v>-1.45252744214539</v>
      </c>
      <c r="K1089">
        <v>1354.0564573188699</v>
      </c>
      <c r="L1089">
        <v>1116.02499067593</v>
      </c>
      <c r="M1089">
        <v>53.253739376799501</v>
      </c>
      <c r="N1089">
        <v>0.80299082101034602</v>
      </c>
      <c r="O1089">
        <v>5.5589785719175797</v>
      </c>
      <c r="P1089">
        <v>88.343756044097702</v>
      </c>
      <c r="Q1089">
        <v>6.4337837436097001E-2</v>
      </c>
    </row>
    <row r="1090" spans="1:17" x14ac:dyDescent="0.3">
      <c r="A1090" t="s">
        <v>2335</v>
      </c>
      <c r="B1090" t="s">
        <v>2336</v>
      </c>
      <c r="C1090" t="str">
        <f>IFERROR(VLOOKUP(Table1[[#This Row],[Ticker]],[1]!Table1[[Symbol]:[Industry]],2,FALSE),"-")</f>
        <v>-</v>
      </c>
      <c r="D1090" t="s">
        <v>215</v>
      </c>
      <c r="E1090">
        <v>2372.5175207000002</v>
      </c>
      <c r="F1090">
        <v>307</v>
      </c>
      <c r="G1090">
        <v>-40.1518361553182</v>
      </c>
      <c r="H1090">
        <v>4.7552391987147704</v>
      </c>
      <c r="I1090">
        <v>-12.430789593315099</v>
      </c>
      <c r="J1090">
        <v>4.3581760989955303</v>
      </c>
      <c r="K1090">
        <v>296.59832069783499</v>
      </c>
      <c r="L1090">
        <v>313.47289819884298</v>
      </c>
      <c r="M1090">
        <v>65.871026960766599</v>
      </c>
      <c r="N1090">
        <v>0.81945797809975995</v>
      </c>
      <c r="O1090">
        <v>22.149837133550498</v>
      </c>
      <c r="P1090">
        <v>25.0763903035241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Row],[Ticker]],[1]!Table1[[Symbol]:[Industry]],2,FALSE),"-")</f>
        <v>-</v>
      </c>
      <c r="D1091" t="s">
        <v>2339</v>
      </c>
      <c r="E1091">
        <v>2366.98</v>
      </c>
      <c r="F1091">
        <v>845.35</v>
      </c>
      <c r="G1091">
        <v>50.269202412767498</v>
      </c>
      <c r="H1091">
        <v>-9.7860303909853297</v>
      </c>
      <c r="I1091">
        <v>11.904969534220401</v>
      </c>
      <c r="J1091">
        <v>-3.4790733751227099</v>
      </c>
      <c r="K1091">
        <v>975.82002878550395</v>
      </c>
      <c r="L1091">
        <v>864.91973553908997</v>
      </c>
      <c r="M1091">
        <v>37.197489524463997</v>
      </c>
      <c r="N1091">
        <v>0.47923333950520802</v>
      </c>
      <c r="O1091">
        <v>72.4670254923996</v>
      </c>
      <c r="P1091">
        <v>98.3923961511382</v>
      </c>
      <c r="Q1091">
        <v>8.4237933681755001E-2</v>
      </c>
    </row>
    <row r="1092" spans="1:17" hidden="1" x14ac:dyDescent="0.3">
      <c r="A1092" t="s">
        <v>2340</v>
      </c>
      <c r="B1092" t="s">
        <v>2341</v>
      </c>
      <c r="C1092" t="str">
        <f>IFERROR(VLOOKUP(Table1[[#This Row],[Ticker]],[1]!Table1[[Symbol]:[Industry]],2,FALSE),"-")</f>
        <v>-</v>
      </c>
      <c r="D1092" t="s">
        <v>2342</v>
      </c>
      <c r="E1092">
        <v>2365.75</v>
      </c>
      <c r="F1092">
        <v>473.15</v>
      </c>
      <c r="G1092">
        <v>96.4988732767371</v>
      </c>
      <c r="H1092">
        <v>-8.6413636272102803</v>
      </c>
      <c r="I1092">
        <v>109.89315890591</v>
      </c>
      <c r="J1092">
        <v>-0.337731319418488</v>
      </c>
      <c r="K1092">
        <v>509.90986470981397</v>
      </c>
      <c r="M1092">
        <v>42.164503184481497</v>
      </c>
      <c r="N1092">
        <v>0.60603177623442095</v>
      </c>
      <c r="O1092">
        <v>51.484730001056697</v>
      </c>
      <c r="P1092">
        <v>136.57499999999999</v>
      </c>
    </row>
    <row r="1093" spans="1:17" hidden="1" x14ac:dyDescent="0.3">
      <c r="A1093" t="s">
        <v>2343</v>
      </c>
      <c r="B1093" t="s">
        <v>2344</v>
      </c>
      <c r="C1093" t="str">
        <f>IFERROR(VLOOKUP(Table1[[#This Row],[Ticker]],[1]!Table1[[Symbol]:[Industry]],2,FALSE),"-")</f>
        <v>-</v>
      </c>
      <c r="D1093" t="s">
        <v>463</v>
      </c>
      <c r="E1093">
        <v>2365.4479919999999</v>
      </c>
      <c r="F1093">
        <v>2000.3</v>
      </c>
      <c r="G1093">
        <v>-9.4865215542937396</v>
      </c>
      <c r="H1093">
        <v>3.86564063487925</v>
      </c>
      <c r="I1093">
        <v>2.26218551408253</v>
      </c>
      <c r="J1093">
        <v>-5.6148075672998496</v>
      </c>
      <c r="K1093">
        <v>1946.7789690633599</v>
      </c>
      <c r="L1093">
        <v>1836.1741716845399</v>
      </c>
      <c r="M1093">
        <v>59.033519987922702</v>
      </c>
      <c r="N1093">
        <v>0.88571910666609599</v>
      </c>
      <c r="O1093">
        <v>21.3143028545718</v>
      </c>
      <c r="P1093">
        <v>32.033003300330002</v>
      </c>
    </row>
    <row r="1094" spans="1:17" hidden="1" x14ac:dyDescent="0.3">
      <c r="A1094" t="s">
        <v>2345</v>
      </c>
      <c r="B1094" t="s">
        <v>2346</v>
      </c>
      <c r="C1094" t="str">
        <f>IFERROR(VLOOKUP(Table1[[#This Row],[Ticker]],[1]!Table1[[Symbol]:[Industry]],2,FALSE),"-")</f>
        <v>-</v>
      </c>
      <c r="D1094" t="s">
        <v>265</v>
      </c>
      <c r="E1094">
        <v>2359.7731637759998</v>
      </c>
      <c r="F1094">
        <v>230.37</v>
      </c>
      <c r="G1094">
        <v>-16.2238536662868</v>
      </c>
      <c r="H1094">
        <v>24.715785710830701</v>
      </c>
      <c r="I1094">
        <v>-5.75813946568526</v>
      </c>
      <c r="J1094">
        <v>6.7720510556606097</v>
      </c>
      <c r="M1094">
        <v>57.316020758938002</v>
      </c>
      <c r="O1094">
        <v>14.5939141381256</v>
      </c>
      <c r="P1094">
        <v>23.126670229823599</v>
      </c>
    </row>
    <row r="1095" spans="1:17" hidden="1" x14ac:dyDescent="0.3">
      <c r="A1095" t="s">
        <v>2347</v>
      </c>
      <c r="B1095" t="s">
        <v>2348</v>
      </c>
      <c r="C1095" t="str">
        <f>IFERROR(VLOOKUP(Table1[[#This Row],[Ticker]],[1]!Table1[[Symbol]:[Industry]],2,FALSE),"-")</f>
        <v>-</v>
      </c>
      <c r="D1095" t="s">
        <v>46</v>
      </c>
      <c r="E1095">
        <v>2346.6049600000001</v>
      </c>
      <c r="F1095">
        <v>104.09</v>
      </c>
      <c r="G1095">
        <v>68.134696291870497</v>
      </c>
      <c r="H1095">
        <v>-11.388839651859101</v>
      </c>
      <c r="I1095">
        <v>47.734105315821999</v>
      </c>
      <c r="J1095">
        <v>-4.2580545461133203</v>
      </c>
      <c r="K1095">
        <v>104.21417290919599</v>
      </c>
      <c r="L1095">
        <v>83.829510935280993</v>
      </c>
      <c r="M1095">
        <v>41.9447900171565</v>
      </c>
      <c r="N1095">
        <v>0.45127564545842003</v>
      </c>
      <c r="O1095">
        <v>15.9189163224132</v>
      </c>
      <c r="P1095">
        <v>99.406130268199206</v>
      </c>
      <c r="Q1095">
        <v>0.148457483415424</v>
      </c>
    </row>
    <row r="1096" spans="1:17" hidden="1" x14ac:dyDescent="0.3">
      <c r="A1096" t="s">
        <v>2349</v>
      </c>
      <c r="B1096" t="s">
        <v>2350</v>
      </c>
      <c r="C1096" t="str">
        <f>IFERROR(VLOOKUP(Table1[[#This Row],[Ticker]],[1]!Table1[[Symbol]:[Industry]],2,FALSE),"-")</f>
        <v>-</v>
      </c>
      <c r="D1096" t="s">
        <v>127</v>
      </c>
      <c r="E1096">
        <v>2339.72368938</v>
      </c>
      <c r="F1096">
        <v>287.10000000000002</v>
      </c>
      <c r="G1096">
        <v>14.2350512032518</v>
      </c>
      <c r="H1096">
        <v>7.1334418371483101</v>
      </c>
      <c r="I1096">
        <v>31.137999568055498</v>
      </c>
      <c r="J1096">
        <v>-0.68265362278655395</v>
      </c>
      <c r="K1096">
        <v>282.41220579439999</v>
      </c>
      <c r="L1096">
        <v>259.54392315279802</v>
      </c>
      <c r="M1096">
        <v>60.7950889366479</v>
      </c>
      <c r="N1096">
        <v>0.42595870818821802</v>
      </c>
      <c r="O1096">
        <v>18.495297805642601</v>
      </c>
      <c r="P1096">
        <v>54.854368932038803</v>
      </c>
      <c r="Q1096">
        <v>9.3857677508136006E-2</v>
      </c>
    </row>
    <row r="1097" spans="1:17" hidden="1" x14ac:dyDescent="0.3">
      <c r="A1097" t="s">
        <v>2351</v>
      </c>
      <c r="B1097" t="s">
        <v>2352</v>
      </c>
      <c r="C1097" t="str">
        <f>IFERROR(VLOOKUP(Table1[[#This Row],[Ticker]],[1]!Table1[[Symbol]:[Industry]],2,FALSE),"-")</f>
        <v>-</v>
      </c>
      <c r="D1097" t="s">
        <v>190</v>
      </c>
      <c r="E1097">
        <v>2338.0714698339998</v>
      </c>
      <c r="F1097">
        <v>208.37</v>
      </c>
      <c r="G1097">
        <v>41.0810619214258</v>
      </c>
      <c r="H1097">
        <v>17.228341389721201</v>
      </c>
      <c r="I1097">
        <v>44.376579881662401</v>
      </c>
      <c r="J1097">
        <v>7.3944731798620902</v>
      </c>
      <c r="K1097">
        <v>174.02529593465201</v>
      </c>
      <c r="L1097">
        <v>149.52501321699299</v>
      </c>
      <c r="M1097">
        <v>80.477170656013797</v>
      </c>
      <c r="N1097">
        <v>1.11522954303128</v>
      </c>
      <c r="O1097">
        <v>1.65090943993857</v>
      </c>
      <c r="P1097">
        <v>92.311952007383496</v>
      </c>
      <c r="Q1097">
        <v>5.9021189691242003E-2</v>
      </c>
    </row>
    <row r="1098" spans="1:17" hidden="1" x14ac:dyDescent="0.3">
      <c r="A1098" t="s">
        <v>2353</v>
      </c>
      <c r="B1098" t="s">
        <v>2354</v>
      </c>
      <c r="C1098" t="str">
        <f>IFERROR(VLOOKUP(Table1[[#This Row],[Ticker]],[1]!Table1[[Symbol]:[Industry]],2,FALSE),"-")</f>
        <v>-</v>
      </c>
      <c r="D1098" t="s">
        <v>324</v>
      </c>
      <c r="E1098">
        <v>2336.3383568700001</v>
      </c>
      <c r="F1098">
        <v>908.95</v>
      </c>
      <c r="G1098">
        <v>74.106919795674798</v>
      </c>
      <c r="H1098">
        <v>-19.0899254625274</v>
      </c>
      <c r="I1098">
        <v>75.579642661000705</v>
      </c>
      <c r="J1098">
        <v>-5.1197583911524003</v>
      </c>
      <c r="K1098">
        <v>956.43825165817498</v>
      </c>
      <c r="L1098">
        <v>757.40440949069</v>
      </c>
      <c r="M1098">
        <v>26.810392358548199</v>
      </c>
      <c r="N1098">
        <v>0.62666891758044596</v>
      </c>
      <c r="O1098">
        <v>33.670718961439</v>
      </c>
      <c r="P1098">
        <v>126.106965174129</v>
      </c>
      <c r="Q1098">
        <v>0.134975081263666</v>
      </c>
    </row>
    <row r="1099" spans="1:17" hidden="1" x14ac:dyDescent="0.3">
      <c r="A1099" t="s">
        <v>2355</v>
      </c>
      <c r="B1099" t="s">
        <v>2356</v>
      </c>
      <c r="C1099" t="str">
        <f>IFERROR(VLOOKUP(Table1[[#This Row],[Ticker]],[1]!Table1[[Symbol]:[Industry]],2,FALSE),"-")</f>
        <v>-</v>
      </c>
      <c r="D1099" t="s">
        <v>127</v>
      </c>
      <c r="E1099">
        <v>2336.059767021</v>
      </c>
      <c r="F1099">
        <v>161.66999999999999</v>
      </c>
      <c r="G1099">
        <v>-29.073695870682201</v>
      </c>
      <c r="H1099">
        <v>4.7276698253385998</v>
      </c>
      <c r="I1099">
        <v>-4.6455529817225996</v>
      </c>
      <c r="J1099">
        <v>3.9652183051118302</v>
      </c>
      <c r="K1099">
        <v>160.17625561585501</v>
      </c>
      <c r="L1099">
        <v>163.011329777908</v>
      </c>
      <c r="M1099">
        <v>66.644058314771002</v>
      </c>
      <c r="N1099">
        <v>0.69831522905915</v>
      </c>
      <c r="O1099">
        <v>31.626152038102301</v>
      </c>
      <c r="P1099">
        <v>19.7555555555555</v>
      </c>
      <c r="Q1099">
        <v>1.3063963125513001E-2</v>
      </c>
    </row>
    <row r="1100" spans="1:17" hidden="1" x14ac:dyDescent="0.3">
      <c r="A1100" t="s">
        <v>2357</v>
      </c>
      <c r="B1100" t="s">
        <v>2358</v>
      </c>
      <c r="C1100" t="str">
        <f>IFERROR(VLOOKUP(Table1[[#This Row],[Ticker]],[1]!Table1[[Symbol]:[Industry]],2,FALSE),"-")</f>
        <v>-</v>
      </c>
      <c r="D1100" t="s">
        <v>463</v>
      </c>
      <c r="E1100">
        <v>2326.3398697500002</v>
      </c>
      <c r="F1100">
        <v>994.5</v>
      </c>
      <c r="G1100">
        <v>-65.252925900532901</v>
      </c>
      <c r="H1100">
        <v>-2.04941632026721</v>
      </c>
      <c r="I1100">
        <v>-29.189287260227001</v>
      </c>
      <c r="J1100">
        <v>-0.60679406703036698</v>
      </c>
      <c r="K1100">
        <v>1012.55626598071</v>
      </c>
      <c r="L1100">
        <v>1201.30412476435</v>
      </c>
      <c r="M1100">
        <v>63.714621926647297</v>
      </c>
      <c r="N1100">
        <v>0.80933825518121905</v>
      </c>
      <c r="O1100">
        <v>65.997988939165396</v>
      </c>
      <c r="P1100">
        <v>6.6773934030571303</v>
      </c>
      <c r="Q1100">
        <v>-0.146383611853903</v>
      </c>
    </row>
    <row r="1101" spans="1:17" hidden="1" x14ac:dyDescent="0.3">
      <c r="A1101" t="s">
        <v>2359</v>
      </c>
      <c r="B1101" t="s">
        <v>2360</v>
      </c>
      <c r="C1101" t="str">
        <f>IFERROR(VLOOKUP(Table1[[#This Row],[Ticker]],[1]!Table1[[Symbol]:[Industry]],2,FALSE),"-")</f>
        <v>-</v>
      </c>
      <c r="D1101" t="s">
        <v>92</v>
      </c>
      <c r="E1101">
        <v>2325.7827572000001</v>
      </c>
      <c r="F1101">
        <v>26.6</v>
      </c>
      <c r="G1101">
        <v>83.504282028317505</v>
      </c>
      <c r="H1101">
        <v>1.5958830814224401</v>
      </c>
      <c r="I1101">
        <v>3.6525697427605501</v>
      </c>
      <c r="J1101">
        <v>1.35619607375143</v>
      </c>
      <c r="K1101">
        <v>27.294719769429499</v>
      </c>
      <c r="L1101">
        <v>23.985300946271099</v>
      </c>
      <c r="M1101">
        <v>40.609487611813798</v>
      </c>
      <c r="N1101">
        <v>0.72857514959256897</v>
      </c>
      <c r="O1101">
        <v>26.1278195488721</v>
      </c>
      <c r="P1101">
        <v>147.541209161127</v>
      </c>
      <c r="Q1101">
        <v>6.6171386192221002E-2</v>
      </c>
    </row>
    <row r="1102" spans="1:17" hidden="1" x14ac:dyDescent="0.3">
      <c r="A1102" t="s">
        <v>2361</v>
      </c>
      <c r="B1102" t="s">
        <v>2362</v>
      </c>
      <c r="C1102" t="str">
        <f>IFERROR(VLOOKUP(Table1[[#This Row],[Ticker]],[1]!Table1[[Symbol]:[Industry]],2,FALSE),"-")</f>
        <v>-</v>
      </c>
      <c r="D1102" t="s">
        <v>46</v>
      </c>
      <c r="E1102">
        <v>2318.2756779000001</v>
      </c>
      <c r="F1102">
        <v>550.20000000000005</v>
      </c>
      <c r="G1102">
        <v>-20.540321493646498</v>
      </c>
      <c r="H1102">
        <v>4.9552185741488604</v>
      </c>
      <c r="I1102">
        <v>-20.085861568258899</v>
      </c>
      <c r="J1102">
        <v>-1.0046289644886699</v>
      </c>
      <c r="K1102">
        <v>569.479330510007</v>
      </c>
      <c r="L1102">
        <v>570.96072255329295</v>
      </c>
      <c r="M1102">
        <v>39.479642299184697</v>
      </c>
      <c r="N1102">
        <v>0.75167812475852502</v>
      </c>
      <c r="O1102">
        <v>54.489276626681097</v>
      </c>
      <c r="P1102">
        <v>27.1991677262744</v>
      </c>
      <c r="Q1102">
        <v>0.17942940827643</v>
      </c>
    </row>
    <row r="1103" spans="1:17" hidden="1" x14ac:dyDescent="0.3">
      <c r="A1103" t="s">
        <v>2363</v>
      </c>
      <c r="B1103" t="s">
        <v>2364</v>
      </c>
      <c r="C1103" t="str">
        <f>IFERROR(VLOOKUP(Table1[[#This Row],[Ticker]],[1]!Table1[[Symbol]:[Industry]],2,FALSE),"-")</f>
        <v>-</v>
      </c>
      <c r="D1103" t="s">
        <v>234</v>
      </c>
      <c r="E1103">
        <v>2310.1556252400001</v>
      </c>
      <c r="F1103">
        <v>613.29999999999995</v>
      </c>
      <c r="G1103">
        <v>-3.80803451822795</v>
      </c>
      <c r="H1103">
        <v>5.7409438301274403</v>
      </c>
      <c r="I1103">
        <v>0.60709328783542904</v>
      </c>
      <c r="J1103">
        <v>2.0340643091774702</v>
      </c>
      <c r="K1103">
        <v>604.16017023718302</v>
      </c>
      <c r="L1103">
        <v>569.15275754760103</v>
      </c>
      <c r="M1103">
        <v>66.673723818004007</v>
      </c>
      <c r="N1103">
        <v>0.35432004108784898</v>
      </c>
      <c r="O1103">
        <v>18.702103375183398</v>
      </c>
      <c r="P1103">
        <v>37.203579418344503</v>
      </c>
      <c r="Q1103">
        <v>4.6673581526835997E-2</v>
      </c>
    </row>
    <row r="1104" spans="1:17" hidden="1" x14ac:dyDescent="0.3">
      <c r="A1104" t="s">
        <v>2365</v>
      </c>
      <c r="B1104" t="s">
        <v>2366</v>
      </c>
      <c r="C1104" t="str">
        <f>IFERROR(VLOOKUP(Table1[[#This Row],[Ticker]],[1]!Table1[[Symbol]:[Industry]],2,FALSE),"-")</f>
        <v>-</v>
      </c>
      <c r="D1104" t="s">
        <v>215</v>
      </c>
      <c r="E1104">
        <v>2305.9207696590001</v>
      </c>
      <c r="F1104">
        <v>104.13</v>
      </c>
      <c r="G1104">
        <v>234.42933958090501</v>
      </c>
      <c r="H1104">
        <v>18.869224864269899</v>
      </c>
      <c r="I1104">
        <v>134.29586531221301</v>
      </c>
      <c r="J1104">
        <v>19.003006105350401</v>
      </c>
      <c r="K1104">
        <v>80.910773353088899</v>
      </c>
      <c r="L1104">
        <v>59.874066321835599</v>
      </c>
      <c r="M1104">
        <v>90.0266960352117</v>
      </c>
      <c r="N1104">
        <v>0.54970467176864002</v>
      </c>
      <c r="O1104">
        <v>0</v>
      </c>
      <c r="P1104">
        <v>355.71115973741701</v>
      </c>
      <c r="Q1104">
        <v>0.149066990280976</v>
      </c>
    </row>
    <row r="1105" spans="1:17" hidden="1" x14ac:dyDescent="0.3">
      <c r="A1105" t="s">
        <v>2367</v>
      </c>
      <c r="B1105" t="s">
        <v>2368</v>
      </c>
      <c r="C1105" t="str">
        <f>IFERROR(VLOOKUP(Table1[[#This Row],[Ticker]],[1]!Table1[[Symbol]:[Industry]],2,FALSE),"-")</f>
        <v>-</v>
      </c>
      <c r="D1105" t="s">
        <v>51</v>
      </c>
      <c r="E1105">
        <v>2300.9493574799999</v>
      </c>
      <c r="F1105">
        <v>209.2</v>
      </c>
      <c r="G1105">
        <v>-38.6972489312625</v>
      </c>
      <c r="H1105">
        <v>-2.1356060536044699</v>
      </c>
      <c r="I1105">
        <v>-12.209655480821301</v>
      </c>
      <c r="J1105">
        <v>-1.9954504874078001</v>
      </c>
      <c r="K1105">
        <v>214.64481092581701</v>
      </c>
      <c r="L1105">
        <v>222.424647617191</v>
      </c>
      <c r="M1105">
        <v>43.861254846056198</v>
      </c>
      <c r="N1105">
        <v>0.68546994314417597</v>
      </c>
      <c r="O1105">
        <v>35.540152963671098</v>
      </c>
      <c r="P1105">
        <v>14.285714285714199</v>
      </c>
      <c r="Q1105">
        <v>0.105177263207808</v>
      </c>
    </row>
    <row r="1106" spans="1:17" hidden="1" x14ac:dyDescent="0.3">
      <c r="A1106" t="s">
        <v>2369</v>
      </c>
      <c r="B1106" t="s">
        <v>2370</v>
      </c>
      <c r="C1106" t="str">
        <f>IFERROR(VLOOKUP(Table1[[#This Row],[Ticker]],[1]!Table1[[Symbol]:[Industry]],2,FALSE),"-")</f>
        <v>-</v>
      </c>
      <c r="D1106" t="s">
        <v>626</v>
      </c>
      <c r="E1106">
        <v>2292.9326999999998</v>
      </c>
      <c r="F1106">
        <v>407.85</v>
      </c>
      <c r="G1106">
        <v>16.722816000679899</v>
      </c>
      <c r="H1106">
        <v>-6.0811019331156801</v>
      </c>
      <c r="I1106">
        <v>6.2572627813505397</v>
      </c>
      <c r="J1106">
        <v>-2.14281356940795</v>
      </c>
      <c r="K1106">
        <v>410.106949265906</v>
      </c>
      <c r="L1106">
        <v>363.85479448084101</v>
      </c>
      <c r="M1106">
        <v>33.534789254174299</v>
      </c>
      <c r="N1106">
        <v>0.32222686769714598</v>
      </c>
      <c r="O1106">
        <v>16.219198234644999</v>
      </c>
      <c r="P1106">
        <v>56.564299424184199</v>
      </c>
      <c r="Q1106">
        <v>7.6907832859738998E-2</v>
      </c>
    </row>
    <row r="1107" spans="1:17" hidden="1" x14ac:dyDescent="0.3">
      <c r="A1107" t="s">
        <v>2371</v>
      </c>
      <c r="B1107" t="s">
        <v>2372</v>
      </c>
      <c r="C1107" t="str">
        <f>IFERROR(VLOOKUP(Table1[[#This Row],[Ticker]],[1]!Table1[[Symbol]:[Industry]],2,FALSE),"-")</f>
        <v>-</v>
      </c>
      <c r="D1107" t="s">
        <v>144</v>
      </c>
      <c r="E1107">
        <v>2290.3160075400001</v>
      </c>
      <c r="F1107">
        <v>155.1</v>
      </c>
      <c r="G1107">
        <v>49.491055224142897</v>
      </c>
      <c r="H1107">
        <v>7.8071861648883196</v>
      </c>
      <c r="I1107">
        <v>41.0132871387463</v>
      </c>
      <c r="J1107">
        <v>8.6098239372001597</v>
      </c>
      <c r="K1107">
        <v>139.51854630884199</v>
      </c>
      <c r="L1107">
        <v>121.30950721535299</v>
      </c>
      <c r="M1107">
        <v>68.990707160246501</v>
      </c>
      <c r="N1107">
        <v>0.83039572827156205</v>
      </c>
      <c r="O1107">
        <v>15.2159896840747</v>
      </c>
      <c r="P1107">
        <v>80.348837209302303</v>
      </c>
      <c r="Q1107">
        <v>0.16897040950660999</v>
      </c>
    </row>
    <row r="1108" spans="1:17" hidden="1" x14ac:dyDescent="0.3">
      <c r="A1108" t="s">
        <v>2373</v>
      </c>
      <c r="B1108" t="s">
        <v>2374</v>
      </c>
      <c r="C1108" t="str">
        <f>IFERROR(VLOOKUP(Table1[[#This Row],[Ticker]],[1]!Table1[[Symbol]:[Industry]],2,FALSE),"-")</f>
        <v>-</v>
      </c>
      <c r="D1108" t="s">
        <v>626</v>
      </c>
      <c r="E1108">
        <v>2289.8283413599902</v>
      </c>
      <c r="F1108">
        <v>504.7</v>
      </c>
      <c r="G1108">
        <v>-41.554593724098197</v>
      </c>
      <c r="H1108">
        <v>-5.7117718853170601E-2</v>
      </c>
      <c r="I1108">
        <v>-5.8775694613998803</v>
      </c>
      <c r="J1108">
        <v>3.1128330760663498</v>
      </c>
      <c r="K1108">
        <v>491.91827020081098</v>
      </c>
      <c r="L1108">
        <v>496.694731597881</v>
      </c>
      <c r="M1108">
        <v>68.290365797227295</v>
      </c>
      <c r="N1108">
        <v>0.52743383949558797</v>
      </c>
      <c r="O1108">
        <v>21.240340796512701</v>
      </c>
      <c r="P1108">
        <v>23.2177734375</v>
      </c>
      <c r="Q1108">
        <v>2.4367352136280999E-2</v>
      </c>
    </row>
    <row r="1109" spans="1:17" hidden="1" x14ac:dyDescent="0.3">
      <c r="A1109" t="s">
        <v>2375</v>
      </c>
      <c r="B1109" t="s">
        <v>2376</v>
      </c>
      <c r="C1109" t="str">
        <f>IFERROR(VLOOKUP(Table1[[#This Row],[Ticker]],[1]!Table1[[Symbol]:[Industry]],2,FALSE),"-")</f>
        <v>-</v>
      </c>
      <c r="D1109" t="s">
        <v>127</v>
      </c>
      <c r="E1109">
        <v>2287.4735616809999</v>
      </c>
      <c r="F1109">
        <v>169.51</v>
      </c>
      <c r="G1109">
        <v>30.2763732219017</v>
      </c>
      <c r="H1109">
        <v>-2.5831100419986099</v>
      </c>
      <c r="I1109">
        <v>26.4923835266918</v>
      </c>
      <c r="J1109">
        <v>3.3541238204391899</v>
      </c>
      <c r="K1109">
        <v>173.970160578227</v>
      </c>
      <c r="L1109">
        <v>149.68500200869701</v>
      </c>
      <c r="M1109">
        <v>42.332280743338004</v>
      </c>
      <c r="N1109">
        <v>1.0421535496835601</v>
      </c>
      <c r="O1109">
        <v>20.4176744734823</v>
      </c>
      <c r="P1109">
        <v>80.138150903294303</v>
      </c>
      <c r="Q1109">
        <v>0.17767117820224501</v>
      </c>
    </row>
    <row r="1110" spans="1:17" hidden="1" x14ac:dyDescent="0.3">
      <c r="A1110" t="s">
        <v>2377</v>
      </c>
      <c r="B1110" t="s">
        <v>2378</v>
      </c>
      <c r="C1110" t="str">
        <f>IFERROR(VLOOKUP(Table1[[#This Row],[Ticker]],[1]!Table1[[Symbol]:[Industry]],2,FALSE),"-")</f>
        <v>-</v>
      </c>
      <c r="D1110" t="s">
        <v>180</v>
      </c>
      <c r="E1110">
        <v>2281.55403996</v>
      </c>
      <c r="F1110">
        <v>85.02</v>
      </c>
      <c r="G1110">
        <v>296.89265983163699</v>
      </c>
      <c r="H1110">
        <v>-18.575219580174501</v>
      </c>
      <c r="I1110">
        <v>-31.321409413999401</v>
      </c>
      <c r="J1110">
        <v>-1.5073219626933301</v>
      </c>
      <c r="K1110">
        <v>89.229217934866</v>
      </c>
      <c r="L1110">
        <v>83.557039161379294</v>
      </c>
      <c r="M1110">
        <v>40.928150529412498</v>
      </c>
      <c r="N1110">
        <v>0.48677603240494199</v>
      </c>
      <c r="O1110">
        <v>64.667137144201305</v>
      </c>
      <c r="P1110">
        <v>345.94807238394901</v>
      </c>
      <c r="Q1110">
        <v>0.185406357443933</v>
      </c>
    </row>
    <row r="1111" spans="1:17" hidden="1" x14ac:dyDescent="0.3">
      <c r="A1111" t="s">
        <v>2379</v>
      </c>
      <c r="B1111" t="s">
        <v>2380</v>
      </c>
      <c r="C1111" t="str">
        <f>IFERROR(VLOOKUP(Table1[[#This Row],[Ticker]],[1]!Table1[[Symbol]:[Industry]],2,FALSE),"-")</f>
        <v>-</v>
      </c>
      <c r="D1111" t="s">
        <v>552</v>
      </c>
      <c r="E1111">
        <v>2274.6080532239998</v>
      </c>
      <c r="F1111">
        <v>126.36</v>
      </c>
      <c r="G1111">
        <v>61.317920895784702</v>
      </c>
      <c r="H1111">
        <v>0.99501102779194495</v>
      </c>
      <c r="I1111">
        <v>5.44446723411947</v>
      </c>
      <c r="J1111">
        <v>-0.81287751824889098</v>
      </c>
      <c r="K1111">
        <v>124.20727654201799</v>
      </c>
      <c r="L1111">
        <v>111.50397321669701</v>
      </c>
      <c r="M1111">
        <v>57.435399967776902</v>
      </c>
      <c r="N1111">
        <v>0.28331815000257399</v>
      </c>
      <c r="O1111">
        <v>17.917062361506801</v>
      </c>
      <c r="P1111">
        <v>92.768878718535404</v>
      </c>
      <c r="Q1111">
        <v>6.8847549581359996E-2</v>
      </c>
    </row>
    <row r="1112" spans="1:17" hidden="1" x14ac:dyDescent="0.3">
      <c r="A1112" t="s">
        <v>2381</v>
      </c>
      <c r="B1112" t="s">
        <v>2382</v>
      </c>
      <c r="C1112" t="str">
        <f>IFERROR(VLOOKUP(Table1[[#This Row],[Ticker]],[1]!Table1[[Symbol]:[Industry]],2,FALSE),"-")</f>
        <v>-</v>
      </c>
      <c r="D1112" t="s">
        <v>21</v>
      </c>
      <c r="E1112">
        <v>2273.2292547000002</v>
      </c>
      <c r="F1112">
        <v>250.2</v>
      </c>
      <c r="G1112">
        <v>-57.521423366510298</v>
      </c>
      <c r="H1112">
        <v>15.1061487600125</v>
      </c>
      <c r="I1112">
        <v>-36.401679920193402</v>
      </c>
      <c r="J1112">
        <v>10.5409736130564</v>
      </c>
      <c r="K1112">
        <v>240.76131511005801</v>
      </c>
      <c r="M1112">
        <v>56.922834330708199</v>
      </c>
      <c r="N1112">
        <v>1.1133906531309901</v>
      </c>
      <c r="O1112">
        <v>69.344524380495599</v>
      </c>
      <c r="P1112">
        <v>22.048780487804802</v>
      </c>
    </row>
    <row r="1113" spans="1:17" hidden="1" x14ac:dyDescent="0.3">
      <c r="A1113" t="s">
        <v>2383</v>
      </c>
      <c r="B1113" t="s">
        <v>2384</v>
      </c>
      <c r="C1113" t="str">
        <f>IFERROR(VLOOKUP(Table1[[#This Row],[Ticker]],[1]!Table1[[Symbol]:[Industry]],2,FALSE),"-")</f>
        <v>-</v>
      </c>
      <c r="D1113" t="s">
        <v>463</v>
      </c>
      <c r="E1113">
        <v>2266.6789488700001</v>
      </c>
      <c r="F1113">
        <v>68.81</v>
      </c>
      <c r="G1113">
        <v>-17.241018592169802</v>
      </c>
      <c r="H1113">
        <v>21.6633083180764</v>
      </c>
      <c r="I1113">
        <v>14.3231044614955</v>
      </c>
      <c r="J1113">
        <v>12.528529607903501</v>
      </c>
      <c r="K1113">
        <v>59.143711298031697</v>
      </c>
      <c r="L1113">
        <v>59.563072600260099</v>
      </c>
      <c r="M1113">
        <v>68.901967069544398</v>
      </c>
      <c r="N1113">
        <v>1.4292747208151</v>
      </c>
      <c r="O1113">
        <v>22.877248253911301</v>
      </c>
      <c r="P1113">
        <v>82.322268557892798</v>
      </c>
    </row>
    <row r="1114" spans="1:17" hidden="1" x14ac:dyDescent="0.3">
      <c r="A1114" t="s">
        <v>2385</v>
      </c>
      <c r="B1114" t="s">
        <v>2386</v>
      </c>
      <c r="C1114" t="str">
        <f>IFERROR(VLOOKUP(Table1[[#This Row],[Ticker]],[1]!Table1[[Symbol]:[Industry]],2,FALSE),"-")</f>
        <v>-</v>
      </c>
      <c r="D1114" t="s">
        <v>242</v>
      </c>
      <c r="E1114">
        <v>2264.8154769900002</v>
      </c>
      <c r="F1114">
        <v>991.3</v>
      </c>
      <c r="G1114">
        <v>61.849910896542298</v>
      </c>
      <c r="H1114">
        <v>24.1755737622255</v>
      </c>
      <c r="I1114">
        <v>82.621832315500896</v>
      </c>
      <c r="J1114">
        <v>17.467346312336801</v>
      </c>
      <c r="K1114">
        <v>824.83026483986896</v>
      </c>
      <c r="L1114">
        <v>679.68444565801803</v>
      </c>
      <c r="M1114">
        <v>82.370276263372105</v>
      </c>
      <c r="N1114">
        <v>0.99356839105416594</v>
      </c>
      <c r="O1114">
        <v>5.8206395642086104</v>
      </c>
      <c r="P1114">
        <v>113.623825532281</v>
      </c>
      <c r="Q1114">
        <v>7.1758895577147E-2</v>
      </c>
    </row>
    <row r="1115" spans="1:17" hidden="1" x14ac:dyDescent="0.3">
      <c r="A1115" t="s">
        <v>2387</v>
      </c>
      <c r="B1115" t="s">
        <v>2388</v>
      </c>
      <c r="C1115" t="str">
        <f>IFERROR(VLOOKUP(Table1[[#This Row],[Ticker]],[1]!Table1[[Symbol]:[Industry]],2,FALSE),"-")</f>
        <v>-</v>
      </c>
      <c r="D1115" t="s">
        <v>220</v>
      </c>
      <c r="E1115">
        <v>2256.5087634699998</v>
      </c>
      <c r="F1115">
        <v>46.15</v>
      </c>
      <c r="G1115">
        <v>3.75275235645893</v>
      </c>
      <c r="H1115">
        <v>-13.461798030079899</v>
      </c>
      <c r="I1115">
        <v>11.5088276156382</v>
      </c>
      <c r="J1115">
        <v>-5.1848325708970098</v>
      </c>
      <c r="K1115">
        <v>51.0996586885528</v>
      </c>
      <c r="L1115">
        <v>44.569135358358103</v>
      </c>
      <c r="M1115">
        <v>21.048269853747001</v>
      </c>
      <c r="N1115">
        <v>0.31129524411541498</v>
      </c>
      <c r="O1115">
        <v>49.252437703141901</v>
      </c>
      <c r="P1115">
        <v>58.156271418779902</v>
      </c>
      <c r="Q1115">
        <v>6.3708995255369993E-2</v>
      </c>
    </row>
    <row r="1116" spans="1:17" hidden="1" x14ac:dyDescent="0.3">
      <c r="A1116" t="s">
        <v>2389</v>
      </c>
      <c r="B1116" t="s">
        <v>2390</v>
      </c>
      <c r="C1116" t="str">
        <f>IFERROR(VLOOKUP(Table1[[#This Row],[Ticker]],[1]!Table1[[Symbol]:[Industry]],2,FALSE),"-")</f>
        <v>-</v>
      </c>
      <c r="D1116" t="s">
        <v>265</v>
      </c>
      <c r="E1116">
        <v>2256.4341551699999</v>
      </c>
      <c r="F1116">
        <v>1493.7</v>
      </c>
      <c r="G1116">
        <v>16.796304695574602</v>
      </c>
      <c r="H1116">
        <v>-8.4356913411827907</v>
      </c>
      <c r="I1116">
        <v>-14.0041848506569</v>
      </c>
      <c r="J1116">
        <v>-2.9899479530283202</v>
      </c>
      <c r="K1116">
        <v>1585.84079761415</v>
      </c>
      <c r="L1116">
        <v>1503.93141825157</v>
      </c>
      <c r="M1116">
        <v>31.232940416323402</v>
      </c>
      <c r="N1116">
        <v>0.49703675192715302</v>
      </c>
      <c r="O1116">
        <v>30.896431679721399</v>
      </c>
      <c r="P1116">
        <v>44.3118689918361</v>
      </c>
      <c r="Q1116">
        <v>-4.5990750321709996E-3</v>
      </c>
    </row>
    <row r="1117" spans="1:17" hidden="1" x14ac:dyDescent="0.3">
      <c r="A1117" t="s">
        <v>2391</v>
      </c>
      <c r="B1117" t="s">
        <v>2392</v>
      </c>
      <c r="C1117" t="str">
        <f>IFERROR(VLOOKUP(Table1[[#This Row],[Ticker]],[1]!Table1[[Symbol]:[Industry]],2,FALSE),"-")</f>
        <v>-</v>
      </c>
      <c r="D1117" t="s">
        <v>141</v>
      </c>
      <c r="E1117">
        <v>2256.3608686849998</v>
      </c>
      <c r="F1117">
        <v>1749.55</v>
      </c>
      <c r="G1117">
        <v>-10.2055278132634</v>
      </c>
      <c r="H1117">
        <v>9.4876110223283892</v>
      </c>
      <c r="I1117">
        <v>-11.421952325969301</v>
      </c>
      <c r="J1117">
        <v>-4.1350997404711096</v>
      </c>
      <c r="K1117">
        <v>1681.92672304999</v>
      </c>
      <c r="L1117">
        <v>1614.0998267109501</v>
      </c>
      <c r="M1117">
        <v>54.073286815635598</v>
      </c>
      <c r="N1117">
        <v>1.13358983093712</v>
      </c>
      <c r="O1117">
        <v>19.973707524792001</v>
      </c>
      <c r="P1117">
        <v>37.435192458758799</v>
      </c>
      <c r="Q1117">
        <v>0.122311141462254</v>
      </c>
    </row>
    <row r="1118" spans="1:17" hidden="1" x14ac:dyDescent="0.3">
      <c r="A1118" t="s">
        <v>2393</v>
      </c>
      <c r="B1118" t="s">
        <v>2394</v>
      </c>
      <c r="C1118" t="str">
        <f>IFERROR(VLOOKUP(Table1[[#This Row],[Ticker]],[1]!Table1[[Symbol]:[Industry]],2,FALSE),"-")</f>
        <v>-</v>
      </c>
      <c r="D1118" t="s">
        <v>955</v>
      </c>
      <c r="E1118">
        <v>2256.1446470000001</v>
      </c>
      <c r="F1118">
        <v>338.75</v>
      </c>
      <c r="G1118">
        <v>292.30323689789498</v>
      </c>
      <c r="H1118">
        <v>-5.7965276838355404</v>
      </c>
      <c r="I1118">
        <v>117.834340873429</v>
      </c>
      <c r="J1118">
        <v>-7.6783745942722801</v>
      </c>
      <c r="K1118">
        <v>357.52951597080897</v>
      </c>
      <c r="L1118">
        <v>246.44549977349499</v>
      </c>
      <c r="M1118">
        <v>16.7856568409102</v>
      </c>
      <c r="N1118">
        <v>0.81399956397895901</v>
      </c>
      <c r="O1118">
        <v>28.457564575645701</v>
      </c>
      <c r="Q1118">
        <v>0.16970976820591999</v>
      </c>
    </row>
    <row r="1119" spans="1:17" hidden="1" x14ac:dyDescent="0.3">
      <c r="A1119" t="s">
        <v>2395</v>
      </c>
      <c r="B1119" t="s">
        <v>2396</v>
      </c>
      <c r="C1119" t="str">
        <f>IFERROR(VLOOKUP(Table1[[#This Row],[Ticker]],[1]!Table1[[Symbol]:[Industry]],2,FALSE),"-")</f>
        <v>-</v>
      </c>
      <c r="D1119" t="s">
        <v>798</v>
      </c>
      <c r="E1119">
        <v>2255.9153672509901</v>
      </c>
      <c r="F1119">
        <v>20.93</v>
      </c>
      <c r="G1119">
        <v>-1.55931253361003</v>
      </c>
      <c r="H1119">
        <v>-3.4337101462122401</v>
      </c>
      <c r="I1119">
        <v>-11.2870116697828</v>
      </c>
      <c r="J1119">
        <v>4.1145685845703399</v>
      </c>
      <c r="K1119">
        <v>21.514588112428399</v>
      </c>
      <c r="L1119">
        <v>21.995991336434699</v>
      </c>
      <c r="M1119">
        <v>45.538596008964099</v>
      </c>
      <c r="N1119">
        <v>1.47742171516023</v>
      </c>
      <c r="O1119">
        <v>53.846153846153797</v>
      </c>
      <c r="P1119">
        <v>28.404907975460102</v>
      </c>
      <c r="Q1119">
        <v>-4.1796882230815E-2</v>
      </c>
    </row>
    <row r="1120" spans="1:17" hidden="1" x14ac:dyDescent="0.3">
      <c r="A1120" t="s">
        <v>2397</v>
      </c>
      <c r="B1120" t="s">
        <v>2398</v>
      </c>
      <c r="C1120" t="str">
        <f>IFERROR(VLOOKUP(Table1[[#This Row],[Ticker]],[1]!Table1[[Symbol]:[Industry]],2,FALSE),"-")</f>
        <v>-</v>
      </c>
      <c r="D1120" t="s">
        <v>1488</v>
      </c>
      <c r="E1120">
        <v>2253.1950000000002</v>
      </c>
      <c r="F1120">
        <v>139.94999999999999</v>
      </c>
      <c r="G1120">
        <v>80.747184146928902</v>
      </c>
      <c r="H1120">
        <v>22.533605294082399</v>
      </c>
      <c r="I1120">
        <v>119.399071337997</v>
      </c>
      <c r="J1120">
        <v>-3.5651616850803799E-2</v>
      </c>
      <c r="K1120">
        <v>115.998698052013</v>
      </c>
      <c r="L1120">
        <v>90.151402646842698</v>
      </c>
      <c r="M1120">
        <v>70.342236224183793</v>
      </c>
      <c r="N1120">
        <v>1.80955817380656</v>
      </c>
      <c r="O1120">
        <v>11.9685602000714</v>
      </c>
      <c r="P1120">
        <v>169.08286867909999</v>
      </c>
      <c r="Q1120">
        <v>0.18166811935844901</v>
      </c>
    </row>
    <row r="1121" spans="1:17" hidden="1" x14ac:dyDescent="0.3">
      <c r="A1121" t="s">
        <v>2399</v>
      </c>
      <c r="B1121" t="s">
        <v>2400</v>
      </c>
      <c r="C1121" t="str">
        <f>IFERROR(VLOOKUP(Table1[[#This Row],[Ticker]],[1]!Table1[[Symbol]:[Industry]],2,FALSE),"-")</f>
        <v>-</v>
      </c>
      <c r="D1121" t="s">
        <v>444</v>
      </c>
      <c r="E1121">
        <v>2252.26368525</v>
      </c>
      <c r="F1121">
        <v>727.5</v>
      </c>
      <c r="G1121">
        <v>-0.33198850105705402</v>
      </c>
      <c r="H1121">
        <v>-0.76881289493774796</v>
      </c>
      <c r="I1121">
        <v>36.304177327877397</v>
      </c>
      <c r="J1121">
        <v>-8.7632586381550706</v>
      </c>
      <c r="K1121">
        <v>728.28556175035703</v>
      </c>
      <c r="L1121">
        <v>631.74520111632796</v>
      </c>
      <c r="M1121">
        <v>29.780073861630601</v>
      </c>
      <c r="N1121">
        <v>0.47963566279153902</v>
      </c>
      <c r="O1121">
        <v>22.164948453608201</v>
      </c>
      <c r="P1121">
        <v>65.322122486081099</v>
      </c>
      <c r="Q1121">
        <v>0.14199065732709401</v>
      </c>
    </row>
    <row r="1122" spans="1:17" hidden="1" x14ac:dyDescent="0.3">
      <c r="A1122" t="s">
        <v>2401</v>
      </c>
      <c r="B1122" t="s">
        <v>2402</v>
      </c>
      <c r="C1122" t="str">
        <f>IFERROR(VLOOKUP(Table1[[#This Row],[Ticker]],[1]!Table1[[Symbol]:[Industry]],2,FALSE),"-")</f>
        <v>-</v>
      </c>
      <c r="D1122" t="s">
        <v>54</v>
      </c>
      <c r="E1122">
        <v>2251.3710725999999</v>
      </c>
      <c r="F1122">
        <v>779.25</v>
      </c>
      <c r="G1122">
        <v>-2.4658611758021598</v>
      </c>
      <c r="H1122">
        <v>2.21135019509126</v>
      </c>
      <c r="I1122">
        <v>14.0164064608909</v>
      </c>
      <c r="J1122">
        <v>-3.2448219626933299</v>
      </c>
      <c r="K1122">
        <v>774.74604463975402</v>
      </c>
      <c r="L1122">
        <v>712.75626502738498</v>
      </c>
      <c r="M1122">
        <v>35.4631851251158</v>
      </c>
      <c r="N1122">
        <v>0.57581365299242104</v>
      </c>
      <c r="O1122">
        <v>10.696182226499801</v>
      </c>
      <c r="P1122">
        <v>38.1893952828515</v>
      </c>
      <c r="Q1122">
        <v>-5.2313599274085E-2</v>
      </c>
    </row>
    <row r="1123" spans="1:17" hidden="1" x14ac:dyDescent="0.3">
      <c r="A1123" t="s">
        <v>2403</v>
      </c>
      <c r="B1123" t="s">
        <v>2404</v>
      </c>
      <c r="C1123" t="str">
        <f>IFERROR(VLOOKUP(Table1[[#This Row],[Ticker]],[1]!Table1[[Symbol]:[Industry]],2,FALSE),"-")</f>
        <v>-</v>
      </c>
      <c r="D1123" t="s">
        <v>260</v>
      </c>
      <c r="E1123">
        <v>2250.2946412799902</v>
      </c>
      <c r="F1123">
        <v>624.4</v>
      </c>
      <c r="G1123">
        <v>6.9407245545807701</v>
      </c>
      <c r="H1123">
        <v>2.0802426046994298</v>
      </c>
      <c r="I1123">
        <v>6.2042038536905704</v>
      </c>
      <c r="J1123">
        <v>1.6345976435412699</v>
      </c>
      <c r="K1123">
        <v>625.96150189273806</v>
      </c>
      <c r="L1123">
        <v>612.05485026249005</v>
      </c>
      <c r="M1123">
        <v>48.583147293340701</v>
      </c>
      <c r="N1123">
        <v>0.42793288813542901</v>
      </c>
      <c r="O1123">
        <v>49.743754003843698</v>
      </c>
      <c r="P1123">
        <v>43.6558150235822</v>
      </c>
      <c r="Q1123">
        <v>6.8072451307746001E-2</v>
      </c>
    </row>
    <row r="1124" spans="1:17" hidden="1" x14ac:dyDescent="0.3">
      <c r="A1124" t="s">
        <v>2405</v>
      </c>
      <c r="B1124" t="s">
        <v>2406</v>
      </c>
      <c r="C1124" t="str">
        <f>IFERROR(VLOOKUP(Table1[[#This Row],[Ticker]],[1]!Table1[[Symbol]:[Industry]],2,FALSE),"-")</f>
        <v>-</v>
      </c>
      <c r="D1124" t="s">
        <v>295</v>
      </c>
      <c r="E1124">
        <v>2245.0277500000002</v>
      </c>
      <c r="F1124">
        <v>449.5</v>
      </c>
      <c r="G1124">
        <v>-19.9927975965591</v>
      </c>
      <c r="H1124">
        <v>-1.5541000161913201</v>
      </c>
      <c r="I1124">
        <v>-13.373232099981401</v>
      </c>
      <c r="J1124">
        <v>0.68785547133759595</v>
      </c>
      <c r="K1124">
        <v>447.72516358484597</v>
      </c>
      <c r="L1124">
        <v>440.43282032331098</v>
      </c>
      <c r="M1124">
        <v>53.956345280269801</v>
      </c>
      <c r="N1124">
        <v>0.483084835965155</v>
      </c>
      <c r="O1124">
        <v>10.545050055617301</v>
      </c>
      <c r="P1124">
        <v>17.808937229720801</v>
      </c>
      <c r="Q1124">
        <v>1.5837617634499999E-4</v>
      </c>
    </row>
    <row r="1125" spans="1:17" hidden="1" x14ac:dyDescent="0.3">
      <c r="A1125" t="s">
        <v>2407</v>
      </c>
      <c r="B1125" t="s">
        <v>2408</v>
      </c>
      <c r="C1125" t="str">
        <f>IFERROR(VLOOKUP(Table1[[#This Row],[Ticker]],[1]!Table1[[Symbol]:[Industry]],2,FALSE),"-")</f>
        <v>-</v>
      </c>
      <c r="D1125" t="s">
        <v>138</v>
      </c>
      <c r="E1125">
        <v>2243.1059393999999</v>
      </c>
      <c r="F1125">
        <v>21779.25</v>
      </c>
      <c r="G1125">
        <v>664.92600353771195</v>
      </c>
      <c r="H1125">
        <v>89.016702425396502</v>
      </c>
      <c r="I1125">
        <v>235.28772436959201</v>
      </c>
      <c r="J1125">
        <v>18.806773164916802</v>
      </c>
      <c r="K1125">
        <v>13321.162094704599</v>
      </c>
      <c r="L1125">
        <v>8059.8477955010303</v>
      </c>
      <c r="M1125">
        <v>89.734255274876901</v>
      </c>
      <c r="N1125">
        <v>1.86473133212263</v>
      </c>
      <c r="O1125">
        <v>0</v>
      </c>
      <c r="P1125">
        <v>724.56555484041905</v>
      </c>
      <c r="Q1125">
        <v>0.18296704415335599</v>
      </c>
    </row>
    <row r="1126" spans="1:17" hidden="1" x14ac:dyDescent="0.3">
      <c r="A1126" t="s">
        <v>2409</v>
      </c>
      <c r="B1126" t="s">
        <v>2410</v>
      </c>
      <c r="C1126" t="str">
        <f>IFERROR(VLOOKUP(Table1[[#This Row],[Ticker]],[1]!Table1[[Symbol]:[Industry]],2,FALSE),"-")</f>
        <v>-</v>
      </c>
      <c r="D1126" t="s">
        <v>54</v>
      </c>
      <c r="E1126">
        <v>2242.84</v>
      </c>
      <c r="F1126">
        <v>23.86</v>
      </c>
      <c r="G1126">
        <v>153.18224838116399</v>
      </c>
      <c r="H1126">
        <v>55.594109493307897</v>
      </c>
      <c r="I1126">
        <v>82.591933851573003</v>
      </c>
      <c r="J1126">
        <v>-10.594913203569201</v>
      </c>
      <c r="K1126">
        <v>19.101320379608801</v>
      </c>
      <c r="L1126">
        <v>14.693013573422499</v>
      </c>
      <c r="M1126">
        <v>53.367323877486797</v>
      </c>
      <c r="N1126">
        <v>1.88919615204165</v>
      </c>
      <c r="O1126">
        <v>16.932103939647899</v>
      </c>
      <c r="P1126">
        <v>229.10344827586201</v>
      </c>
    </row>
    <row r="1127" spans="1:17" hidden="1" x14ac:dyDescent="0.3">
      <c r="A1127" t="s">
        <v>2411</v>
      </c>
      <c r="B1127" t="s">
        <v>2412</v>
      </c>
      <c r="C1127" t="str">
        <f>IFERROR(VLOOKUP(Table1[[#This Row],[Ticker]],[1]!Table1[[Symbol]:[Industry]],2,FALSE),"-")</f>
        <v>-</v>
      </c>
      <c r="D1127" t="s">
        <v>463</v>
      </c>
      <c r="E1127">
        <v>2242.0352951999998</v>
      </c>
      <c r="F1127">
        <v>432.45</v>
      </c>
      <c r="G1127">
        <v>-39.848059408601898</v>
      </c>
      <c r="H1127">
        <v>-0.95549459202846998</v>
      </c>
      <c r="I1127">
        <v>-12.7819754411715</v>
      </c>
      <c r="J1127">
        <v>-2.32079583987022</v>
      </c>
      <c r="K1127">
        <v>440.21984005472501</v>
      </c>
      <c r="L1127">
        <v>453.94464779836699</v>
      </c>
      <c r="M1127">
        <v>40.4367998408161</v>
      </c>
      <c r="N1127">
        <v>1.19029416496319</v>
      </c>
      <c r="O1127">
        <v>30.269395305815699</v>
      </c>
      <c r="P1127">
        <v>12.911227154046999</v>
      </c>
      <c r="Q1127">
        <v>-1.1647909803386E-2</v>
      </c>
    </row>
    <row r="1128" spans="1:17" x14ac:dyDescent="0.3">
      <c r="A1128" t="s">
        <v>2413</v>
      </c>
      <c r="B1128" t="s">
        <v>2414</v>
      </c>
      <c r="C1128" t="str">
        <f>IFERROR(VLOOKUP(Table1[[#This Row],[Ticker]],[1]!Table1[[Symbol]:[Industry]],2,FALSE),"-")</f>
        <v>-</v>
      </c>
      <c r="D1128" t="s">
        <v>78</v>
      </c>
      <c r="E1128">
        <v>2241.2363759999998</v>
      </c>
      <c r="F1128">
        <v>86.76</v>
      </c>
      <c r="G1128">
        <v>-49.069330100231099</v>
      </c>
      <c r="H1128">
        <v>-6.4034124317500698</v>
      </c>
      <c r="I1128">
        <v>-17.0490179648381</v>
      </c>
      <c r="J1128">
        <v>-5.60622306159443</v>
      </c>
      <c r="K1128">
        <v>91.539355349335594</v>
      </c>
      <c r="L1128">
        <v>97.357934354427798</v>
      </c>
      <c r="M1128">
        <v>35.121893139226401</v>
      </c>
      <c r="N1128">
        <v>0.36989373910694701</v>
      </c>
      <c r="O1128">
        <v>79.806362378976402</v>
      </c>
      <c r="P1128">
        <v>4.6562123039807002</v>
      </c>
      <c r="Q1128">
        <v>2.4879196750745999E-2</v>
      </c>
    </row>
    <row r="1129" spans="1:17" hidden="1" x14ac:dyDescent="0.3">
      <c r="A1129" t="s">
        <v>2415</v>
      </c>
      <c r="B1129" t="s">
        <v>2416</v>
      </c>
      <c r="C1129" t="str">
        <f>IFERROR(VLOOKUP(Table1[[#This Row],[Ticker]],[1]!Table1[[Symbol]:[Industry]],2,FALSE),"-")</f>
        <v>-</v>
      </c>
      <c r="D1129" t="s">
        <v>206</v>
      </c>
      <c r="E1129">
        <v>2237.9592533599998</v>
      </c>
      <c r="F1129">
        <v>1881.8</v>
      </c>
      <c r="G1129">
        <v>217.19905125129901</v>
      </c>
      <c r="H1129">
        <v>53.473026033860499</v>
      </c>
      <c r="I1129">
        <v>116.589552985672</v>
      </c>
      <c r="J1129">
        <v>12.673162731184201</v>
      </c>
      <c r="K1129">
        <v>1341.8597356955199</v>
      </c>
      <c r="L1129">
        <v>965.97432217759194</v>
      </c>
      <c r="M1129">
        <v>82.147382851088594</v>
      </c>
      <c r="N1129">
        <v>0.44057787996796199</v>
      </c>
      <c r="O1129">
        <v>2.2425337442873698</v>
      </c>
      <c r="P1129">
        <v>253.389671361502</v>
      </c>
      <c r="Q1129">
        <v>0.21473191996987401</v>
      </c>
    </row>
    <row r="1130" spans="1:17" hidden="1" x14ac:dyDescent="0.3">
      <c r="A1130" t="s">
        <v>2417</v>
      </c>
      <c r="B1130" t="s">
        <v>2418</v>
      </c>
      <c r="C1130" t="str">
        <f>IFERROR(VLOOKUP(Table1[[#This Row],[Ticker]],[1]!Table1[[Symbol]:[Industry]],2,FALSE),"-")</f>
        <v>-</v>
      </c>
      <c r="D1130" t="s">
        <v>637</v>
      </c>
      <c r="E1130">
        <v>2233.5581781000001</v>
      </c>
      <c r="F1130">
        <v>354.15</v>
      </c>
      <c r="G1130">
        <v>-31.227528790169998</v>
      </c>
      <c r="H1130">
        <v>-0.32846633342126702</v>
      </c>
      <c r="I1130">
        <v>-1.88855595987268</v>
      </c>
      <c r="J1130">
        <v>1.67851874527126</v>
      </c>
      <c r="K1130">
        <v>347.20583623641397</v>
      </c>
      <c r="L1130">
        <v>336.26957440527701</v>
      </c>
      <c r="M1130">
        <v>55.620668746214797</v>
      </c>
      <c r="N1130">
        <v>0.54311034770250299</v>
      </c>
      <c r="O1130">
        <v>9.7416349004659093</v>
      </c>
      <c r="P1130">
        <v>26.482142857142801</v>
      </c>
      <c r="Q1130">
        <v>7.8407032897126999E-2</v>
      </c>
    </row>
    <row r="1131" spans="1:17" hidden="1" x14ac:dyDescent="0.3">
      <c r="A1131" t="s">
        <v>2419</v>
      </c>
      <c r="B1131" t="s">
        <v>2420</v>
      </c>
      <c r="C1131" t="str">
        <f>IFERROR(VLOOKUP(Table1[[#This Row],[Ticker]],[1]!Table1[[Symbol]:[Industry]],2,FALSE),"-")</f>
        <v>-</v>
      </c>
      <c r="D1131" t="s">
        <v>552</v>
      </c>
      <c r="E1131">
        <v>2231.9881472249999</v>
      </c>
      <c r="F1131">
        <v>1109.25</v>
      </c>
      <c r="G1131">
        <v>96.034495868276494</v>
      </c>
      <c r="H1131">
        <v>9.7405207024138498</v>
      </c>
      <c r="I1131">
        <v>59.8206019210308</v>
      </c>
      <c r="J1131">
        <v>13.0427808550691</v>
      </c>
      <c r="K1131">
        <v>903.22765073165499</v>
      </c>
      <c r="L1131">
        <v>768.75021685947797</v>
      </c>
      <c r="M1131">
        <v>94.075880777927296</v>
      </c>
      <c r="N1131">
        <v>2.2074192533799502</v>
      </c>
      <c r="O1131">
        <v>4.9357674104124296</v>
      </c>
      <c r="P1131">
        <v>177.31249999999901</v>
      </c>
      <c r="Q1131">
        <v>0.20341974754501199</v>
      </c>
    </row>
    <row r="1132" spans="1:17" hidden="1" x14ac:dyDescent="0.3">
      <c r="A1132" t="s">
        <v>2421</v>
      </c>
      <c r="B1132" t="s">
        <v>2422</v>
      </c>
      <c r="C1132" t="str">
        <f>IFERROR(VLOOKUP(Table1[[#This Row],[Ticker]],[1]!Table1[[Symbol]:[Industry]],2,FALSE),"-")</f>
        <v>-</v>
      </c>
      <c r="D1132" t="s">
        <v>260</v>
      </c>
      <c r="E1132">
        <v>2226.6301840000001</v>
      </c>
      <c r="F1132">
        <v>1634.2</v>
      </c>
      <c r="G1132">
        <v>23.5851546269779</v>
      </c>
      <c r="H1132">
        <v>2.96334116266789</v>
      </c>
      <c r="I1132">
        <v>11.064808425591799</v>
      </c>
      <c r="J1132">
        <v>8.3683181250901306</v>
      </c>
      <c r="K1132">
        <v>1492.17146595034</v>
      </c>
      <c r="L1132">
        <v>1371.2522729638199</v>
      </c>
      <c r="M1132">
        <v>68.084441870905096</v>
      </c>
      <c r="N1132">
        <v>2.3048693992709599</v>
      </c>
      <c r="O1132">
        <v>5.9172683882021904</v>
      </c>
      <c r="P1132">
        <v>58.945679132422299</v>
      </c>
      <c r="Q1132">
        <v>3.6367859153904003E-2</v>
      </c>
    </row>
    <row r="1133" spans="1:17" hidden="1" x14ac:dyDescent="0.3">
      <c r="A1133" t="s">
        <v>2423</v>
      </c>
      <c r="B1133" t="s">
        <v>2424</v>
      </c>
      <c r="C1133" t="str">
        <f>IFERROR(VLOOKUP(Table1[[#This Row],[Ticker]],[1]!Table1[[Symbol]:[Industry]],2,FALSE),"-")</f>
        <v>-</v>
      </c>
      <c r="D1133" t="s">
        <v>127</v>
      </c>
      <c r="E1133">
        <v>2213.5284702899999</v>
      </c>
      <c r="F1133">
        <v>320.55</v>
      </c>
      <c r="G1133">
        <v>-30.2868268079012</v>
      </c>
      <c r="H1133">
        <v>-13.8503227438609</v>
      </c>
      <c r="I1133">
        <v>-19.8211126072996</v>
      </c>
      <c r="J1133">
        <v>-1.61451951246363</v>
      </c>
      <c r="K1133">
        <v>348.03575969744298</v>
      </c>
      <c r="M1133">
        <v>26.324336383662001</v>
      </c>
      <c r="O1133">
        <v>24.785524879114</v>
      </c>
      <c r="P1133">
        <v>3.4032258064516201</v>
      </c>
    </row>
    <row r="1134" spans="1:17" x14ac:dyDescent="0.3">
      <c r="A1134" t="s">
        <v>2425</v>
      </c>
      <c r="B1134" t="s">
        <v>2426</v>
      </c>
      <c r="C1134" t="str">
        <f>IFERROR(VLOOKUP(Table1[[#This Row],[Ticker]],[1]!Table1[[Symbol]:[Industry]],2,FALSE),"-")</f>
        <v>-</v>
      </c>
      <c r="D1134" t="s">
        <v>260</v>
      </c>
      <c r="E1134">
        <v>2208.9283062</v>
      </c>
      <c r="F1134">
        <v>493.5</v>
      </c>
      <c r="G1134">
        <v>-42.1954587888006</v>
      </c>
      <c r="H1134">
        <v>-1.56354561728103</v>
      </c>
      <c r="I1134">
        <v>-23.619489903613601</v>
      </c>
      <c r="J1134">
        <v>-0.993816776290952</v>
      </c>
      <c r="K1134">
        <v>497.342984082057</v>
      </c>
      <c r="L1134">
        <v>526.51949423534495</v>
      </c>
      <c r="M1134">
        <v>55.039318994001597</v>
      </c>
      <c r="N1134">
        <v>0.64458894426990199</v>
      </c>
      <c r="O1134">
        <v>29.311043566362699</v>
      </c>
      <c r="P1134">
        <v>8.7004405286343598</v>
      </c>
    </row>
    <row r="1135" spans="1:17" hidden="1" x14ac:dyDescent="0.3">
      <c r="A1135" t="s">
        <v>2427</v>
      </c>
      <c r="B1135" t="s">
        <v>2428</v>
      </c>
      <c r="C1135" t="str">
        <f>IFERROR(VLOOKUP(Table1[[#This Row],[Ticker]],[1]!Table1[[Symbol]:[Industry]],2,FALSE),"-")</f>
        <v>-</v>
      </c>
      <c r="D1135" t="s">
        <v>119</v>
      </c>
      <c r="E1135">
        <v>2200.41527597</v>
      </c>
      <c r="F1135">
        <v>99.13</v>
      </c>
      <c r="G1135">
        <v>82.461762846184001</v>
      </c>
      <c r="H1135">
        <v>8.5785396058062595</v>
      </c>
      <c r="I1135">
        <v>49.993279681735899</v>
      </c>
      <c r="J1135">
        <v>-0.28283216677496398</v>
      </c>
      <c r="K1135">
        <v>94.622983608942903</v>
      </c>
      <c r="L1135">
        <v>77.455593656726606</v>
      </c>
      <c r="M1135">
        <v>64.592878433202003</v>
      </c>
      <c r="N1135">
        <v>0.99699439058049999</v>
      </c>
      <c r="O1135">
        <v>8.8469686270553805</v>
      </c>
      <c r="P1135">
        <v>156.74695674695599</v>
      </c>
      <c r="Q1135">
        <v>9.8286864261092996E-2</v>
      </c>
    </row>
    <row r="1136" spans="1:17" hidden="1" x14ac:dyDescent="0.3">
      <c r="A1136" t="s">
        <v>2429</v>
      </c>
      <c r="B1136" t="s">
        <v>2430</v>
      </c>
      <c r="C1136" t="str">
        <f>IFERROR(VLOOKUP(Table1[[#This Row],[Ticker]],[1]!Table1[[Symbol]:[Industry]],2,FALSE),"-")</f>
        <v>-</v>
      </c>
      <c r="D1136" t="s">
        <v>78</v>
      </c>
      <c r="E1136">
        <v>2197.1540371349902</v>
      </c>
      <c r="F1136">
        <v>2913.65</v>
      </c>
      <c r="G1136">
        <v>-29.221162805240301</v>
      </c>
      <c r="H1136">
        <v>6.5217707578109003</v>
      </c>
      <c r="I1136">
        <v>-6.3072426747341002</v>
      </c>
      <c r="J1136">
        <v>4.7087494658780997</v>
      </c>
      <c r="K1136">
        <v>2856.4127407005699</v>
      </c>
      <c r="L1136">
        <v>2818.8092683917698</v>
      </c>
      <c r="M1136">
        <v>59.745906857688603</v>
      </c>
      <c r="N1136">
        <v>0.87965778624249003</v>
      </c>
      <c r="O1136">
        <v>8.83771214799307</v>
      </c>
      <c r="P1136">
        <v>24.215036343870501</v>
      </c>
      <c r="Q1136">
        <v>-0.13816597428844199</v>
      </c>
    </row>
    <row r="1137" spans="1:17" hidden="1" x14ac:dyDescent="0.3">
      <c r="A1137" t="s">
        <v>2431</v>
      </c>
      <c r="B1137" t="s">
        <v>2432</v>
      </c>
      <c r="C1137" t="str">
        <f>IFERROR(VLOOKUP(Table1[[#This Row],[Ticker]],[1]!Table1[[Symbol]:[Industry]],2,FALSE),"-")</f>
        <v>-</v>
      </c>
      <c r="D1137" t="s">
        <v>132</v>
      </c>
      <c r="E1137">
        <v>2189.03485495</v>
      </c>
      <c r="F1137">
        <v>128.5</v>
      </c>
      <c r="G1137">
        <v>24.498260275539</v>
      </c>
      <c r="H1137">
        <v>27.930943362004001</v>
      </c>
      <c r="I1137">
        <v>4.4530380814609503</v>
      </c>
      <c r="J1137">
        <v>-5.5438850339913301</v>
      </c>
      <c r="K1137">
        <v>122.24372258328199</v>
      </c>
      <c r="L1137">
        <v>113.40035753063999</v>
      </c>
      <c r="M1137">
        <v>39.757616668497</v>
      </c>
      <c r="N1137">
        <v>1.21520230105103</v>
      </c>
      <c r="O1137">
        <v>14.8638132295719</v>
      </c>
      <c r="P1137">
        <v>56.326034063260302</v>
      </c>
      <c r="Q1137">
        <v>3.4194843053147003E-2</v>
      </c>
    </row>
    <row r="1138" spans="1:17" hidden="1" x14ac:dyDescent="0.3">
      <c r="A1138" t="s">
        <v>2433</v>
      </c>
      <c r="B1138" t="s">
        <v>2434</v>
      </c>
      <c r="C1138" t="str">
        <f>IFERROR(VLOOKUP(Table1[[#This Row],[Ticker]],[1]!Table1[[Symbol]:[Industry]],2,FALSE),"-")</f>
        <v>-</v>
      </c>
      <c r="D1138" t="s">
        <v>124</v>
      </c>
      <c r="E1138">
        <v>2187.8824789989999</v>
      </c>
      <c r="F1138">
        <v>139.43</v>
      </c>
      <c r="G1138">
        <v>-23.0638303919267</v>
      </c>
      <c r="H1138">
        <v>2.3285253904228198</v>
      </c>
      <c r="I1138">
        <v>-19.191382156891699</v>
      </c>
      <c r="J1138">
        <v>-4.1256072704130098</v>
      </c>
      <c r="K1138">
        <v>136.43228746822399</v>
      </c>
      <c r="L1138">
        <v>142.27465362725701</v>
      </c>
      <c r="M1138">
        <v>48.744324120234502</v>
      </c>
      <c r="N1138">
        <v>1.04143503798052</v>
      </c>
      <c r="O1138">
        <v>39.137918668866</v>
      </c>
      <c r="P1138">
        <v>16.191666666666599</v>
      </c>
    </row>
    <row r="1139" spans="1:17" hidden="1" x14ac:dyDescent="0.3">
      <c r="A1139" t="s">
        <v>2435</v>
      </c>
      <c r="B1139" t="s">
        <v>2436</v>
      </c>
      <c r="C1139" t="str">
        <f>IFERROR(VLOOKUP(Table1[[#This Row],[Ticker]],[1]!Table1[[Symbol]:[Industry]],2,FALSE),"-")</f>
        <v>-</v>
      </c>
      <c r="D1139" t="s">
        <v>411</v>
      </c>
      <c r="E1139">
        <v>2186.4595588099901</v>
      </c>
      <c r="F1139">
        <v>1684.45</v>
      </c>
      <c r="G1139">
        <v>333.096122530662</v>
      </c>
      <c r="H1139">
        <v>31.4157350245627</v>
      </c>
      <c r="I1139">
        <v>109.44680423268299</v>
      </c>
      <c r="J1139">
        <v>3.6926780373066599</v>
      </c>
      <c r="K1139">
        <v>1393.1920757279499</v>
      </c>
      <c r="L1139">
        <v>1007.60416786598</v>
      </c>
      <c r="M1139">
        <v>83.555700955363804</v>
      </c>
      <c r="N1139">
        <v>1.15654946775957</v>
      </c>
      <c r="O1139">
        <v>0.210751283801835</v>
      </c>
      <c r="P1139">
        <v>385.08279337652903</v>
      </c>
      <c r="Q1139">
        <v>0.13603963375606301</v>
      </c>
    </row>
    <row r="1140" spans="1:17" hidden="1" x14ac:dyDescent="0.3">
      <c r="A1140" t="s">
        <v>2437</v>
      </c>
      <c r="B1140" t="s">
        <v>2438</v>
      </c>
      <c r="C1140" t="str">
        <f>IFERROR(VLOOKUP(Table1[[#This Row],[Ticker]],[1]!Table1[[Symbol]:[Industry]],2,FALSE),"-")</f>
        <v>-</v>
      </c>
      <c r="D1140" t="s">
        <v>753</v>
      </c>
      <c r="E1140">
        <v>2180.653534008</v>
      </c>
      <c r="F1140">
        <v>282.27999999999997</v>
      </c>
      <c r="G1140">
        <v>2.06642964385837</v>
      </c>
      <c r="H1140">
        <v>-6.9664228335562794E-2</v>
      </c>
      <c r="I1140">
        <v>1.02617284079685</v>
      </c>
      <c r="J1140">
        <v>0.43200631466311301</v>
      </c>
      <c r="K1140">
        <v>273.39013341058399</v>
      </c>
      <c r="L1140">
        <v>253.11140505744001</v>
      </c>
      <c r="M1140">
        <v>58.290846172297002</v>
      </c>
      <c r="N1140">
        <v>0.71410053316091304</v>
      </c>
      <c r="O1140">
        <v>2.84115063057956</v>
      </c>
      <c r="P1140">
        <v>36.235521235521198</v>
      </c>
      <c r="Q1140">
        <v>3.2968413234804997E-2</v>
      </c>
    </row>
    <row r="1141" spans="1:17" hidden="1" x14ac:dyDescent="0.3">
      <c r="A1141" t="s">
        <v>2439</v>
      </c>
      <c r="B1141" t="s">
        <v>2440</v>
      </c>
      <c r="C1141" t="str">
        <f>IFERROR(VLOOKUP(Table1[[#This Row],[Ticker]],[1]!Table1[[Symbol]:[Industry]],2,FALSE),"-")</f>
        <v>-</v>
      </c>
      <c r="D1141" t="s">
        <v>132</v>
      </c>
      <c r="E1141">
        <v>2180.2508815249998</v>
      </c>
      <c r="F1141">
        <v>272.75</v>
      </c>
      <c r="G1141">
        <v>357.71721167592602</v>
      </c>
      <c r="H1141">
        <v>-4.1490527859893502</v>
      </c>
      <c r="I1141">
        <v>105.971622109373</v>
      </c>
      <c r="J1141">
        <v>-3.0603522657236399</v>
      </c>
      <c r="K1141">
        <v>241.748390925781</v>
      </c>
      <c r="L1141">
        <v>168.02066036296699</v>
      </c>
      <c r="M1141">
        <v>64.980979859157301</v>
      </c>
      <c r="N1141">
        <v>0.44039829911191802</v>
      </c>
      <c r="O1141">
        <v>9.2575618698441797</v>
      </c>
      <c r="P1141">
        <v>441.170634920635</v>
      </c>
      <c r="Q1141">
        <v>0.17075622063372101</v>
      </c>
    </row>
    <row r="1142" spans="1:17" hidden="1" x14ac:dyDescent="0.3">
      <c r="A1142" t="s">
        <v>2441</v>
      </c>
      <c r="B1142" t="s">
        <v>2442</v>
      </c>
      <c r="C1142" t="str">
        <f>IFERROR(VLOOKUP(Table1[[#This Row],[Ticker]],[1]!Table1[[Symbol]:[Industry]],2,FALSE),"-")</f>
        <v>-</v>
      </c>
      <c r="D1142" t="s">
        <v>777</v>
      </c>
      <c r="E1142">
        <v>2174.3895072149999</v>
      </c>
      <c r="F1142">
        <v>841.95</v>
      </c>
      <c r="G1142">
        <v>46.861047691024801</v>
      </c>
      <c r="H1142">
        <v>-0.188290436688553</v>
      </c>
      <c r="I1142">
        <v>-24.547010848246899</v>
      </c>
      <c r="J1142">
        <v>-5.13187316802758</v>
      </c>
      <c r="K1142">
        <v>841.64379022613798</v>
      </c>
      <c r="L1142">
        <v>809.96519897978101</v>
      </c>
      <c r="M1142">
        <v>45.439530470151603</v>
      </c>
      <c r="N1142">
        <v>0.85473330980661399</v>
      </c>
      <c r="O1142">
        <v>54.403468139438097</v>
      </c>
      <c r="P1142">
        <v>75.40625</v>
      </c>
      <c r="Q1142">
        <v>0.19281668161271601</v>
      </c>
    </row>
    <row r="1143" spans="1:17" hidden="1" x14ac:dyDescent="0.3">
      <c r="A1143" t="s">
        <v>2443</v>
      </c>
      <c r="B1143" t="s">
        <v>2444</v>
      </c>
      <c r="C1143" t="str">
        <f>IFERROR(VLOOKUP(Table1[[#This Row],[Ticker]],[1]!Table1[[Symbol]:[Industry]],2,FALSE),"-")</f>
        <v>-</v>
      </c>
      <c r="D1143" t="s">
        <v>295</v>
      </c>
      <c r="E1143">
        <v>2167.8049876999999</v>
      </c>
      <c r="F1143">
        <v>437.3</v>
      </c>
      <c r="G1143">
        <v>-22.8546318194938</v>
      </c>
      <c r="H1143">
        <v>-4.1182060055138701</v>
      </c>
      <c r="I1143">
        <v>-8.4578226509537693</v>
      </c>
      <c r="J1143">
        <v>-7.6659301385925698</v>
      </c>
      <c r="K1143">
        <v>452.40691970248702</v>
      </c>
      <c r="L1143">
        <v>446.490531445366</v>
      </c>
      <c r="M1143">
        <v>25.113789969350599</v>
      </c>
      <c r="N1143">
        <v>0.47873128576097401</v>
      </c>
      <c r="O1143">
        <v>46.546992911045002</v>
      </c>
      <c r="P1143">
        <v>32.515151515151501</v>
      </c>
      <c r="Q1143">
        <v>4.4524291691435999E-2</v>
      </c>
    </row>
    <row r="1144" spans="1:17" hidden="1" x14ac:dyDescent="0.3">
      <c r="A1144" t="s">
        <v>2445</v>
      </c>
      <c r="B1144" t="s">
        <v>2446</v>
      </c>
      <c r="C1144" t="str">
        <f>IFERROR(VLOOKUP(Table1[[#This Row],[Ticker]],[1]!Table1[[Symbol]:[Industry]],2,FALSE),"-")</f>
        <v>-</v>
      </c>
      <c r="D1144" t="s">
        <v>206</v>
      </c>
      <c r="E1144">
        <v>2159.9751689999998</v>
      </c>
      <c r="F1144">
        <v>686.25</v>
      </c>
      <c r="G1144">
        <v>-13.6396845997991</v>
      </c>
      <c r="H1144">
        <v>3.8476199259983201</v>
      </c>
      <c r="I1144">
        <v>46.339675167099301</v>
      </c>
      <c r="J1144">
        <v>-2.8536938447794999</v>
      </c>
      <c r="K1144">
        <v>642.05346061007594</v>
      </c>
      <c r="L1144">
        <v>553.29390303635</v>
      </c>
      <c r="M1144">
        <v>41.169038612053903</v>
      </c>
      <c r="N1144">
        <v>0.32801125936006797</v>
      </c>
      <c r="O1144">
        <v>15.431693989071</v>
      </c>
      <c r="P1144">
        <v>70.708955223880594</v>
      </c>
      <c r="Q1144">
        <v>2.2838946570599001E-2</v>
      </c>
    </row>
    <row r="1145" spans="1:17" hidden="1" x14ac:dyDescent="0.3">
      <c r="A1145" t="s">
        <v>2447</v>
      </c>
      <c r="B1145" t="s">
        <v>2448</v>
      </c>
      <c r="C1145" t="str">
        <f>IFERROR(VLOOKUP(Table1[[#This Row],[Ticker]],[1]!Table1[[Symbol]:[Industry]],2,FALSE),"-")</f>
        <v>-</v>
      </c>
      <c r="D1145" t="s">
        <v>116</v>
      </c>
      <c r="E1145">
        <v>2158.7088488599902</v>
      </c>
      <c r="F1145">
        <v>181.1</v>
      </c>
      <c r="G1145">
        <v>-37.151064895494002</v>
      </c>
      <c r="H1145">
        <v>-9.4492033200119092</v>
      </c>
      <c r="I1145">
        <v>-23.1596150309697</v>
      </c>
      <c r="J1145">
        <v>-1.9052142091714399</v>
      </c>
      <c r="K1145">
        <v>190.37872137234001</v>
      </c>
      <c r="L1145">
        <v>194.35325313269499</v>
      </c>
      <c r="M1145">
        <v>22.7500690083133</v>
      </c>
      <c r="N1145">
        <v>0.35490818994704199</v>
      </c>
      <c r="O1145">
        <v>59.994478188845903</v>
      </c>
      <c r="P1145">
        <v>20.8945260347129</v>
      </c>
      <c r="Q1145">
        <v>3.6315785978656E-2</v>
      </c>
    </row>
    <row r="1146" spans="1:17" hidden="1" x14ac:dyDescent="0.3">
      <c r="A1146" t="s">
        <v>2449</v>
      </c>
      <c r="B1146" t="s">
        <v>2450</v>
      </c>
      <c r="C1146" t="str">
        <f>IFERROR(VLOOKUP(Table1[[#This Row],[Ticker]],[1]!Table1[[Symbol]:[Industry]],2,FALSE),"-")</f>
        <v>-</v>
      </c>
      <c r="D1146" t="s">
        <v>220</v>
      </c>
      <c r="E1146">
        <v>2147.9451454999999</v>
      </c>
      <c r="F1146">
        <v>569.79999999999995</v>
      </c>
      <c r="G1146">
        <v>-12.927375962179299</v>
      </c>
      <c r="H1146">
        <v>-5.5929065381894496</v>
      </c>
      <c r="I1146">
        <v>40.224170469235197</v>
      </c>
      <c r="J1146">
        <v>-4.92849783405531E-2</v>
      </c>
      <c r="K1146">
        <v>566.49292384355795</v>
      </c>
      <c r="L1146">
        <v>497.25663378294598</v>
      </c>
      <c r="M1146">
        <v>47.552482640846797</v>
      </c>
      <c r="N1146">
        <v>0.40393519053281202</v>
      </c>
      <c r="O1146">
        <v>16.602316602316598</v>
      </c>
      <c r="P1146">
        <v>66.8032786885245</v>
      </c>
      <c r="Q1146">
        <v>0.130901365492439</v>
      </c>
    </row>
    <row r="1147" spans="1:17" hidden="1" x14ac:dyDescent="0.3">
      <c r="A1147" t="s">
        <v>2451</v>
      </c>
      <c r="B1147" t="s">
        <v>2452</v>
      </c>
      <c r="C1147" t="str">
        <f>IFERROR(VLOOKUP(Table1[[#This Row],[Ticker]],[1]!Table1[[Symbol]:[Industry]],2,FALSE),"-")</f>
        <v>-</v>
      </c>
      <c r="D1147" t="s">
        <v>495</v>
      </c>
      <c r="E1147">
        <v>2142.4898443339998</v>
      </c>
      <c r="F1147">
        <v>349.79</v>
      </c>
      <c r="G1147">
        <v>86.047639162976495</v>
      </c>
      <c r="H1147">
        <v>97.171993435794107</v>
      </c>
      <c r="I1147">
        <v>139.53261468822299</v>
      </c>
      <c r="J1147">
        <v>17.471249465878</v>
      </c>
      <c r="K1147">
        <v>210.54037185824899</v>
      </c>
      <c r="L1147">
        <v>164.70683793276899</v>
      </c>
      <c r="M1147">
        <v>94.528954500760605</v>
      </c>
      <c r="N1147">
        <v>1.4845026372646799</v>
      </c>
      <c r="O1147">
        <v>0</v>
      </c>
      <c r="P1147">
        <v>211.339563862928</v>
      </c>
      <c r="Q1147">
        <v>1.8694764929995E-2</v>
      </c>
    </row>
    <row r="1148" spans="1:17" hidden="1" x14ac:dyDescent="0.3">
      <c r="A1148" t="s">
        <v>2453</v>
      </c>
      <c r="B1148" t="s">
        <v>2454</v>
      </c>
      <c r="C1148" t="str">
        <f>IFERROR(VLOOKUP(Table1[[#This Row],[Ticker]],[1]!Table1[[Symbol]:[Industry]],2,FALSE),"-")</f>
        <v>-</v>
      </c>
      <c r="D1148" t="s">
        <v>637</v>
      </c>
      <c r="E1148">
        <v>2137.6395962500001</v>
      </c>
      <c r="F1148">
        <v>107.5</v>
      </c>
      <c r="G1148">
        <v>-36.492423358331202</v>
      </c>
      <c r="H1148">
        <v>-1.4847270257644201</v>
      </c>
      <c r="I1148">
        <v>-8.93855190836803</v>
      </c>
      <c r="J1148">
        <v>-7.6997612224073801</v>
      </c>
      <c r="K1148">
        <v>111.3363706815</v>
      </c>
      <c r="L1148">
        <v>108.297497490662</v>
      </c>
      <c r="M1148">
        <v>38.059106050466802</v>
      </c>
      <c r="N1148">
        <v>0.69713047577188403</v>
      </c>
      <c r="O1148">
        <v>25.562790697674401</v>
      </c>
      <c r="P1148">
        <v>15.5789700032254</v>
      </c>
      <c r="Q1148">
        <v>9.9555074776038005E-2</v>
      </c>
    </row>
    <row r="1149" spans="1:17" hidden="1" x14ac:dyDescent="0.3">
      <c r="A1149" t="s">
        <v>2455</v>
      </c>
      <c r="B1149" t="s">
        <v>2456</v>
      </c>
      <c r="C1149" t="str">
        <f>IFERROR(VLOOKUP(Table1[[#This Row],[Ticker]],[1]!Table1[[Symbol]:[Industry]],2,FALSE),"-")</f>
        <v>-</v>
      </c>
      <c r="D1149" t="s">
        <v>138</v>
      </c>
      <c r="E1149">
        <v>2112.9147413559999</v>
      </c>
      <c r="F1149">
        <v>122.64</v>
      </c>
      <c r="G1149">
        <v>89.767648344351699</v>
      </c>
      <c r="H1149">
        <v>-4.0397026425593898</v>
      </c>
      <c r="I1149">
        <v>-30.515014955534699</v>
      </c>
      <c r="J1149">
        <v>-5.1659530765604602</v>
      </c>
      <c r="K1149">
        <v>124.489615171587</v>
      </c>
      <c r="L1149">
        <v>126.21695095087</v>
      </c>
      <c r="M1149">
        <v>58.487459974930601</v>
      </c>
      <c r="N1149">
        <v>0.77872261347589</v>
      </c>
      <c r="O1149">
        <v>123.744292237442</v>
      </c>
      <c r="P1149">
        <v>122.981818181818</v>
      </c>
    </row>
    <row r="1150" spans="1:17" hidden="1" x14ac:dyDescent="0.3">
      <c r="A1150" t="s">
        <v>2457</v>
      </c>
      <c r="B1150" t="s">
        <v>2458</v>
      </c>
      <c r="C1150" t="str">
        <f>IFERROR(VLOOKUP(Table1[[#This Row],[Ticker]],[1]!Table1[[Symbol]:[Industry]],2,FALSE),"-")</f>
        <v>-</v>
      </c>
      <c r="D1150" t="s">
        <v>626</v>
      </c>
      <c r="E1150">
        <v>2112.6452112000002</v>
      </c>
      <c r="F1150">
        <v>424</v>
      </c>
      <c r="G1150">
        <v>0.60956767382775101</v>
      </c>
      <c r="H1150">
        <v>2.0905027994288798</v>
      </c>
      <c r="I1150">
        <v>-10.6603426676655</v>
      </c>
      <c r="J1150">
        <v>-1.34386603741604</v>
      </c>
      <c r="K1150">
        <v>416.80127039426702</v>
      </c>
      <c r="L1150">
        <v>404.08510752626302</v>
      </c>
      <c r="M1150">
        <v>47.781573000768198</v>
      </c>
      <c r="N1150">
        <v>1.5089185109374601</v>
      </c>
      <c r="O1150">
        <v>48.573113207547102</v>
      </c>
      <c r="P1150">
        <v>54.885844748858403</v>
      </c>
      <c r="Q1150">
        <v>9.4460026423466001E-2</v>
      </c>
    </row>
    <row r="1151" spans="1:17" hidden="1" x14ac:dyDescent="0.3">
      <c r="A1151" t="s">
        <v>2459</v>
      </c>
      <c r="B1151" t="s">
        <v>2460</v>
      </c>
      <c r="C1151" t="str">
        <f>IFERROR(VLOOKUP(Table1[[#This Row],[Ticker]],[1]!Table1[[Symbol]:[Industry]],2,FALSE),"-")</f>
        <v>-</v>
      </c>
      <c r="D1151" t="s">
        <v>536</v>
      </c>
      <c r="E1151">
        <v>2109.2887363740001</v>
      </c>
      <c r="F1151">
        <v>210.29</v>
      </c>
      <c r="G1151">
        <v>22.523002053159502</v>
      </c>
      <c r="H1151">
        <v>19.3131271143764</v>
      </c>
      <c r="I1151">
        <v>70.680980229129602</v>
      </c>
      <c r="J1151">
        <v>-2.30454574809945</v>
      </c>
      <c r="K1151">
        <v>186.02767535424701</v>
      </c>
      <c r="L1151">
        <v>155.69299405632799</v>
      </c>
      <c r="M1151">
        <v>60.824296059373097</v>
      </c>
      <c r="N1151">
        <v>0.84978045045039996</v>
      </c>
      <c r="O1151">
        <v>3.5712587379333298</v>
      </c>
      <c r="P1151">
        <v>91.870437956204299</v>
      </c>
      <c r="Q1151">
        <v>0.12128764005713299</v>
      </c>
    </row>
    <row r="1152" spans="1:17" hidden="1" x14ac:dyDescent="0.3">
      <c r="A1152" t="s">
        <v>2461</v>
      </c>
      <c r="B1152" t="s">
        <v>2462</v>
      </c>
      <c r="C1152" t="str">
        <f>IFERROR(VLOOKUP(Table1[[#This Row],[Ticker]],[1]!Table1[[Symbol]:[Industry]],2,FALSE),"-")</f>
        <v>-</v>
      </c>
      <c r="D1152" t="s">
        <v>78</v>
      </c>
      <c r="E1152">
        <v>2106.5954590199999</v>
      </c>
      <c r="F1152">
        <v>242.67</v>
      </c>
      <c r="G1152">
        <v>7.1242239925236097</v>
      </c>
      <c r="H1152">
        <v>6.4804969342003398</v>
      </c>
      <c r="I1152">
        <v>1.3922993563141199</v>
      </c>
      <c r="J1152">
        <v>-1.4221983307517001</v>
      </c>
      <c r="K1152">
        <v>241.73768333533999</v>
      </c>
      <c r="L1152">
        <v>228.85853870301599</v>
      </c>
      <c r="M1152">
        <v>48.725818257781597</v>
      </c>
      <c r="N1152">
        <v>0.99807170784485399</v>
      </c>
      <c r="O1152">
        <v>13.1165780689825</v>
      </c>
      <c r="P1152">
        <v>39.786866359446897</v>
      </c>
      <c r="Q1152">
        <v>-6.4894864010646994E-2</v>
      </c>
    </row>
    <row r="1153" spans="1:17" hidden="1" x14ac:dyDescent="0.3">
      <c r="A1153" t="s">
        <v>2463</v>
      </c>
      <c r="B1153" t="s">
        <v>2464</v>
      </c>
      <c r="C1153" t="str">
        <f>IFERROR(VLOOKUP(Table1[[#This Row],[Ticker]],[1]!Table1[[Symbol]:[Industry]],2,FALSE),"-")</f>
        <v>-</v>
      </c>
      <c r="D1153" t="s">
        <v>161</v>
      </c>
      <c r="E1153">
        <v>2106.3177000000001</v>
      </c>
      <c r="F1153">
        <v>1983.35</v>
      </c>
      <c r="G1153">
        <v>321.82672450752199</v>
      </c>
      <c r="H1153">
        <v>6.7485858691690499</v>
      </c>
      <c r="I1153">
        <v>97.824146869313907</v>
      </c>
      <c r="J1153">
        <v>-3.21774170636859</v>
      </c>
      <c r="K1153">
        <v>1943.4259918339101</v>
      </c>
      <c r="L1153">
        <v>1457.4056492222801</v>
      </c>
      <c r="M1153">
        <v>46.4728088523661</v>
      </c>
      <c r="N1153">
        <v>0.62010059609687596</v>
      </c>
      <c r="O1153">
        <v>18.269594373156501</v>
      </c>
      <c r="P1153">
        <v>374.14535022710902</v>
      </c>
      <c r="Q1153">
        <v>0.18529943660758799</v>
      </c>
    </row>
    <row r="1154" spans="1:17" hidden="1" x14ac:dyDescent="0.3">
      <c r="A1154" t="s">
        <v>2465</v>
      </c>
      <c r="B1154" t="s">
        <v>2466</v>
      </c>
      <c r="C1154" t="str">
        <f>IFERROR(VLOOKUP(Table1[[#This Row],[Ticker]],[1]!Table1[[Symbol]:[Industry]],2,FALSE),"-")</f>
        <v>-</v>
      </c>
      <c r="D1154" t="s">
        <v>418</v>
      </c>
      <c r="E1154">
        <v>2103.8065928369901</v>
      </c>
      <c r="F1154">
        <v>139.77000000000001</v>
      </c>
      <c r="G1154">
        <v>107.067920895784</v>
      </c>
      <c r="H1154">
        <v>-0.44745327743033497</v>
      </c>
      <c r="I1154">
        <v>17.444851826424301</v>
      </c>
      <c r="J1154">
        <v>-5.9502474582504004</v>
      </c>
      <c r="K1154">
        <v>138.09020411933599</v>
      </c>
      <c r="L1154">
        <v>112.65091458335201</v>
      </c>
      <c r="M1154">
        <v>36.973834021461897</v>
      </c>
      <c r="N1154">
        <v>0.35434084051264197</v>
      </c>
      <c r="O1154">
        <v>17.6218072547756</v>
      </c>
      <c r="P1154">
        <v>151.159029649595</v>
      </c>
      <c r="Q1154">
        <v>0.109426663176352</v>
      </c>
    </row>
    <row r="1155" spans="1:17" hidden="1" x14ac:dyDescent="0.3">
      <c r="A1155" t="s">
        <v>2467</v>
      </c>
      <c r="B1155" t="s">
        <v>2468</v>
      </c>
      <c r="C1155" t="str">
        <f>IFERROR(VLOOKUP(Table1[[#This Row],[Ticker]],[1]!Table1[[Symbol]:[Industry]],2,FALSE),"-")</f>
        <v>-</v>
      </c>
      <c r="D1155" t="s">
        <v>295</v>
      </c>
      <c r="E1155">
        <v>2099.5032704250002</v>
      </c>
      <c r="F1155">
        <v>382.25</v>
      </c>
      <c r="G1155">
        <v>46.925335000667197</v>
      </c>
      <c r="H1155">
        <v>5.7997804198254803</v>
      </c>
      <c r="I1155">
        <v>93.8064046639834</v>
      </c>
      <c r="J1155">
        <v>-4.6590777636611902</v>
      </c>
      <c r="K1155">
        <v>349.05745611904501</v>
      </c>
      <c r="M1155">
        <v>34.902738405461299</v>
      </c>
      <c r="N1155">
        <v>0.341609576322572</v>
      </c>
      <c r="O1155">
        <v>14.898626553302799</v>
      </c>
      <c r="P1155">
        <v>129.235382308845</v>
      </c>
    </row>
    <row r="1156" spans="1:17" hidden="1" x14ac:dyDescent="0.3">
      <c r="A1156" t="s">
        <v>2469</v>
      </c>
      <c r="B1156" t="s">
        <v>2470</v>
      </c>
      <c r="C1156" t="str">
        <f>IFERROR(VLOOKUP(Table1[[#This Row],[Ticker]],[1]!Table1[[Symbol]:[Industry]],2,FALSE),"-")</f>
        <v>-</v>
      </c>
      <c r="D1156" t="s">
        <v>18</v>
      </c>
      <c r="E1156">
        <v>2097.3502854599901</v>
      </c>
      <c r="F1156">
        <v>214.3</v>
      </c>
      <c r="G1156">
        <v>-54.780552893199904</v>
      </c>
      <c r="H1156">
        <v>0.82690492339024402</v>
      </c>
      <c r="I1156">
        <v>-17.696346663759499</v>
      </c>
      <c r="J1156">
        <v>-0.73137627889119805</v>
      </c>
      <c r="K1156">
        <v>215.04064067197501</v>
      </c>
      <c r="M1156">
        <v>41.008054068780403</v>
      </c>
      <c r="N1156">
        <v>0.58478151767634701</v>
      </c>
      <c r="O1156">
        <v>60.545963602426497</v>
      </c>
      <c r="P1156">
        <v>17.456837489723199</v>
      </c>
    </row>
    <row r="1157" spans="1:17" hidden="1" x14ac:dyDescent="0.3">
      <c r="A1157" t="s">
        <v>1767</v>
      </c>
      <c r="B1157" t="s">
        <v>2471</v>
      </c>
      <c r="C1157" t="str">
        <f>IFERROR(VLOOKUP(Table1[[#This Row],[Ticker]],[1]!Table1[[Symbol]:[Industry]],2,FALSE),"-")</f>
        <v>-</v>
      </c>
      <c r="D1157" t="s">
        <v>1769</v>
      </c>
      <c r="E1157">
        <v>2091.9342556299998</v>
      </c>
      <c r="F1157">
        <v>37.68</v>
      </c>
      <c r="G1157">
        <v>-1.32009563314083</v>
      </c>
      <c r="H1157">
        <v>1.05238173417378</v>
      </c>
      <c r="I1157">
        <v>5.9362921012172398</v>
      </c>
      <c r="J1157">
        <v>-1.55963689860752</v>
      </c>
      <c r="K1157">
        <v>38.617932772211901</v>
      </c>
      <c r="L1157">
        <v>35.651247341500799</v>
      </c>
      <c r="M1157">
        <v>49.333103027404697</v>
      </c>
      <c r="N1157">
        <v>0.360826161290484</v>
      </c>
      <c r="O1157">
        <v>21.947983014862</v>
      </c>
      <c r="P1157">
        <v>38.7845303867403</v>
      </c>
      <c r="Q1157">
        <v>7.0291434656782004E-2</v>
      </c>
    </row>
    <row r="1158" spans="1:17" hidden="1" x14ac:dyDescent="0.3">
      <c r="A1158" t="s">
        <v>2472</v>
      </c>
      <c r="B1158" t="s">
        <v>2473</v>
      </c>
      <c r="C1158" t="str">
        <f>IFERROR(VLOOKUP(Table1[[#This Row],[Ticker]],[1]!Table1[[Symbol]:[Industry]],2,FALSE),"-")</f>
        <v>-</v>
      </c>
      <c r="D1158" t="s">
        <v>164</v>
      </c>
      <c r="E1158">
        <v>2091.4582500000001</v>
      </c>
      <c r="F1158">
        <v>2096.6999999999998</v>
      </c>
      <c r="G1158">
        <v>-12.718219000588199</v>
      </c>
      <c r="H1158">
        <v>-3.46074964605313</v>
      </c>
      <c r="I1158">
        <v>-13.297720835817</v>
      </c>
      <c r="J1158">
        <v>-1.6587665106895999</v>
      </c>
      <c r="K1158">
        <v>2167.4771352224798</v>
      </c>
      <c r="L1158">
        <v>2095.5570330762098</v>
      </c>
      <c r="M1158">
        <v>36.457389692834099</v>
      </c>
      <c r="N1158">
        <v>0.41985021957694901</v>
      </c>
      <c r="O1158">
        <v>32.527304812324097</v>
      </c>
      <c r="P1158">
        <v>24.065088757396399</v>
      </c>
      <c r="Q1158">
        <v>0.111353929154587</v>
      </c>
    </row>
    <row r="1159" spans="1:17" hidden="1" x14ac:dyDescent="0.3">
      <c r="A1159" t="s">
        <v>2474</v>
      </c>
      <c r="B1159" t="s">
        <v>2475</v>
      </c>
      <c r="C1159" t="str">
        <f>IFERROR(VLOOKUP(Table1[[#This Row],[Ticker]],[1]!Table1[[Symbol]:[Industry]],2,FALSE),"-")</f>
        <v>-</v>
      </c>
      <c r="D1159" t="s">
        <v>495</v>
      </c>
      <c r="E1159">
        <v>2086.9466561250001</v>
      </c>
      <c r="F1159">
        <v>2453.25</v>
      </c>
      <c r="G1159">
        <v>18.147158258551102</v>
      </c>
      <c r="H1159">
        <v>-6.6052225507656601</v>
      </c>
      <c r="I1159">
        <v>69.288498821728894</v>
      </c>
      <c r="J1159">
        <v>-1.5767111339008999</v>
      </c>
      <c r="K1159">
        <v>2465.81335818859</v>
      </c>
      <c r="L1159">
        <v>2072.8242292434702</v>
      </c>
      <c r="M1159">
        <v>52.643510916427203</v>
      </c>
      <c r="N1159">
        <v>0.43219358524532597</v>
      </c>
      <c r="O1159">
        <v>37.735656781819998</v>
      </c>
      <c r="P1159">
        <v>89.755192017635395</v>
      </c>
      <c r="Q1159">
        <v>-2.2788908936063001E-2</v>
      </c>
    </row>
    <row r="1160" spans="1:17" hidden="1" x14ac:dyDescent="0.3">
      <c r="A1160" t="s">
        <v>2476</v>
      </c>
      <c r="B1160" t="s">
        <v>2477</v>
      </c>
      <c r="C1160" t="str">
        <f>IFERROR(VLOOKUP(Table1[[#This Row],[Ticker]],[1]!Table1[[Symbol]:[Industry]],2,FALSE),"-")</f>
        <v>-</v>
      </c>
      <c r="D1160" t="s">
        <v>132</v>
      </c>
      <c r="E1160">
        <v>2084.5174543799999</v>
      </c>
      <c r="F1160">
        <v>113.97</v>
      </c>
      <c r="G1160">
        <v>122.148388795675</v>
      </c>
      <c r="H1160">
        <v>-5.7595199214714397</v>
      </c>
      <c r="I1160">
        <v>12.2811140879829</v>
      </c>
      <c r="J1160">
        <v>-3.5327898714190802</v>
      </c>
      <c r="K1160">
        <v>122.022606210606</v>
      </c>
      <c r="L1160">
        <v>104.726245146756</v>
      </c>
      <c r="M1160">
        <v>26.10323997503</v>
      </c>
      <c r="N1160">
        <v>0.14473873479119101</v>
      </c>
      <c r="O1160">
        <v>42.537509871018599</v>
      </c>
      <c r="P1160">
        <v>162.90657439446301</v>
      </c>
      <c r="Q1160">
        <v>4.1971571436259E-2</v>
      </c>
    </row>
    <row r="1161" spans="1:17" hidden="1" x14ac:dyDescent="0.3">
      <c r="A1161" t="s">
        <v>2478</v>
      </c>
      <c r="B1161" t="s">
        <v>2479</v>
      </c>
      <c r="C1161" t="str">
        <f>IFERROR(VLOOKUP(Table1[[#This Row],[Ticker]],[1]!Table1[[Symbol]:[Industry]],2,FALSE),"-")</f>
        <v>-</v>
      </c>
      <c r="D1161" t="s">
        <v>460</v>
      </c>
      <c r="E1161">
        <v>2084.17631876</v>
      </c>
      <c r="F1161">
        <v>249.19</v>
      </c>
      <c r="G1161">
        <v>-15.7720530337808</v>
      </c>
      <c r="H1161">
        <v>-8.6942895220458691</v>
      </c>
      <c r="I1161">
        <v>13.630760937919201</v>
      </c>
      <c r="J1161">
        <v>5.8871937007755397</v>
      </c>
      <c r="K1161">
        <v>252.840228837399</v>
      </c>
      <c r="L1161">
        <v>239.01384222004299</v>
      </c>
      <c r="M1161">
        <v>56.700396914674798</v>
      </c>
      <c r="N1161">
        <v>0.684323072553923</v>
      </c>
      <c r="O1161">
        <v>24.202415827280301</v>
      </c>
      <c r="P1161">
        <v>38.017169759069503</v>
      </c>
      <c r="Q1161">
        <v>7.1903373716409993E-2</v>
      </c>
    </row>
    <row r="1162" spans="1:17" hidden="1" x14ac:dyDescent="0.3">
      <c r="A1162" t="s">
        <v>2480</v>
      </c>
      <c r="B1162" t="s">
        <v>2481</v>
      </c>
      <c r="C1162" t="str">
        <f>IFERROR(VLOOKUP(Table1[[#This Row],[Ticker]],[1]!Table1[[Symbol]:[Industry]],2,FALSE),"-")</f>
        <v>-</v>
      </c>
      <c r="D1162" t="s">
        <v>1405</v>
      </c>
      <c r="E1162">
        <v>2084.1081698799999</v>
      </c>
      <c r="F1162">
        <v>734.8</v>
      </c>
      <c r="G1162">
        <v>95.944335990124301</v>
      </c>
      <c r="H1162">
        <v>-3.8465630613128199</v>
      </c>
      <c r="I1162">
        <v>40.708143754624899</v>
      </c>
      <c r="J1162">
        <v>7.9818882385709298</v>
      </c>
      <c r="K1162">
        <v>691.94879054536898</v>
      </c>
      <c r="L1162">
        <v>560.52321052475304</v>
      </c>
      <c r="M1162">
        <v>58.203488603887202</v>
      </c>
      <c r="N1162">
        <v>0.23547978997301999</v>
      </c>
      <c r="O1162">
        <v>22.754491017964</v>
      </c>
      <c r="P1162">
        <v>134.12458180659499</v>
      </c>
      <c r="Q1162">
        <v>5.7109064449752001E-2</v>
      </c>
    </row>
    <row r="1163" spans="1:17" hidden="1" x14ac:dyDescent="0.3">
      <c r="A1163" t="s">
        <v>2482</v>
      </c>
      <c r="B1163" t="s">
        <v>2483</v>
      </c>
      <c r="C1163" t="str">
        <f>IFERROR(VLOOKUP(Table1[[#This Row],[Ticker]],[1]!Table1[[Symbol]:[Industry]],2,FALSE),"-")</f>
        <v>-</v>
      </c>
      <c r="D1163" t="s">
        <v>206</v>
      </c>
      <c r="E1163">
        <v>2074.3744807500002</v>
      </c>
      <c r="F1163">
        <v>336.05</v>
      </c>
      <c r="G1163">
        <v>51.612242978920001</v>
      </c>
      <c r="H1163">
        <v>-8.0639618718710508</v>
      </c>
      <c r="I1163">
        <v>16.6528038918274</v>
      </c>
      <c r="J1163">
        <v>-0.30689649543912201</v>
      </c>
      <c r="K1163">
        <v>342.17023977846202</v>
      </c>
      <c r="L1163">
        <v>300.19957883913997</v>
      </c>
      <c r="M1163">
        <v>44.086236197209701</v>
      </c>
      <c r="N1163">
        <v>0.32499578207893598</v>
      </c>
      <c r="O1163">
        <v>17.780092248177301</v>
      </c>
      <c r="P1163">
        <v>82.368263960492698</v>
      </c>
      <c r="Q1163">
        <v>0.15934642113077399</v>
      </c>
    </row>
    <row r="1164" spans="1:17" hidden="1" x14ac:dyDescent="0.3">
      <c r="A1164" t="s">
        <v>2484</v>
      </c>
      <c r="B1164" t="s">
        <v>2485</v>
      </c>
      <c r="C1164" t="str">
        <f>IFERROR(VLOOKUP(Table1[[#This Row],[Ticker]],[1]!Table1[[Symbol]:[Industry]],2,FALSE),"-")</f>
        <v>-</v>
      </c>
      <c r="D1164" t="s">
        <v>411</v>
      </c>
      <c r="E1164">
        <v>2059.5197699999999</v>
      </c>
      <c r="F1164">
        <v>917.25</v>
      </c>
      <c r="G1164">
        <v>188.244633224551</v>
      </c>
      <c r="H1164">
        <v>-4.7663432612361802</v>
      </c>
      <c r="I1164">
        <v>30.654182114461001</v>
      </c>
      <c r="J1164">
        <v>-3.50861660073411</v>
      </c>
      <c r="K1164">
        <v>869.96873601093898</v>
      </c>
      <c r="L1164">
        <v>701.16267791749704</v>
      </c>
      <c r="M1164">
        <v>50.622996426698101</v>
      </c>
      <c r="N1164">
        <v>1.3008553858798899</v>
      </c>
      <c r="O1164">
        <v>12.8372853638593</v>
      </c>
      <c r="P1164">
        <v>216.29310344827499</v>
      </c>
      <c r="Q1164">
        <v>0.17849273234044</v>
      </c>
    </row>
    <row r="1165" spans="1:17" hidden="1" x14ac:dyDescent="0.3">
      <c r="A1165" t="s">
        <v>2486</v>
      </c>
      <c r="B1165" t="s">
        <v>2487</v>
      </c>
      <c r="C1165" t="str">
        <f>IFERROR(VLOOKUP(Table1[[#This Row],[Ticker]],[1]!Table1[[Symbol]:[Industry]],2,FALSE),"-")</f>
        <v>-</v>
      </c>
      <c r="D1165" t="s">
        <v>2488</v>
      </c>
      <c r="E1165">
        <v>2055.3428349649998</v>
      </c>
      <c r="F1165">
        <v>1235.1500000000001</v>
      </c>
      <c r="G1165">
        <v>-22.582756531663499</v>
      </c>
      <c r="H1165">
        <v>1.4331137531588101</v>
      </c>
      <c r="I1165">
        <v>-12.117042331062001</v>
      </c>
      <c r="J1165">
        <v>2.6202655264608801</v>
      </c>
      <c r="M1165">
        <v>53.998246030885198</v>
      </c>
      <c r="O1165">
        <v>8.3390681293769902</v>
      </c>
      <c r="P1165">
        <v>11.2597396748187</v>
      </c>
    </row>
    <row r="1166" spans="1:17" hidden="1" x14ac:dyDescent="0.3">
      <c r="A1166" t="s">
        <v>2489</v>
      </c>
      <c r="B1166" t="s">
        <v>2490</v>
      </c>
      <c r="C1166" t="str">
        <f>IFERROR(VLOOKUP(Table1[[#This Row],[Ticker]],[1]!Table1[[Symbol]:[Industry]],2,FALSE),"-")</f>
        <v>-</v>
      </c>
      <c r="D1166" t="s">
        <v>265</v>
      </c>
      <c r="E1166">
        <v>2047.98475844</v>
      </c>
      <c r="F1166">
        <v>1319.6</v>
      </c>
      <c r="G1166">
        <v>-33.566852968288799</v>
      </c>
      <c r="H1166">
        <v>0.90706658150096098</v>
      </c>
      <c r="I1166">
        <v>-11.420778174951</v>
      </c>
      <c r="J1166">
        <v>-1.2594253280779499</v>
      </c>
      <c r="K1166">
        <v>1310.61626802212</v>
      </c>
      <c r="L1166">
        <v>1315.5520073519599</v>
      </c>
      <c r="M1166">
        <v>47.307518184346598</v>
      </c>
      <c r="N1166">
        <v>0.72305458033828696</v>
      </c>
      <c r="O1166">
        <v>15.4630190966959</v>
      </c>
      <c r="P1166">
        <v>15.158390784536101</v>
      </c>
      <c r="Q1166">
        <v>7.9076049060319998E-3</v>
      </c>
    </row>
    <row r="1167" spans="1:17" hidden="1" x14ac:dyDescent="0.3">
      <c r="A1167" t="s">
        <v>2491</v>
      </c>
      <c r="B1167" t="s">
        <v>2492</v>
      </c>
      <c r="C1167" t="str">
        <f>IFERROR(VLOOKUP(Table1[[#This Row],[Ticker]],[1]!Table1[[Symbol]:[Industry]],2,FALSE),"-")</f>
        <v>-</v>
      </c>
      <c r="D1167" t="s">
        <v>46</v>
      </c>
      <c r="E1167">
        <v>2045.0846864</v>
      </c>
      <c r="F1167">
        <v>161.84</v>
      </c>
      <c r="G1167">
        <v>224.04224522010901</v>
      </c>
      <c r="H1167">
        <v>-17.1644087693636</v>
      </c>
      <c r="I1167">
        <v>101.964427574559</v>
      </c>
      <c r="J1167">
        <v>-0.33010677281990802</v>
      </c>
      <c r="K1167">
        <v>163.64667404608599</v>
      </c>
      <c r="L1167">
        <v>122.93982937787401</v>
      </c>
      <c r="M1167">
        <v>46.692144383661599</v>
      </c>
      <c r="N1167">
        <v>0.86714692903022195</v>
      </c>
      <c r="O1167">
        <v>26.050420168067198</v>
      </c>
      <c r="P1167">
        <v>262.46360582306801</v>
      </c>
      <c r="Q1167">
        <v>0.19421665760068199</v>
      </c>
    </row>
    <row r="1168" spans="1:17" hidden="1" x14ac:dyDescent="0.3">
      <c r="A1168" t="s">
        <v>2493</v>
      </c>
      <c r="B1168" t="s">
        <v>2494</v>
      </c>
      <c r="C1168" t="str">
        <f>IFERROR(VLOOKUP(Table1[[#This Row],[Ticker]],[1]!Table1[[Symbol]:[Industry]],2,FALSE),"-")</f>
        <v>-</v>
      </c>
      <c r="D1168" t="s">
        <v>81</v>
      </c>
      <c r="E1168">
        <v>2044.8931192799901</v>
      </c>
      <c r="F1168">
        <v>306.44</v>
      </c>
      <c r="G1168">
        <v>145.905060585363</v>
      </c>
      <c r="H1168">
        <v>81.820492817089601</v>
      </c>
      <c r="I1168">
        <v>192.71837617230301</v>
      </c>
      <c r="J1168">
        <v>16.980042127815</v>
      </c>
      <c r="K1168">
        <v>200.37335405930199</v>
      </c>
      <c r="L1168">
        <v>144.84035514708901</v>
      </c>
      <c r="M1168">
        <v>74.361057394822296</v>
      </c>
      <c r="N1168">
        <v>1.87431398762653</v>
      </c>
      <c r="O1168">
        <v>17.595614149588801</v>
      </c>
      <c r="P1168">
        <v>229.32831810854299</v>
      </c>
      <c r="Q1168">
        <v>0.13903831945628001</v>
      </c>
    </row>
    <row r="1169" spans="1:17" hidden="1" x14ac:dyDescent="0.3">
      <c r="A1169" t="s">
        <v>2495</v>
      </c>
      <c r="B1169" t="s">
        <v>2496</v>
      </c>
      <c r="C1169" t="str">
        <f>IFERROR(VLOOKUP(Table1[[#This Row],[Ticker]],[1]!Table1[[Symbol]:[Industry]],2,FALSE),"-")</f>
        <v>-</v>
      </c>
      <c r="D1169" t="s">
        <v>1606</v>
      </c>
      <c r="E1169">
        <v>2042.2500341759901</v>
      </c>
      <c r="F1169">
        <v>93.83</v>
      </c>
      <c r="G1169">
        <v>-36.520174342310398</v>
      </c>
      <c r="H1169">
        <v>0.46849626682002399</v>
      </c>
      <c r="I1169">
        <v>-20.829671355226498</v>
      </c>
      <c r="J1169">
        <v>-12.784115998108</v>
      </c>
      <c r="K1169">
        <v>97.254554351590301</v>
      </c>
      <c r="L1169">
        <v>96.884168507608706</v>
      </c>
      <c r="M1169">
        <v>32.305183519801297</v>
      </c>
      <c r="N1169">
        <v>1.9645434823437</v>
      </c>
      <c r="O1169">
        <v>38.0155600554193</v>
      </c>
      <c r="P1169">
        <v>13.048192771084301</v>
      </c>
      <c r="Q1169">
        <v>3.9994471671941999E-2</v>
      </c>
    </row>
    <row r="1170" spans="1:17" hidden="1" x14ac:dyDescent="0.3">
      <c r="A1170" t="s">
        <v>2497</v>
      </c>
      <c r="B1170" t="s">
        <v>2498</v>
      </c>
      <c r="C1170" t="str">
        <f>IFERROR(VLOOKUP(Table1[[#This Row],[Ticker]],[1]!Table1[[Symbol]:[Industry]],2,FALSE),"-")</f>
        <v>-</v>
      </c>
      <c r="D1170" t="s">
        <v>2499</v>
      </c>
      <c r="E1170">
        <v>2035.47330648</v>
      </c>
      <c r="F1170">
        <v>570.6</v>
      </c>
      <c r="G1170">
        <v>796.67248839780495</v>
      </c>
      <c r="H1170">
        <v>-15.2516901684098</v>
      </c>
      <c r="I1170">
        <v>26.136599621318101</v>
      </c>
      <c r="J1170">
        <v>-6.5508002235628897</v>
      </c>
      <c r="K1170">
        <v>639.01158159214697</v>
      </c>
      <c r="L1170">
        <v>470.58610646943703</v>
      </c>
      <c r="M1170">
        <v>24.431409591930102</v>
      </c>
      <c r="N1170">
        <v>0.38291890603113399</v>
      </c>
      <c r="O1170">
        <v>39.852786540483699</v>
      </c>
      <c r="P1170">
        <v>822.55456750202097</v>
      </c>
    </row>
    <row r="1171" spans="1:17" hidden="1" x14ac:dyDescent="0.3">
      <c r="A1171" t="s">
        <v>2500</v>
      </c>
      <c r="B1171" t="s">
        <v>2501</v>
      </c>
      <c r="C1171" t="str">
        <f>IFERROR(VLOOKUP(Table1[[#This Row],[Ticker]],[1]!Table1[[Symbol]:[Industry]],2,FALSE),"-")</f>
        <v>-</v>
      </c>
      <c r="D1171" t="s">
        <v>1415</v>
      </c>
      <c r="E1171">
        <v>2025.7488850499999</v>
      </c>
      <c r="F1171">
        <v>782.1</v>
      </c>
      <c r="G1171">
        <v>-9.0984446410227395</v>
      </c>
      <c r="H1171">
        <v>-16.584059479770701</v>
      </c>
      <c r="I1171">
        <v>42.153898015697301</v>
      </c>
      <c r="J1171">
        <v>-0.93957025943822503</v>
      </c>
      <c r="K1171">
        <v>815.50402874618896</v>
      </c>
      <c r="L1171">
        <v>715.88400369146495</v>
      </c>
      <c r="M1171">
        <v>37.224815624901503</v>
      </c>
      <c r="N1171">
        <v>0.43899052350926099</v>
      </c>
      <c r="O1171">
        <v>27.6690960235264</v>
      </c>
      <c r="P1171">
        <v>73.222591362126195</v>
      </c>
      <c r="Q1171">
        <v>-3.155798478092E-2</v>
      </c>
    </row>
    <row r="1172" spans="1:17" hidden="1" x14ac:dyDescent="0.3">
      <c r="A1172" t="s">
        <v>2502</v>
      </c>
      <c r="B1172" t="s">
        <v>2503</v>
      </c>
      <c r="C1172" t="str">
        <f>IFERROR(VLOOKUP(Table1[[#This Row],[Ticker]],[1]!Table1[[Symbol]:[Industry]],2,FALSE),"-")</f>
        <v>-</v>
      </c>
      <c r="D1172" t="s">
        <v>552</v>
      </c>
      <c r="E1172">
        <v>2000.8234050000001</v>
      </c>
      <c r="F1172">
        <v>399</v>
      </c>
      <c r="G1172">
        <v>1.4312584835320701</v>
      </c>
      <c r="H1172">
        <v>-32.640876145831001</v>
      </c>
      <c r="I1172">
        <v>27.134546136043301</v>
      </c>
      <c r="J1172">
        <v>-19.6917879821108</v>
      </c>
      <c r="K1172">
        <v>527.61368357792196</v>
      </c>
      <c r="L1172">
        <v>435.09176312993998</v>
      </c>
      <c r="M1172">
        <v>15.922740067426099</v>
      </c>
      <c r="N1172">
        <v>2.1252585598648199</v>
      </c>
      <c r="O1172">
        <v>56.641604010024999</v>
      </c>
      <c r="P1172">
        <v>53.461538461538403</v>
      </c>
    </row>
    <row r="1173" spans="1:17" hidden="1" x14ac:dyDescent="0.3">
      <c r="A1173" t="s">
        <v>2504</v>
      </c>
      <c r="B1173" t="s">
        <v>2505</v>
      </c>
      <c r="C1173" t="str">
        <f>IFERROR(VLOOKUP(Table1[[#This Row],[Ticker]],[1]!Table1[[Symbol]:[Industry]],2,FALSE),"-")</f>
        <v>-</v>
      </c>
      <c r="D1173" t="s">
        <v>206</v>
      </c>
      <c r="E1173">
        <v>1996.8055032549901</v>
      </c>
      <c r="F1173">
        <v>1227.6500000000001</v>
      </c>
      <c r="G1173">
        <v>17.534976970551099</v>
      </c>
      <c r="H1173">
        <v>18.333880429836501</v>
      </c>
      <c r="I1173">
        <v>60.062480150703003</v>
      </c>
      <c r="J1173">
        <v>-4.8720007707717397</v>
      </c>
      <c r="K1173">
        <v>1091.8353012576799</v>
      </c>
      <c r="L1173">
        <v>891.96986860767697</v>
      </c>
      <c r="M1173">
        <v>51.7596280632877</v>
      </c>
      <c r="N1173">
        <v>0.58997781224935297</v>
      </c>
      <c r="O1173">
        <v>24.546898546002499</v>
      </c>
      <c r="P1173">
        <v>94.556259904912807</v>
      </c>
      <c r="Q1173">
        <v>0.114177939409115</v>
      </c>
    </row>
    <row r="1174" spans="1:17" hidden="1" x14ac:dyDescent="0.3">
      <c r="A1174" t="s">
        <v>2506</v>
      </c>
      <c r="B1174" t="s">
        <v>2507</v>
      </c>
      <c r="C1174" t="str">
        <f>IFERROR(VLOOKUP(Table1[[#This Row],[Ticker]],[1]!Table1[[Symbol]:[Industry]],2,FALSE),"-")</f>
        <v>-</v>
      </c>
      <c r="D1174" t="s">
        <v>260</v>
      </c>
      <c r="E1174">
        <v>1993.94007885</v>
      </c>
      <c r="F1174">
        <v>553.5</v>
      </c>
      <c r="G1174">
        <v>20.0638668417307</v>
      </c>
      <c r="H1174">
        <v>18.986301672621899</v>
      </c>
      <c r="I1174">
        <v>55.760378563217898</v>
      </c>
      <c r="J1174">
        <v>7.7131724551694996</v>
      </c>
      <c r="K1174">
        <v>463.17522507718797</v>
      </c>
      <c r="L1174">
        <v>395.968567388476</v>
      </c>
      <c r="M1174">
        <v>69.9219208917429</v>
      </c>
      <c r="N1174">
        <v>0.961559502149963</v>
      </c>
      <c r="O1174">
        <v>5.6910569105690998</v>
      </c>
      <c r="P1174">
        <v>81.862986692952106</v>
      </c>
      <c r="Q1174">
        <v>0.101171050133533</v>
      </c>
    </row>
    <row r="1175" spans="1:17" hidden="1" x14ac:dyDescent="0.3">
      <c r="A1175" t="s">
        <v>2508</v>
      </c>
      <c r="B1175" t="s">
        <v>2509</v>
      </c>
      <c r="C1175" t="str">
        <f>IFERROR(VLOOKUP(Table1[[#This Row],[Ticker]],[1]!Table1[[Symbol]:[Industry]],2,FALSE),"-")</f>
        <v>-</v>
      </c>
      <c r="D1175" t="s">
        <v>327</v>
      </c>
      <c r="E1175">
        <v>1990.441015075</v>
      </c>
      <c r="F1175">
        <v>1113.25</v>
      </c>
      <c r="G1175">
        <v>-35.824238227298899</v>
      </c>
      <c r="H1175">
        <v>32.506479198972599</v>
      </c>
      <c r="I1175">
        <v>24.659130535203499</v>
      </c>
      <c r="J1175">
        <v>3.3103979766951901</v>
      </c>
      <c r="K1175">
        <v>942.86924444873898</v>
      </c>
      <c r="L1175">
        <v>930.77824634409797</v>
      </c>
      <c r="M1175">
        <v>59.850480229296799</v>
      </c>
      <c r="N1175">
        <v>1.95222067504861</v>
      </c>
      <c r="O1175">
        <v>15.607455647877799</v>
      </c>
      <c r="P1175">
        <v>64.950363016743196</v>
      </c>
      <c r="Q1175">
        <v>3.9795539903150004E-3</v>
      </c>
    </row>
    <row r="1176" spans="1:17" hidden="1" x14ac:dyDescent="0.3">
      <c r="A1176" t="s">
        <v>2510</v>
      </c>
      <c r="B1176" t="s">
        <v>2511</v>
      </c>
      <c r="C1176" t="str">
        <f>IFERROR(VLOOKUP(Table1[[#This Row],[Ticker]],[1]!Table1[[Symbol]:[Industry]],2,FALSE),"-")</f>
        <v>-</v>
      </c>
      <c r="D1176" t="s">
        <v>24</v>
      </c>
      <c r="E1176">
        <v>1988.9517960000001</v>
      </c>
      <c r="F1176">
        <v>187.2</v>
      </c>
      <c r="G1176">
        <v>-11.8747709434356</v>
      </c>
      <c r="H1176">
        <v>-4.4278960368301297</v>
      </c>
      <c r="I1176">
        <v>-2.74709015188331</v>
      </c>
      <c r="J1176">
        <v>0.31429965892828798</v>
      </c>
      <c r="K1176">
        <v>189.86356005740299</v>
      </c>
      <c r="L1176">
        <v>182.34370775695601</v>
      </c>
      <c r="M1176">
        <v>48.106231309995799</v>
      </c>
      <c r="N1176">
        <v>0.53140429932468702</v>
      </c>
      <c r="O1176">
        <v>16.292735042735</v>
      </c>
      <c r="P1176">
        <v>31.553056921995701</v>
      </c>
      <c r="Q1176">
        <v>1.6112725561909999E-3</v>
      </c>
    </row>
    <row r="1177" spans="1:17" hidden="1" x14ac:dyDescent="0.3">
      <c r="A1177" t="s">
        <v>2512</v>
      </c>
      <c r="B1177" t="s">
        <v>2513</v>
      </c>
      <c r="C1177" t="str">
        <f>IFERROR(VLOOKUP(Table1[[#This Row],[Ticker]],[1]!Table1[[Symbol]:[Industry]],2,FALSE),"-")</f>
        <v>-</v>
      </c>
      <c r="D1177" t="s">
        <v>245</v>
      </c>
      <c r="E1177">
        <v>1987.1177130000001</v>
      </c>
      <c r="F1177">
        <v>811.95</v>
      </c>
      <c r="G1177">
        <v>109.15917143855501</v>
      </c>
      <c r="H1177">
        <v>-2.5187085236634501</v>
      </c>
      <c r="I1177">
        <v>160.42871748130199</v>
      </c>
      <c r="J1177">
        <v>-6.9555978247622896</v>
      </c>
      <c r="K1177">
        <v>837.77087981391696</v>
      </c>
      <c r="M1177">
        <v>28.6680156147745</v>
      </c>
      <c r="N1177">
        <v>0.62629082507788703</v>
      </c>
      <c r="O1177">
        <v>39.3805037255988</v>
      </c>
      <c r="P1177">
        <v>245.51063829787199</v>
      </c>
    </row>
    <row r="1178" spans="1:17" hidden="1" x14ac:dyDescent="0.3">
      <c r="A1178" t="s">
        <v>2514</v>
      </c>
      <c r="B1178" t="s">
        <v>2515</v>
      </c>
      <c r="C1178" t="str">
        <f>IFERROR(VLOOKUP(Table1[[#This Row],[Ticker]],[1]!Table1[[Symbol]:[Industry]],2,FALSE),"-")</f>
        <v>-</v>
      </c>
      <c r="D1178" t="s">
        <v>1687</v>
      </c>
      <c r="E1178">
        <v>1984.1380216</v>
      </c>
      <c r="F1178">
        <v>62.21</v>
      </c>
      <c r="G1178">
        <v>-3.0102639748452802</v>
      </c>
      <c r="H1178">
        <v>-0.30789284750125101</v>
      </c>
      <c r="I1178">
        <v>-3.76884157267324</v>
      </c>
      <c r="J1178">
        <v>1.96490025952888</v>
      </c>
      <c r="K1178">
        <v>60.785084102830297</v>
      </c>
      <c r="L1178">
        <v>58.215930362626501</v>
      </c>
      <c r="M1178">
        <v>58.880462682991599</v>
      </c>
      <c r="N1178">
        <v>1.01911224117082</v>
      </c>
      <c r="O1178">
        <v>2.7969779778170798</v>
      </c>
      <c r="P1178">
        <v>29.2004153686396</v>
      </c>
      <c r="Q1178">
        <v>-2.8254867209200001E-2</v>
      </c>
    </row>
    <row r="1179" spans="1:17" hidden="1" x14ac:dyDescent="0.3">
      <c r="A1179" t="s">
        <v>2516</v>
      </c>
      <c r="B1179" t="s">
        <v>2517</v>
      </c>
      <c r="C1179" t="str">
        <f>IFERROR(VLOOKUP(Table1[[#This Row],[Ticker]],[1]!Table1[[Symbol]:[Industry]],2,FALSE),"-")</f>
        <v>-</v>
      </c>
      <c r="D1179" t="s">
        <v>1647</v>
      </c>
      <c r="E1179">
        <v>1978.8022889599999</v>
      </c>
      <c r="F1179">
        <v>188.57</v>
      </c>
      <c r="G1179">
        <v>-47.327611285010803</v>
      </c>
      <c r="H1179">
        <v>-6.4283016457638098</v>
      </c>
      <c r="I1179">
        <v>-19.816871874462802</v>
      </c>
      <c r="J1179">
        <v>-3.3372065310214301</v>
      </c>
      <c r="K1179">
        <v>194.14522024252</v>
      </c>
      <c r="L1179">
        <v>215.322111470088</v>
      </c>
      <c r="M1179">
        <v>49.576210531052403</v>
      </c>
      <c r="N1179">
        <v>0.43681006263730698</v>
      </c>
      <c r="O1179">
        <v>60.126213077371801</v>
      </c>
      <c r="P1179">
        <v>3.5018387397771602</v>
      </c>
      <c r="Q1179">
        <v>0.14840503298720101</v>
      </c>
    </row>
    <row r="1180" spans="1:17" hidden="1" x14ac:dyDescent="0.3">
      <c r="A1180" t="s">
        <v>2518</v>
      </c>
      <c r="B1180" t="s">
        <v>2519</v>
      </c>
      <c r="C1180" t="str">
        <f>IFERROR(VLOOKUP(Table1[[#This Row],[Ticker]],[1]!Table1[[Symbol]:[Industry]],2,FALSE),"-")</f>
        <v>-</v>
      </c>
      <c r="D1180" t="s">
        <v>2520</v>
      </c>
      <c r="E1180">
        <v>1977.858593125</v>
      </c>
      <c r="F1180">
        <v>1831.25</v>
      </c>
      <c r="G1180">
        <v>303.44096544155798</v>
      </c>
      <c r="H1180">
        <v>-5.9053891440008996</v>
      </c>
      <c r="I1180">
        <v>35.945374154947302</v>
      </c>
      <c r="J1180">
        <v>-5.3550909915647198</v>
      </c>
      <c r="K1180">
        <v>1897.89874446467</v>
      </c>
      <c r="L1180">
        <v>1475.46279476682</v>
      </c>
      <c r="M1180">
        <v>30.0524920403391</v>
      </c>
      <c r="N1180">
        <v>0.47470083667060198</v>
      </c>
      <c r="O1180">
        <v>23.4129692832764</v>
      </c>
      <c r="P1180">
        <v>419.87224982256902</v>
      </c>
      <c r="Q1180">
        <v>0.23763352999492299</v>
      </c>
    </row>
    <row r="1181" spans="1:17" hidden="1" x14ac:dyDescent="0.3">
      <c r="A1181" t="s">
        <v>2521</v>
      </c>
      <c r="B1181" t="s">
        <v>2522</v>
      </c>
      <c r="C1181" t="str">
        <f>IFERROR(VLOOKUP(Table1[[#This Row],[Ticker]],[1]!Table1[[Symbol]:[Industry]],2,FALSE),"-")</f>
        <v>-</v>
      </c>
      <c r="D1181" t="s">
        <v>287</v>
      </c>
      <c r="E1181">
        <v>1975.72410745</v>
      </c>
      <c r="F1181">
        <v>315.10000000000002</v>
      </c>
      <c r="G1181">
        <v>7.6914690093922502</v>
      </c>
      <c r="H1181">
        <v>-0.83970646913532698</v>
      </c>
      <c r="I1181">
        <v>-18.2382615882705</v>
      </c>
      <c r="J1181">
        <v>-2.0245633420036699</v>
      </c>
      <c r="K1181">
        <v>325.19016496630297</v>
      </c>
      <c r="L1181">
        <v>314.76464799574899</v>
      </c>
      <c r="M1181">
        <v>39.160144933733903</v>
      </c>
      <c r="N1181">
        <v>0.81744958139869195</v>
      </c>
      <c r="O1181">
        <v>34.132021580450598</v>
      </c>
      <c r="P1181">
        <v>48.142924306535001</v>
      </c>
      <c r="Q1181">
        <v>9.2857035170611002E-2</v>
      </c>
    </row>
    <row r="1182" spans="1:17" hidden="1" x14ac:dyDescent="0.3">
      <c r="A1182" t="s">
        <v>2523</v>
      </c>
      <c r="B1182" t="s">
        <v>2524</v>
      </c>
      <c r="C1182" t="str">
        <f>IFERROR(VLOOKUP(Table1[[#This Row],[Ticker]],[1]!Table1[[Symbol]:[Industry]],2,FALSE),"-")</f>
        <v>-</v>
      </c>
      <c r="D1182" t="s">
        <v>132</v>
      </c>
      <c r="E1182">
        <v>1968.9702597599901</v>
      </c>
      <c r="F1182">
        <v>113.54</v>
      </c>
      <c r="G1182">
        <v>209.439834658336</v>
      </c>
      <c r="H1182">
        <v>-14.817230822185699</v>
      </c>
      <c r="I1182">
        <v>24.084802315946401</v>
      </c>
      <c r="J1182">
        <v>-5.7601668833678099</v>
      </c>
      <c r="K1182">
        <v>119.893506228319</v>
      </c>
      <c r="L1182">
        <v>98.428404366927396</v>
      </c>
      <c r="M1182">
        <v>24.909524555031201</v>
      </c>
      <c r="N1182">
        <v>0.44849909140537098</v>
      </c>
      <c r="O1182">
        <v>21.261229522635102</v>
      </c>
      <c r="P1182">
        <v>264.96303439408501</v>
      </c>
    </row>
    <row r="1183" spans="1:17" hidden="1" x14ac:dyDescent="0.3">
      <c r="A1183" t="s">
        <v>2525</v>
      </c>
      <c r="B1183" t="s">
        <v>2526</v>
      </c>
      <c r="C1183" t="str">
        <f>IFERROR(VLOOKUP(Table1[[#This Row],[Ticker]],[1]!Table1[[Symbol]:[Industry]],2,FALSE),"-")</f>
        <v>-</v>
      </c>
      <c r="D1183" t="s">
        <v>517</v>
      </c>
      <c r="E1183">
        <v>1967.6895975</v>
      </c>
      <c r="F1183">
        <v>1019.7</v>
      </c>
      <c r="G1183">
        <v>393.57793108427097</v>
      </c>
      <c r="H1183">
        <v>6.5674946227850901</v>
      </c>
      <c r="I1183">
        <v>95.767232486880204</v>
      </c>
      <c r="J1183">
        <v>-2.8516615853348402</v>
      </c>
      <c r="K1183">
        <v>902.12136036915501</v>
      </c>
      <c r="L1183">
        <v>628.75752982679796</v>
      </c>
      <c r="M1183">
        <v>47.490509686388897</v>
      </c>
      <c r="N1183">
        <v>1.1840804207737401</v>
      </c>
      <c r="O1183">
        <v>19.162498774149199</v>
      </c>
      <c r="P1183">
        <v>448.22580645161202</v>
      </c>
      <c r="Q1183">
        <v>0.221620386880999</v>
      </c>
    </row>
    <row r="1184" spans="1:17" hidden="1" x14ac:dyDescent="0.3">
      <c r="A1184" t="s">
        <v>2527</v>
      </c>
      <c r="B1184" t="s">
        <v>2528</v>
      </c>
      <c r="C1184" t="str">
        <f>IFERROR(VLOOKUP(Table1[[#This Row],[Ticker]],[1]!Table1[[Symbol]:[Industry]],2,FALSE),"-")</f>
        <v>-</v>
      </c>
      <c r="D1184" t="s">
        <v>215</v>
      </c>
      <c r="E1184">
        <v>1962.3014820000001</v>
      </c>
      <c r="F1184">
        <v>1294.5</v>
      </c>
      <c r="G1184">
        <v>83.144240934538203</v>
      </c>
      <c r="H1184">
        <v>19.945310350174701</v>
      </c>
      <c r="I1184">
        <v>21.865569451336199</v>
      </c>
      <c r="J1184">
        <v>4.4507293450696697</v>
      </c>
      <c r="K1184">
        <v>1154.17842303472</v>
      </c>
      <c r="L1184">
        <v>1026.55818196426</v>
      </c>
      <c r="M1184">
        <v>67.438987743798805</v>
      </c>
      <c r="N1184">
        <v>2.80027733284735</v>
      </c>
      <c r="O1184">
        <v>15.314793356508201</v>
      </c>
      <c r="P1184">
        <v>167.62456067810601</v>
      </c>
      <c r="Q1184">
        <v>0.15305351508794399</v>
      </c>
    </row>
    <row r="1185" spans="1:17" hidden="1" x14ac:dyDescent="0.3">
      <c r="A1185" t="s">
        <v>2529</v>
      </c>
      <c r="B1185" t="s">
        <v>2530</v>
      </c>
      <c r="C1185" t="str">
        <f>IFERROR(VLOOKUP(Table1[[#This Row],[Ticker]],[1]!Table1[[Symbol]:[Industry]],2,FALSE),"-")</f>
        <v>-</v>
      </c>
      <c r="D1185" t="s">
        <v>377</v>
      </c>
      <c r="E1185">
        <v>1955.2335075000001</v>
      </c>
      <c r="F1185">
        <v>819</v>
      </c>
      <c r="G1185">
        <v>-34.2303333566771</v>
      </c>
      <c r="H1185">
        <v>-11.8632938051122</v>
      </c>
      <c r="I1185">
        <v>-32.214251834075398</v>
      </c>
      <c r="J1185">
        <v>-8.0182792867994497</v>
      </c>
      <c r="K1185">
        <v>858.39146669491004</v>
      </c>
      <c r="L1185">
        <v>911.949941000065</v>
      </c>
      <c r="M1185">
        <v>41.655336438095503</v>
      </c>
      <c r="N1185">
        <v>1.30961033174257</v>
      </c>
      <c r="O1185">
        <v>77.045177045176999</v>
      </c>
      <c r="P1185">
        <v>9.6826034552028801</v>
      </c>
      <c r="Q1185">
        <v>-1.2323652164940001E-3</v>
      </c>
    </row>
    <row r="1186" spans="1:17" hidden="1" x14ac:dyDescent="0.3">
      <c r="A1186" t="s">
        <v>2531</v>
      </c>
      <c r="B1186" t="s">
        <v>2532</v>
      </c>
      <c r="C1186" t="str">
        <f>IFERROR(VLOOKUP(Table1[[#This Row],[Ticker]],[1]!Table1[[Symbol]:[Industry]],2,FALSE),"-")</f>
        <v>-</v>
      </c>
      <c r="D1186" t="s">
        <v>463</v>
      </c>
      <c r="E1186">
        <v>1946.23452</v>
      </c>
      <c r="F1186">
        <v>632</v>
      </c>
      <c r="G1186">
        <v>-7.9496290202443198</v>
      </c>
      <c r="H1186">
        <v>2.3013639915459598</v>
      </c>
      <c r="I1186">
        <v>33.4646716099316</v>
      </c>
      <c r="J1186">
        <v>-1.2751956859988101</v>
      </c>
      <c r="K1186">
        <v>633.18569646472804</v>
      </c>
      <c r="L1186">
        <v>557.31373975280098</v>
      </c>
      <c r="M1186">
        <v>38.162434267119899</v>
      </c>
      <c r="N1186">
        <v>0.43907516389176399</v>
      </c>
      <c r="O1186">
        <v>15.031645569620199</v>
      </c>
      <c r="P1186">
        <v>57.018633540372598</v>
      </c>
      <c r="Q1186">
        <v>-3.8465240691362999E-2</v>
      </c>
    </row>
    <row r="1187" spans="1:17" hidden="1" x14ac:dyDescent="0.3">
      <c r="A1187" t="s">
        <v>2533</v>
      </c>
      <c r="B1187" t="s">
        <v>2534</v>
      </c>
      <c r="C1187" t="str">
        <f>IFERROR(VLOOKUP(Table1[[#This Row],[Ticker]],[1]!Table1[[Symbol]:[Industry]],2,FALSE),"-")</f>
        <v>-</v>
      </c>
      <c r="D1187" t="s">
        <v>1930</v>
      </c>
      <c r="E1187">
        <v>1941.89927714599</v>
      </c>
      <c r="F1187">
        <v>172.67</v>
      </c>
      <c r="G1187">
        <v>-28.849204701293001</v>
      </c>
      <c r="H1187">
        <v>6.6918240893196703</v>
      </c>
      <c r="I1187">
        <v>-9.0597280080177391</v>
      </c>
      <c r="J1187">
        <v>1.1604367689511901</v>
      </c>
      <c r="K1187">
        <v>167.56000847056799</v>
      </c>
      <c r="L1187">
        <v>169.812385232579</v>
      </c>
      <c r="M1187">
        <v>63.273086385087502</v>
      </c>
      <c r="N1187">
        <v>0.88779432196038299</v>
      </c>
      <c r="O1187">
        <v>26.136561070249599</v>
      </c>
      <c r="P1187">
        <v>16.5114709851551</v>
      </c>
      <c r="Q1187">
        <v>-4.2192470048929002E-2</v>
      </c>
    </row>
    <row r="1188" spans="1:17" hidden="1" x14ac:dyDescent="0.3">
      <c r="A1188" t="s">
        <v>2535</v>
      </c>
      <c r="B1188" t="s">
        <v>2536</v>
      </c>
      <c r="C1188" t="str">
        <f>IFERROR(VLOOKUP(Table1[[#This Row],[Ticker]],[1]!Table1[[Symbol]:[Industry]],2,FALSE),"-")</f>
        <v>-</v>
      </c>
      <c r="D1188" t="s">
        <v>382</v>
      </c>
      <c r="E1188">
        <v>1941.0532841700001</v>
      </c>
      <c r="F1188">
        <v>485.1</v>
      </c>
      <c r="G1188">
        <v>4.6088422138749001</v>
      </c>
      <c r="H1188">
        <v>-0.72694888738084995</v>
      </c>
      <c r="I1188">
        <v>42.134788068130398</v>
      </c>
      <c r="J1188">
        <v>-3.0147050635957102</v>
      </c>
      <c r="K1188">
        <v>441.669070212897</v>
      </c>
      <c r="L1188">
        <v>385.47673133797099</v>
      </c>
      <c r="M1188">
        <v>54.056177851514903</v>
      </c>
      <c r="N1188">
        <v>0.41569688493947798</v>
      </c>
      <c r="O1188">
        <v>8.82292310863739</v>
      </c>
      <c r="P1188">
        <v>73.002853067047099</v>
      </c>
      <c r="Q1188">
        <v>-7.3170694565760003E-2</v>
      </c>
    </row>
    <row r="1189" spans="1:17" hidden="1" x14ac:dyDescent="0.3">
      <c r="A1189" t="s">
        <v>2537</v>
      </c>
      <c r="B1189" t="s">
        <v>2538</v>
      </c>
      <c r="C1189" t="str">
        <f>IFERROR(VLOOKUP(Table1[[#This Row],[Ticker]],[1]!Table1[[Symbol]:[Industry]],2,FALSE),"-")</f>
        <v>-</v>
      </c>
      <c r="D1189" t="s">
        <v>278</v>
      </c>
      <c r="E1189">
        <v>1937.2695000000001</v>
      </c>
      <c r="F1189">
        <v>4121.8500000000004</v>
      </c>
      <c r="G1189">
        <v>53.037074449772803</v>
      </c>
      <c r="H1189">
        <v>-1.0942600902830499</v>
      </c>
      <c r="I1189">
        <v>19.2780128229683</v>
      </c>
      <c r="J1189">
        <v>-2.7231756212299101</v>
      </c>
      <c r="K1189">
        <v>3847.2719219877599</v>
      </c>
      <c r="L1189">
        <v>3291.3983767515301</v>
      </c>
      <c r="M1189">
        <v>69.630937380937596</v>
      </c>
      <c r="N1189">
        <v>0.75737074307548502</v>
      </c>
      <c r="O1189">
        <v>1.8705193056515801</v>
      </c>
      <c r="P1189">
        <v>82.0605123674911</v>
      </c>
      <c r="Q1189">
        <v>0.201797835926007</v>
      </c>
    </row>
    <row r="1190" spans="1:17" hidden="1" x14ac:dyDescent="0.3">
      <c r="A1190" t="s">
        <v>2539</v>
      </c>
      <c r="B1190" t="s">
        <v>2540</v>
      </c>
      <c r="C1190" t="str">
        <f>IFERROR(VLOOKUP(Table1[[#This Row],[Ticker]],[1]!Table1[[Symbol]:[Industry]],2,FALSE),"-")</f>
        <v>-</v>
      </c>
      <c r="D1190" t="s">
        <v>89</v>
      </c>
      <c r="E1190">
        <v>1931.7361559999999</v>
      </c>
      <c r="F1190">
        <v>352.45</v>
      </c>
      <c r="G1190">
        <v>-36.5637820945852</v>
      </c>
      <c r="H1190">
        <v>-0.25296044396188899</v>
      </c>
      <c r="I1190">
        <v>0.21683719612385599</v>
      </c>
      <c r="J1190">
        <v>3.1424180189524402</v>
      </c>
      <c r="K1190">
        <v>337.89642904977001</v>
      </c>
      <c r="L1190">
        <v>342.63806636868401</v>
      </c>
      <c r="M1190">
        <v>62.642864810747298</v>
      </c>
      <c r="N1190">
        <v>1.5858239802296601</v>
      </c>
      <c r="O1190">
        <v>25.975315647609499</v>
      </c>
      <c r="P1190">
        <v>24.960113455061101</v>
      </c>
      <c r="Q1190">
        <v>7.6775824092291001E-2</v>
      </c>
    </row>
    <row r="1191" spans="1:17" hidden="1" x14ac:dyDescent="0.3">
      <c r="A1191" t="s">
        <v>2541</v>
      </c>
      <c r="B1191" t="s">
        <v>2542</v>
      </c>
      <c r="C1191" t="str">
        <f>IFERROR(VLOOKUP(Table1[[#This Row],[Ticker]],[1]!Table1[[Symbol]:[Industry]],2,FALSE),"-")</f>
        <v>-</v>
      </c>
      <c r="D1191" t="s">
        <v>382</v>
      </c>
      <c r="E1191">
        <v>1930.0411962200001</v>
      </c>
      <c r="F1191">
        <v>1535.35</v>
      </c>
      <c r="G1191">
        <v>43.088371564359001</v>
      </c>
      <c r="H1191">
        <v>0.53868348950658096</v>
      </c>
      <c r="I1191">
        <v>94.474270776495601</v>
      </c>
      <c r="J1191">
        <v>2.1461433838413102</v>
      </c>
      <c r="K1191">
        <v>1416.0974587340099</v>
      </c>
      <c r="L1191">
        <v>1139.45397550194</v>
      </c>
      <c r="M1191">
        <v>46.219744245204701</v>
      </c>
      <c r="N1191">
        <v>0.97249717072524</v>
      </c>
      <c r="O1191">
        <v>7.4640961344318999</v>
      </c>
      <c r="P1191">
        <v>119.398399542726</v>
      </c>
      <c r="Q1191">
        <v>3.6624466133814003E-2</v>
      </c>
    </row>
    <row r="1192" spans="1:17" hidden="1" x14ac:dyDescent="0.3">
      <c r="A1192" t="s">
        <v>2543</v>
      </c>
      <c r="B1192" t="s">
        <v>2544</v>
      </c>
      <c r="C1192" t="str">
        <f>IFERROR(VLOOKUP(Table1[[#This Row],[Ticker]],[1]!Table1[[Symbol]:[Industry]],2,FALSE),"-")</f>
        <v>-</v>
      </c>
      <c r="D1192" t="s">
        <v>2545</v>
      </c>
      <c r="E1192">
        <v>1922.3619799999999</v>
      </c>
      <c r="F1192">
        <v>1779.8</v>
      </c>
      <c r="G1192">
        <v>-8.8900328280040792</v>
      </c>
      <c r="H1192">
        <v>49.3219686943319</v>
      </c>
      <c r="I1192">
        <v>10.226923367185099</v>
      </c>
      <c r="J1192">
        <v>17.287498754438101</v>
      </c>
      <c r="K1192">
        <v>1412.33159461594</v>
      </c>
      <c r="L1192">
        <v>1364.0996960452501</v>
      </c>
      <c r="M1192">
        <v>84.049264196279196</v>
      </c>
      <c r="N1192">
        <v>1.70618601802432</v>
      </c>
      <c r="O1192">
        <v>5.0679851668726696</v>
      </c>
      <c r="P1192">
        <v>77.094527363184</v>
      </c>
      <c r="Q1192">
        <v>0.256031377333582</v>
      </c>
    </row>
    <row r="1193" spans="1:17" hidden="1" x14ac:dyDescent="0.3">
      <c r="A1193" t="s">
        <v>2546</v>
      </c>
      <c r="B1193" t="s">
        <v>2547</v>
      </c>
      <c r="C1193" t="str">
        <f>IFERROR(VLOOKUP(Table1[[#This Row],[Ticker]],[1]!Table1[[Symbol]:[Industry]],2,FALSE),"-")</f>
        <v>-</v>
      </c>
      <c r="D1193" t="s">
        <v>206</v>
      </c>
      <c r="E1193">
        <v>1911.1588999999999</v>
      </c>
      <c r="F1193">
        <v>782.3</v>
      </c>
      <c r="G1193">
        <v>-26.118003353402202</v>
      </c>
      <c r="H1193">
        <v>-4.5500977204069901</v>
      </c>
      <c r="I1193">
        <v>19.4048328559727</v>
      </c>
      <c r="J1193">
        <v>-1.26059582870207</v>
      </c>
      <c r="K1193">
        <v>803.42403518646199</v>
      </c>
      <c r="L1193">
        <v>731.36511985558195</v>
      </c>
      <c r="M1193">
        <v>35.141072739512602</v>
      </c>
      <c r="N1193">
        <v>0.24872925529762499</v>
      </c>
      <c r="O1193">
        <v>16.956410584174801</v>
      </c>
      <c r="P1193">
        <v>42.755474452554701</v>
      </c>
      <c r="Q1193">
        <v>-1.9722892806397999E-2</v>
      </c>
    </row>
    <row r="1194" spans="1:17" hidden="1" x14ac:dyDescent="0.3">
      <c r="A1194" t="s">
        <v>2548</v>
      </c>
      <c r="B1194" t="s">
        <v>2549</v>
      </c>
      <c r="C1194" t="str">
        <f>IFERROR(VLOOKUP(Table1[[#This Row],[Ticker]],[1]!Table1[[Symbol]:[Industry]],2,FALSE),"-")</f>
        <v>-</v>
      </c>
      <c r="D1194" t="s">
        <v>127</v>
      </c>
      <c r="E1194">
        <v>1906.6435524000001</v>
      </c>
      <c r="F1194">
        <v>278.55</v>
      </c>
      <c r="G1194">
        <v>-17.937882243141701</v>
      </c>
      <c r="H1194">
        <v>19.3834115655911</v>
      </c>
      <c r="I1194">
        <v>-16.6047295719357</v>
      </c>
      <c r="J1194">
        <v>-1.87587233124368</v>
      </c>
      <c r="K1194">
        <v>271.16682890992399</v>
      </c>
      <c r="L1194">
        <v>271.033348500876</v>
      </c>
      <c r="M1194">
        <v>46.2820133889321</v>
      </c>
      <c r="N1194">
        <v>0.96194081476051496</v>
      </c>
      <c r="O1194">
        <v>43.816190989050398</v>
      </c>
      <c r="P1194">
        <v>24.5472837022132</v>
      </c>
      <c r="Q1194">
        <v>0.134981113133188</v>
      </c>
    </row>
    <row r="1195" spans="1:17" hidden="1" x14ac:dyDescent="0.3">
      <c r="A1195" t="s">
        <v>2550</v>
      </c>
      <c r="B1195" t="s">
        <v>2551</v>
      </c>
      <c r="C1195" t="str">
        <f>IFERROR(VLOOKUP(Table1[[#This Row],[Ticker]],[1]!Table1[[Symbol]:[Industry]],2,FALSE),"-")</f>
        <v>-</v>
      </c>
      <c r="D1195" t="s">
        <v>1687</v>
      </c>
      <c r="E1195">
        <v>1906.0882018</v>
      </c>
      <c r="F1195">
        <v>63.77</v>
      </c>
      <c r="G1195">
        <v>-3.0585043738608202</v>
      </c>
      <c r="H1195">
        <v>-0.75172813132004401</v>
      </c>
      <c r="I1195">
        <v>-3.8913561592974601</v>
      </c>
      <c r="J1195">
        <v>0.88663690620125801</v>
      </c>
      <c r="K1195">
        <v>62.325885223731198</v>
      </c>
      <c r="L1195">
        <v>59.699135844743999</v>
      </c>
      <c r="M1195">
        <v>59.453032016997597</v>
      </c>
      <c r="N1195">
        <v>1.07819610896818</v>
      </c>
      <c r="O1195">
        <v>3.3558099419789702</v>
      </c>
      <c r="P1195">
        <v>28.828282828282799</v>
      </c>
      <c r="Q1195">
        <v>-2.8326200589973E-2</v>
      </c>
    </row>
    <row r="1196" spans="1:17" hidden="1" x14ac:dyDescent="0.3">
      <c r="A1196" t="s">
        <v>2552</v>
      </c>
      <c r="B1196" t="s">
        <v>2553</v>
      </c>
      <c r="C1196" t="str">
        <f>IFERROR(VLOOKUP(Table1[[#This Row],[Ticker]],[1]!Table1[[Symbol]:[Industry]],2,FALSE),"-")</f>
        <v>-</v>
      </c>
      <c r="D1196" t="s">
        <v>1687</v>
      </c>
      <c r="E1196">
        <v>1905.052968</v>
      </c>
      <c r="F1196">
        <v>63.74</v>
      </c>
      <c r="G1196">
        <v>-2.8556363325495102</v>
      </c>
      <c r="H1196">
        <v>-0.44669192334496199</v>
      </c>
      <c r="I1196">
        <v>-3.7680902495586701</v>
      </c>
      <c r="J1196">
        <v>1.32271502074452</v>
      </c>
      <c r="K1196">
        <v>62.304942491085399</v>
      </c>
      <c r="L1196">
        <v>59.673321760910099</v>
      </c>
      <c r="M1196">
        <v>55.931821315525497</v>
      </c>
      <c r="N1196">
        <v>1.28208214934121</v>
      </c>
      <c r="O1196">
        <v>4.5654220269846197</v>
      </c>
      <c r="P1196">
        <v>29.526519000203201</v>
      </c>
      <c r="Q1196">
        <v>-2.9924776916618E-2</v>
      </c>
    </row>
    <row r="1197" spans="1:17" hidden="1" x14ac:dyDescent="0.3">
      <c r="A1197" t="s">
        <v>2554</v>
      </c>
      <c r="B1197" t="s">
        <v>2555</v>
      </c>
      <c r="C1197" t="str">
        <f>IFERROR(VLOOKUP(Table1[[#This Row],[Ticker]],[1]!Table1[[Symbol]:[Industry]],2,FALSE),"-")</f>
        <v>-</v>
      </c>
      <c r="D1197" t="s">
        <v>753</v>
      </c>
      <c r="E1197">
        <v>1901.11000107</v>
      </c>
      <c r="F1197">
        <v>803.14</v>
      </c>
      <c r="G1197">
        <v>38.379384470047398</v>
      </c>
      <c r="H1197">
        <v>-0.42662109047785102</v>
      </c>
      <c r="I1197">
        <v>13.7452761121307</v>
      </c>
      <c r="J1197">
        <v>-0.70429999841655999</v>
      </c>
      <c r="K1197">
        <v>783.35810461821904</v>
      </c>
      <c r="L1197">
        <v>690.09598253405795</v>
      </c>
      <c r="M1197">
        <v>43.078312623575101</v>
      </c>
      <c r="N1197">
        <v>0.82929248727637805</v>
      </c>
      <c r="O1197">
        <v>3.3070199467091599</v>
      </c>
      <c r="P1197">
        <v>81.070905196708296</v>
      </c>
      <c r="Q1197">
        <v>-3.6227040049000002E-5</v>
      </c>
    </row>
    <row r="1198" spans="1:17" hidden="1" x14ac:dyDescent="0.3">
      <c r="A1198" t="s">
        <v>2556</v>
      </c>
      <c r="B1198" t="s">
        <v>2557</v>
      </c>
      <c r="C1198" t="str">
        <f>IFERROR(VLOOKUP(Table1[[#This Row],[Ticker]],[1]!Table1[[Symbol]:[Industry]],2,FALSE),"-")</f>
        <v>-</v>
      </c>
      <c r="D1198" t="s">
        <v>463</v>
      </c>
      <c r="E1198">
        <v>1899.98300420499</v>
      </c>
      <c r="F1198">
        <v>366.55</v>
      </c>
      <c r="G1198">
        <v>7.1910739181118899</v>
      </c>
      <c r="H1198">
        <v>2.33303208862253</v>
      </c>
      <c r="I1198">
        <v>-4.0706783908554502</v>
      </c>
      <c r="J1198">
        <v>-4.1574525109962002</v>
      </c>
      <c r="K1198">
        <v>363.12080478752898</v>
      </c>
      <c r="L1198">
        <v>348.02592296566002</v>
      </c>
      <c r="M1198">
        <v>36.5495154121705</v>
      </c>
      <c r="N1198">
        <v>0.85521948919447899</v>
      </c>
      <c r="O1198">
        <v>23.4483699358886</v>
      </c>
      <c r="P1198">
        <v>40.440613026819904</v>
      </c>
      <c r="Q1198">
        <v>-4.5120146295933999E-2</v>
      </c>
    </row>
    <row r="1199" spans="1:17" hidden="1" x14ac:dyDescent="0.3">
      <c r="A1199" t="s">
        <v>2558</v>
      </c>
      <c r="B1199" t="s">
        <v>2559</v>
      </c>
      <c r="C1199" t="str">
        <f>IFERROR(VLOOKUP(Table1[[#This Row],[Ticker]],[1]!Table1[[Symbol]:[Industry]],2,FALSE),"-")</f>
        <v>-</v>
      </c>
      <c r="D1199" t="s">
        <v>377</v>
      </c>
      <c r="E1199">
        <v>1889.2271916</v>
      </c>
      <c r="F1199">
        <v>775.25</v>
      </c>
      <c r="G1199">
        <v>-30.319675406218199</v>
      </c>
      <c r="H1199">
        <v>-9.2668454257541608</v>
      </c>
      <c r="I1199">
        <v>-5.6542241702142499</v>
      </c>
      <c r="J1199">
        <v>-1.43306453695075</v>
      </c>
      <c r="K1199">
        <v>827.88296062680399</v>
      </c>
      <c r="L1199">
        <v>805.56851507812701</v>
      </c>
      <c r="M1199">
        <v>28.7830206801742</v>
      </c>
      <c r="N1199">
        <v>0.21367984316154301</v>
      </c>
      <c r="O1199">
        <v>40.599806514027698</v>
      </c>
      <c r="P1199">
        <v>20.296376755372702</v>
      </c>
      <c r="Q1199">
        <v>-7.9649304461036005E-2</v>
      </c>
    </row>
    <row r="1200" spans="1:17" hidden="1" x14ac:dyDescent="0.3">
      <c r="A1200" t="s">
        <v>2560</v>
      </c>
      <c r="B1200" t="s">
        <v>2561</v>
      </c>
      <c r="C1200" t="str">
        <f>IFERROR(VLOOKUP(Table1[[#This Row],[Ticker]],[1]!Table1[[Symbol]:[Industry]],2,FALSE),"-")</f>
        <v>-</v>
      </c>
      <c r="D1200" t="s">
        <v>382</v>
      </c>
      <c r="E1200">
        <v>1886.1698835</v>
      </c>
      <c r="F1200">
        <v>215.25</v>
      </c>
      <c r="G1200">
        <v>-55.0003799192312</v>
      </c>
      <c r="H1200">
        <v>-4.7002480474940302</v>
      </c>
      <c r="I1200">
        <v>-28.323506315711501</v>
      </c>
      <c r="J1200">
        <v>-2.4292754086084298</v>
      </c>
      <c r="K1200">
        <v>222.589004581457</v>
      </c>
      <c r="L1200">
        <v>242.33959633212899</v>
      </c>
      <c r="M1200">
        <v>33.113663444057103</v>
      </c>
      <c r="N1200">
        <v>0.60549452130491099</v>
      </c>
      <c r="O1200">
        <v>61.835075493612003</v>
      </c>
      <c r="P1200">
        <v>3.65501300202253</v>
      </c>
      <c r="Q1200">
        <v>0.143693101700934</v>
      </c>
    </row>
    <row r="1201" spans="1:17" hidden="1" x14ac:dyDescent="0.3">
      <c r="A1201" t="s">
        <v>2562</v>
      </c>
      <c r="B1201" t="s">
        <v>2563</v>
      </c>
      <c r="C1201" t="str">
        <f>IFERROR(VLOOKUP(Table1[[#This Row],[Ticker]],[1]!Table1[[Symbol]:[Industry]],2,FALSE),"-")</f>
        <v>-</v>
      </c>
      <c r="D1201" t="s">
        <v>51</v>
      </c>
      <c r="E1201">
        <v>1879.8235161799901</v>
      </c>
      <c r="F1201">
        <v>1793.95</v>
      </c>
      <c r="G1201">
        <v>-45.8450486768037</v>
      </c>
      <c r="H1201">
        <v>1.10201046677384</v>
      </c>
      <c r="I1201">
        <v>-19.174412113913998</v>
      </c>
      <c r="J1201">
        <v>5.3010612708396003</v>
      </c>
      <c r="K1201">
        <v>1804.2969381222499</v>
      </c>
      <c r="L1201">
        <v>1990.23612181814</v>
      </c>
      <c r="M1201">
        <v>66.758034569038699</v>
      </c>
      <c r="N1201">
        <v>0.923378176601515</v>
      </c>
      <c r="O1201">
        <v>49.391008668022998</v>
      </c>
      <c r="P1201">
        <v>12.0588419014304</v>
      </c>
      <c r="Q1201">
        <v>7.8647552147678004E-2</v>
      </c>
    </row>
    <row r="1202" spans="1:17" hidden="1" x14ac:dyDescent="0.3">
      <c r="A1202" t="s">
        <v>2564</v>
      </c>
      <c r="B1202" t="s">
        <v>2565</v>
      </c>
      <c r="C1202" t="str">
        <f>IFERROR(VLOOKUP(Table1[[#This Row],[Ticker]],[1]!Table1[[Symbol]:[Industry]],2,FALSE),"-")</f>
        <v>-</v>
      </c>
      <c r="D1202" t="s">
        <v>327</v>
      </c>
      <c r="E1202">
        <v>1871.957752</v>
      </c>
      <c r="F1202">
        <v>1396.9</v>
      </c>
      <c r="G1202">
        <v>363.82870091331301</v>
      </c>
      <c r="H1202">
        <v>-13.507477644690599</v>
      </c>
      <c r="I1202">
        <v>163.768205896826</v>
      </c>
      <c r="J1202">
        <v>3.9902976247018098</v>
      </c>
      <c r="K1202">
        <v>1321.02112999422</v>
      </c>
      <c r="L1202">
        <v>924.56652946892802</v>
      </c>
      <c r="M1202">
        <v>53.669710019956298</v>
      </c>
      <c r="N1202">
        <v>0.80253719752091202</v>
      </c>
      <c r="O1202">
        <v>15.9639201088123</v>
      </c>
      <c r="P1202">
        <v>463.03909713824999</v>
      </c>
      <c r="Q1202">
        <v>0.21708976937474</v>
      </c>
    </row>
    <row r="1203" spans="1:17" hidden="1" x14ac:dyDescent="0.3">
      <c r="A1203" t="s">
        <v>2566</v>
      </c>
      <c r="B1203" t="s">
        <v>2567</v>
      </c>
      <c r="C1203" t="str">
        <f>IFERROR(VLOOKUP(Table1[[#This Row],[Ticker]],[1]!Table1[[Symbol]:[Industry]],2,FALSE),"-")</f>
        <v>-</v>
      </c>
      <c r="D1203" t="s">
        <v>54</v>
      </c>
      <c r="E1203">
        <v>1871.2048438299901</v>
      </c>
      <c r="F1203">
        <v>895.3</v>
      </c>
      <c r="G1203">
        <v>127.041856694807</v>
      </c>
      <c r="H1203">
        <v>2.6523253300051199</v>
      </c>
      <c r="I1203">
        <v>56.426245461069598</v>
      </c>
      <c r="J1203">
        <v>-2.94629079429509</v>
      </c>
      <c r="K1203">
        <v>812.65648501136798</v>
      </c>
      <c r="L1203">
        <v>632.14072794410095</v>
      </c>
      <c r="M1203">
        <v>57.467331766293299</v>
      </c>
      <c r="N1203">
        <v>0.89086109141368897</v>
      </c>
      <c r="O1203">
        <v>6.3442421534681097</v>
      </c>
      <c r="P1203">
        <v>187.32349165596901</v>
      </c>
      <c r="Q1203">
        <v>9.1417335270102998E-2</v>
      </c>
    </row>
    <row r="1204" spans="1:17" hidden="1" x14ac:dyDescent="0.3">
      <c r="A1204" t="s">
        <v>2568</v>
      </c>
      <c r="B1204" t="s">
        <v>2569</v>
      </c>
      <c r="C1204" t="str">
        <f>IFERROR(VLOOKUP(Table1[[#This Row],[Ticker]],[1]!Table1[[Symbol]:[Industry]],2,FALSE),"-")</f>
        <v>-</v>
      </c>
      <c r="D1204" t="s">
        <v>78</v>
      </c>
      <c r="E1204">
        <v>1863.78775275</v>
      </c>
      <c r="F1204">
        <v>33.25</v>
      </c>
      <c r="G1204">
        <v>-21.6501041825851</v>
      </c>
      <c r="H1204">
        <v>-4.5455224322768304</v>
      </c>
      <c r="I1204">
        <v>-21.170333157581901</v>
      </c>
      <c r="J1204">
        <v>-2.44849843328157</v>
      </c>
      <c r="K1204">
        <v>36.378462080874101</v>
      </c>
      <c r="L1204">
        <v>36.693443247444101</v>
      </c>
      <c r="M1204">
        <v>32.568704971526401</v>
      </c>
      <c r="N1204">
        <v>0.308325460368993</v>
      </c>
      <c r="O1204">
        <v>46.165413533834503</v>
      </c>
      <c r="P1204">
        <v>15.4513888888888</v>
      </c>
    </row>
    <row r="1205" spans="1:17" hidden="1" x14ac:dyDescent="0.3">
      <c r="A1205" t="s">
        <v>2570</v>
      </c>
      <c r="B1205" t="s">
        <v>2571</v>
      </c>
      <c r="C1205" t="str">
        <f>IFERROR(VLOOKUP(Table1[[#This Row],[Ticker]],[1]!Table1[[Symbol]:[Industry]],2,FALSE),"-")</f>
        <v>-</v>
      </c>
      <c r="D1205" t="s">
        <v>295</v>
      </c>
      <c r="E1205">
        <v>1861.6355501099999</v>
      </c>
      <c r="F1205">
        <v>55.83</v>
      </c>
      <c r="G1205">
        <v>21.251930646740099</v>
      </c>
      <c r="H1205">
        <v>-10.641067979577301</v>
      </c>
      <c r="I1205">
        <v>-20.548055642781001</v>
      </c>
      <c r="J1205">
        <v>-1.4001216768258999</v>
      </c>
      <c r="K1205">
        <v>59.9598281497043</v>
      </c>
      <c r="L1205">
        <v>59.6492956789685</v>
      </c>
      <c r="M1205">
        <v>30.989593134137699</v>
      </c>
      <c r="N1205">
        <v>0.88436937972587804</v>
      </c>
      <c r="O1205">
        <v>71.771449041733803</v>
      </c>
      <c r="P1205">
        <v>53.379120879120798</v>
      </c>
      <c r="Q1205">
        <v>-3.1307399062090002E-3</v>
      </c>
    </row>
    <row r="1206" spans="1:17" hidden="1" x14ac:dyDescent="0.3">
      <c r="A1206" t="s">
        <v>2572</v>
      </c>
      <c r="B1206" t="s">
        <v>2573</v>
      </c>
      <c r="C1206" t="str">
        <f>IFERROR(VLOOKUP(Table1[[#This Row],[Ticker]],[1]!Table1[[Symbol]:[Industry]],2,FALSE),"-")</f>
        <v>-</v>
      </c>
      <c r="D1206" t="s">
        <v>1428</v>
      </c>
      <c r="E1206">
        <v>1854.642325</v>
      </c>
      <c r="F1206">
        <v>131</v>
      </c>
      <c r="G1206">
        <v>24.952693492215399</v>
      </c>
      <c r="H1206">
        <v>5.0425347773447298</v>
      </c>
      <c r="I1206">
        <v>24.130905402644601</v>
      </c>
      <c r="J1206">
        <v>3.26687158569375</v>
      </c>
      <c r="K1206">
        <v>126.560464717488</v>
      </c>
      <c r="L1206">
        <v>112.57439227497601</v>
      </c>
      <c r="M1206">
        <v>54.152416997332203</v>
      </c>
      <c r="N1206">
        <v>1.1327628353621899</v>
      </c>
      <c r="O1206">
        <v>12.458015267175499</v>
      </c>
      <c r="P1206">
        <v>80.565127498276993</v>
      </c>
      <c r="Q1206">
        <v>0.20933719909423301</v>
      </c>
    </row>
    <row r="1207" spans="1:17" hidden="1" x14ac:dyDescent="0.3">
      <c r="A1207" t="s">
        <v>2574</v>
      </c>
      <c r="B1207" t="s">
        <v>2575</v>
      </c>
      <c r="C1207" t="str">
        <f>IFERROR(VLOOKUP(Table1[[#This Row],[Ticker]],[1]!Table1[[Symbol]:[Industry]],2,FALSE),"-")</f>
        <v>-</v>
      </c>
      <c r="D1207" t="s">
        <v>260</v>
      </c>
      <c r="E1207">
        <v>1852.6406456699999</v>
      </c>
      <c r="F1207">
        <v>428.65</v>
      </c>
      <c r="G1207">
        <v>147.84078168761101</v>
      </c>
      <c r="H1207">
        <v>-6.0357161941699902</v>
      </c>
      <c r="I1207">
        <v>35.092764309869402</v>
      </c>
      <c r="J1207">
        <v>-3.0566498278106602</v>
      </c>
      <c r="K1207">
        <v>433.48112306829802</v>
      </c>
      <c r="L1207">
        <v>362.73164214868001</v>
      </c>
      <c r="M1207">
        <v>36.434795645189901</v>
      </c>
      <c r="N1207">
        <v>0.60043512736900995</v>
      </c>
      <c r="O1207">
        <v>16.6569462265251</v>
      </c>
      <c r="P1207">
        <v>178.16353017521001</v>
      </c>
      <c r="Q1207">
        <v>0.25117989788378797</v>
      </c>
    </row>
    <row r="1208" spans="1:17" hidden="1" x14ac:dyDescent="0.3">
      <c r="A1208" t="s">
        <v>2576</v>
      </c>
      <c r="B1208" t="s">
        <v>2577</v>
      </c>
      <c r="C1208" t="str">
        <f>IFERROR(VLOOKUP(Table1[[#This Row],[Ticker]],[1]!Table1[[Symbol]:[Industry]],2,FALSE),"-")</f>
        <v>-</v>
      </c>
      <c r="D1208" t="s">
        <v>206</v>
      </c>
      <c r="E1208">
        <v>1851.1760959999999</v>
      </c>
      <c r="F1208">
        <v>431.2</v>
      </c>
      <c r="G1208">
        <v>-36.039387157137398</v>
      </c>
      <c r="H1208">
        <v>4.7785887736338397</v>
      </c>
      <c r="I1208">
        <v>-7.3597303966596499</v>
      </c>
      <c r="J1208">
        <v>-0.59199015491301399</v>
      </c>
      <c r="K1208">
        <v>425.375146432012</v>
      </c>
      <c r="L1208">
        <v>422.00349961894602</v>
      </c>
      <c r="M1208">
        <v>45.280797488450503</v>
      </c>
      <c r="N1208">
        <v>0.71990180668334403</v>
      </c>
      <c r="O1208">
        <v>20.361781076066698</v>
      </c>
      <c r="P1208">
        <v>20.716685330347101</v>
      </c>
      <c r="Q1208">
        <v>-2.5511697409608E-2</v>
      </c>
    </row>
    <row r="1209" spans="1:17" hidden="1" x14ac:dyDescent="0.3">
      <c r="A1209" t="s">
        <v>2578</v>
      </c>
      <c r="B1209" t="s">
        <v>2579</v>
      </c>
      <c r="C1209" t="str">
        <f>IFERROR(VLOOKUP(Table1[[#This Row],[Ticker]],[1]!Table1[[Symbol]:[Industry]],2,FALSE),"-")</f>
        <v>-</v>
      </c>
      <c r="D1209" t="s">
        <v>116</v>
      </c>
      <c r="E1209">
        <v>1850.96930514</v>
      </c>
      <c r="F1209">
        <v>62.71</v>
      </c>
      <c r="G1209">
        <v>-13.377593994778501</v>
      </c>
      <c r="H1209">
        <v>1.23708404145605</v>
      </c>
      <c r="I1209">
        <v>-6.1654938234742902</v>
      </c>
      <c r="J1209">
        <v>11.068166492013599</v>
      </c>
      <c r="K1209">
        <v>58.3204300677112</v>
      </c>
      <c r="L1209">
        <v>58.043785257982698</v>
      </c>
      <c r="M1209">
        <v>73.505571749461794</v>
      </c>
      <c r="N1209">
        <v>1.00184382227129</v>
      </c>
      <c r="O1209">
        <v>37.617604847711597</v>
      </c>
      <c r="P1209">
        <v>38.938739337542899</v>
      </c>
      <c r="Q1209">
        <v>8.9264366373224005E-2</v>
      </c>
    </row>
    <row r="1210" spans="1:17" hidden="1" x14ac:dyDescent="0.3">
      <c r="A1210" t="s">
        <v>2580</v>
      </c>
      <c r="B1210" t="s">
        <v>2581</v>
      </c>
      <c r="C1210" t="str">
        <f>IFERROR(VLOOKUP(Table1[[#This Row],[Ticker]],[1]!Table1[[Symbol]:[Industry]],2,FALSE),"-")</f>
        <v>-</v>
      </c>
      <c r="D1210" t="s">
        <v>777</v>
      </c>
      <c r="E1210">
        <v>1848.967226468</v>
      </c>
      <c r="F1210">
        <v>9.16</v>
      </c>
      <c r="G1210">
        <v>-78.307147224106203</v>
      </c>
      <c r="H1210">
        <v>17.5888015838466</v>
      </c>
      <c r="I1210">
        <v>-57.072415859027601</v>
      </c>
      <c r="J1210">
        <v>-1.5073219626933301</v>
      </c>
      <c r="K1210">
        <v>10.662900918003601</v>
      </c>
      <c r="L1210">
        <v>15.945225304190901</v>
      </c>
      <c r="M1210">
        <v>98.491293890260707</v>
      </c>
      <c r="N1210">
        <v>0.39533656366784697</v>
      </c>
      <c r="O1210">
        <v>150.54585152838399</v>
      </c>
      <c r="P1210">
        <v>34.705882352941103</v>
      </c>
      <c r="Q1210">
        <v>-1.4937927079809E-2</v>
      </c>
    </row>
    <row r="1211" spans="1:17" hidden="1" x14ac:dyDescent="0.3">
      <c r="A1211" t="s">
        <v>2582</v>
      </c>
      <c r="B1211" t="s">
        <v>2583</v>
      </c>
      <c r="C1211" t="str">
        <f>IFERROR(VLOOKUP(Table1[[#This Row],[Ticker]],[1]!Table1[[Symbol]:[Industry]],2,FALSE),"-")</f>
        <v>-</v>
      </c>
      <c r="D1211" t="s">
        <v>260</v>
      </c>
      <c r="E1211">
        <v>1843.6917541949999</v>
      </c>
      <c r="F1211">
        <v>602.85</v>
      </c>
      <c r="G1211">
        <v>-63.117893784069402</v>
      </c>
      <c r="H1211">
        <v>-10.121180582959999</v>
      </c>
      <c r="I1211">
        <v>-38.083288128551096</v>
      </c>
      <c r="J1211">
        <v>1.3804879018606999</v>
      </c>
      <c r="K1211">
        <v>646.61916146085105</v>
      </c>
      <c r="L1211">
        <v>750.97142381169101</v>
      </c>
      <c r="M1211">
        <v>42.044808223131398</v>
      </c>
      <c r="N1211">
        <v>1.67267256366749</v>
      </c>
      <c r="O1211">
        <v>90.760554035000396</v>
      </c>
      <c r="P1211">
        <v>5.1818895577074198</v>
      </c>
    </row>
    <row r="1212" spans="1:17" hidden="1" x14ac:dyDescent="0.3">
      <c r="A1212" t="s">
        <v>2584</v>
      </c>
      <c r="B1212" t="s">
        <v>2585</v>
      </c>
      <c r="C1212" t="str">
        <f>IFERROR(VLOOKUP(Table1[[#This Row],[Ticker]],[1]!Table1[[Symbol]:[Industry]],2,FALSE),"-")</f>
        <v>-</v>
      </c>
      <c r="D1212" t="s">
        <v>2586</v>
      </c>
      <c r="E1212">
        <v>1842.5462356</v>
      </c>
      <c r="F1212">
        <v>663.95</v>
      </c>
      <c r="G1212">
        <v>-11.0217729023295</v>
      </c>
      <c r="H1212">
        <v>-0.554210532482452</v>
      </c>
      <c r="I1212">
        <v>17.187989000919998</v>
      </c>
      <c r="J1212">
        <v>-1.1637820075029</v>
      </c>
      <c r="K1212">
        <v>663.30310415576503</v>
      </c>
      <c r="L1212">
        <v>595.69009666839395</v>
      </c>
      <c r="M1212">
        <v>45.748261753426398</v>
      </c>
      <c r="N1212">
        <v>0.13201045096681999</v>
      </c>
      <c r="O1212">
        <v>27.178251374350399</v>
      </c>
      <c r="P1212">
        <v>41.2659574468085</v>
      </c>
      <c r="Q1212">
        <v>0.112466779746466</v>
      </c>
    </row>
    <row r="1213" spans="1:17" hidden="1" x14ac:dyDescent="0.3">
      <c r="A1213" t="s">
        <v>2587</v>
      </c>
      <c r="B1213" t="s">
        <v>2588</v>
      </c>
      <c r="C1213" t="str">
        <f>IFERROR(VLOOKUP(Table1[[#This Row],[Ticker]],[1]!Table1[[Symbol]:[Industry]],2,FALSE),"-")</f>
        <v>-</v>
      </c>
      <c r="D1213" t="s">
        <v>1997</v>
      </c>
      <c r="E1213">
        <v>1842.3287812799999</v>
      </c>
      <c r="F1213">
        <v>635.70000000000005</v>
      </c>
      <c r="G1213">
        <v>-13.0592909242524</v>
      </c>
      <c r="H1213">
        <v>-3.4422408567702698</v>
      </c>
      <c r="I1213">
        <v>-14.270780178076601</v>
      </c>
      <c r="J1213">
        <v>-4.4638832544831901</v>
      </c>
      <c r="K1213">
        <v>648.683589835318</v>
      </c>
      <c r="L1213">
        <v>645.371746555306</v>
      </c>
      <c r="M1213">
        <v>40.094250133253396</v>
      </c>
      <c r="N1213">
        <v>0.50921917095582103</v>
      </c>
      <c r="O1213">
        <v>43.9358187824445</v>
      </c>
      <c r="P1213">
        <v>22.25</v>
      </c>
      <c r="Q1213">
        <v>0.14612627134929701</v>
      </c>
    </row>
    <row r="1214" spans="1:17" hidden="1" x14ac:dyDescent="0.3">
      <c r="A1214" t="s">
        <v>2589</v>
      </c>
      <c r="B1214" t="s">
        <v>2590</v>
      </c>
      <c r="C1214" t="str">
        <f>IFERROR(VLOOKUP(Table1[[#This Row],[Ticker]],[1]!Table1[[Symbol]:[Industry]],2,FALSE),"-")</f>
        <v>-</v>
      </c>
      <c r="D1214" t="s">
        <v>190</v>
      </c>
      <c r="E1214">
        <v>1840.500021525</v>
      </c>
      <c r="F1214">
        <v>448.25</v>
      </c>
      <c r="G1214">
        <v>-31.144680816145801</v>
      </c>
      <c r="H1214">
        <v>4.0707042017839896</v>
      </c>
      <c r="I1214">
        <v>-23.240753141327001</v>
      </c>
      <c r="J1214">
        <v>3.6776886430101698</v>
      </c>
      <c r="K1214">
        <v>444.11060903533303</v>
      </c>
      <c r="L1214">
        <v>483.70291723171198</v>
      </c>
      <c r="M1214">
        <v>58.252765759451101</v>
      </c>
      <c r="N1214">
        <v>1.8968425014605901</v>
      </c>
      <c r="O1214">
        <v>43.000557724484104</v>
      </c>
      <c r="P1214">
        <v>10.952970297029699</v>
      </c>
    </row>
    <row r="1215" spans="1:17" hidden="1" x14ac:dyDescent="0.3">
      <c r="A1215" t="s">
        <v>2591</v>
      </c>
      <c r="B1215" t="s">
        <v>2592</v>
      </c>
      <c r="C1215" t="str">
        <f>IFERROR(VLOOKUP(Table1[[#This Row],[Ticker]],[1]!Table1[[Symbol]:[Industry]],2,FALSE),"-")</f>
        <v>-</v>
      </c>
      <c r="D1215" t="s">
        <v>260</v>
      </c>
      <c r="E1215">
        <v>1836.2689913449999</v>
      </c>
      <c r="F1215">
        <v>1350.35</v>
      </c>
      <c r="G1215">
        <v>-2.6693412968335002</v>
      </c>
      <c r="H1215">
        <v>0.65218009081519401</v>
      </c>
      <c r="I1215">
        <v>-15.910082894844599</v>
      </c>
      <c r="J1215">
        <v>-0.901708964170436</v>
      </c>
      <c r="K1215">
        <v>1349.80403785156</v>
      </c>
      <c r="L1215">
        <v>1351.7176713608101</v>
      </c>
      <c r="M1215">
        <v>54.649920396132998</v>
      </c>
      <c r="N1215">
        <v>0.666561277030149</v>
      </c>
      <c r="O1215">
        <v>31.077128151960601</v>
      </c>
      <c r="P1215">
        <v>32.128180039138897</v>
      </c>
      <c r="Q1215">
        <v>7.0794138796615003E-2</v>
      </c>
    </row>
    <row r="1216" spans="1:17" hidden="1" x14ac:dyDescent="0.3">
      <c r="A1216" t="s">
        <v>2593</v>
      </c>
      <c r="B1216" t="s">
        <v>2594</v>
      </c>
      <c r="C1216" t="str">
        <f>IFERROR(VLOOKUP(Table1[[#This Row],[Ticker]],[1]!Table1[[Symbol]:[Industry]],2,FALSE),"-")</f>
        <v>-</v>
      </c>
      <c r="D1216" t="s">
        <v>725</v>
      </c>
      <c r="E1216">
        <v>1832.3382134599999</v>
      </c>
      <c r="F1216">
        <v>206.2</v>
      </c>
      <c r="G1216">
        <v>5.7069445077822296</v>
      </c>
      <c r="H1216">
        <v>4.79276378780885</v>
      </c>
      <c r="I1216">
        <v>16.1726587083837</v>
      </c>
      <c r="J1216">
        <v>6.5461606243713302</v>
      </c>
      <c r="K1216">
        <v>194.280409808923</v>
      </c>
      <c r="M1216">
        <v>63.062151661598698</v>
      </c>
      <c r="N1216">
        <v>1.0092341071356099</v>
      </c>
      <c r="O1216">
        <v>11.5421920465567</v>
      </c>
      <c r="P1216">
        <v>49.420289855072397</v>
      </c>
    </row>
    <row r="1217" spans="1:17" hidden="1" x14ac:dyDescent="0.3">
      <c r="A1217" t="s">
        <v>2595</v>
      </c>
      <c r="B1217" t="s">
        <v>2596</v>
      </c>
      <c r="C1217" t="str">
        <f>IFERROR(VLOOKUP(Table1[[#This Row],[Ticker]],[1]!Table1[[Symbol]:[Industry]],2,FALSE),"-")</f>
        <v>-</v>
      </c>
      <c r="D1217" t="s">
        <v>116</v>
      </c>
      <c r="E1217">
        <v>1829.7210720099999</v>
      </c>
      <c r="F1217">
        <v>1424.9</v>
      </c>
      <c r="G1217">
        <v>338.25472871337399</v>
      </c>
      <c r="H1217">
        <v>-30.1509631462093</v>
      </c>
      <c r="I1217">
        <v>339.02471307437997</v>
      </c>
      <c r="J1217">
        <v>-11.831056199471</v>
      </c>
      <c r="K1217">
        <v>1481.7584877789</v>
      </c>
      <c r="L1217">
        <v>816.85414780334202</v>
      </c>
      <c r="M1217">
        <v>24.761923265499998</v>
      </c>
      <c r="N1217">
        <v>2.26312117371118</v>
      </c>
      <c r="O1217">
        <v>83.076005333707599</v>
      </c>
      <c r="P1217">
        <v>568.96713615023396</v>
      </c>
      <c r="Q1217">
        <v>0.23209404788661001</v>
      </c>
    </row>
    <row r="1218" spans="1:17" hidden="1" x14ac:dyDescent="0.3">
      <c r="A1218" t="s">
        <v>2597</v>
      </c>
      <c r="B1218" t="s">
        <v>2598</v>
      </c>
      <c r="C1218" t="str">
        <f>IFERROR(VLOOKUP(Table1[[#This Row],[Ticker]],[1]!Table1[[Symbol]:[Industry]],2,FALSE),"-")</f>
        <v>-</v>
      </c>
      <c r="D1218" t="s">
        <v>21</v>
      </c>
      <c r="E1218">
        <v>1823.88919545</v>
      </c>
      <c r="F1218">
        <v>1434.65</v>
      </c>
      <c r="G1218">
        <v>84.01550685043</v>
      </c>
      <c r="H1218">
        <v>-2.2521265447407499</v>
      </c>
      <c r="I1218">
        <v>61.613496893029897</v>
      </c>
      <c r="J1218">
        <v>-6.2217014768101997</v>
      </c>
      <c r="K1218">
        <v>1406.1201283632799</v>
      </c>
      <c r="L1218">
        <v>1111.4643387302599</v>
      </c>
      <c r="M1218">
        <v>35.642250185617002</v>
      </c>
      <c r="N1218">
        <v>0.59198275952188895</v>
      </c>
      <c r="O1218">
        <v>21.067856271564398</v>
      </c>
      <c r="P1218">
        <v>141.95126064592199</v>
      </c>
      <c r="Q1218">
        <v>0.173481427349993</v>
      </c>
    </row>
    <row r="1219" spans="1:17" hidden="1" x14ac:dyDescent="0.3">
      <c r="A1219" t="s">
        <v>2599</v>
      </c>
      <c r="B1219" t="s">
        <v>2600</v>
      </c>
      <c r="C1219" t="str">
        <f>IFERROR(VLOOKUP(Table1[[#This Row],[Ticker]],[1]!Table1[[Symbol]:[Industry]],2,FALSE),"-")</f>
        <v>-</v>
      </c>
      <c r="D1219" t="s">
        <v>611</v>
      </c>
      <c r="E1219">
        <v>1823.8152652799999</v>
      </c>
      <c r="F1219">
        <v>718.8</v>
      </c>
      <c r="G1219">
        <v>55166.425613203399</v>
      </c>
      <c r="H1219">
        <v>47.830783579383102</v>
      </c>
      <c r="I1219">
        <v>1544.62982447282</v>
      </c>
      <c r="J1219">
        <v>8.8735134181420303</v>
      </c>
      <c r="K1219">
        <v>485.21496079118498</v>
      </c>
      <c r="L1219">
        <v>235.10852869839201</v>
      </c>
      <c r="M1219">
        <v>99.999970841027206</v>
      </c>
      <c r="N1219">
        <v>4.0215243342516001</v>
      </c>
      <c r="O1219">
        <v>0</v>
      </c>
      <c r="P1219">
        <v>57404</v>
      </c>
      <c r="Q1219">
        <v>0.30751817550315103</v>
      </c>
    </row>
    <row r="1220" spans="1:17" hidden="1" x14ac:dyDescent="0.3">
      <c r="A1220" t="s">
        <v>2601</v>
      </c>
      <c r="B1220" t="s">
        <v>2602</v>
      </c>
      <c r="C1220" t="str">
        <f>IFERROR(VLOOKUP(Table1[[#This Row],[Ticker]],[1]!Table1[[Symbol]:[Industry]],2,FALSE),"-")</f>
        <v>-</v>
      </c>
      <c r="D1220" t="s">
        <v>260</v>
      </c>
      <c r="E1220">
        <v>1820.48</v>
      </c>
      <c r="F1220">
        <v>568.9</v>
      </c>
      <c r="G1220">
        <v>52.261024074115703</v>
      </c>
      <c r="H1220">
        <v>-4.6028204294314001</v>
      </c>
      <c r="I1220">
        <v>-4.20533958839522</v>
      </c>
      <c r="J1220">
        <v>-2.5769314703333901</v>
      </c>
      <c r="K1220">
        <v>584.87623882811204</v>
      </c>
      <c r="L1220">
        <v>501.99264824826901</v>
      </c>
      <c r="M1220">
        <v>38.4253508101826</v>
      </c>
      <c r="N1220">
        <v>0.68081950820181703</v>
      </c>
      <c r="O1220">
        <v>15.310247846721699</v>
      </c>
      <c r="P1220">
        <v>98.985659321441005</v>
      </c>
      <c r="Q1220">
        <v>0.15471821057594201</v>
      </c>
    </row>
    <row r="1221" spans="1:17" hidden="1" x14ac:dyDescent="0.3">
      <c r="A1221" t="s">
        <v>2603</v>
      </c>
      <c r="B1221" t="s">
        <v>2604</v>
      </c>
      <c r="C1221" t="str">
        <f>IFERROR(VLOOKUP(Table1[[#This Row],[Ticker]],[1]!Table1[[Symbol]:[Industry]],2,FALSE),"-")</f>
        <v>-</v>
      </c>
      <c r="D1221" t="s">
        <v>206</v>
      </c>
      <c r="E1221">
        <v>1815.2561688799999</v>
      </c>
      <c r="F1221">
        <v>802.45</v>
      </c>
      <c r="G1221">
        <v>27.4034987372365</v>
      </c>
      <c r="H1221">
        <v>2.0134589233962101</v>
      </c>
      <c r="I1221">
        <v>11.1730025044948</v>
      </c>
      <c r="J1221">
        <v>0.45395856368905102</v>
      </c>
      <c r="K1221">
        <v>784.02298069132701</v>
      </c>
      <c r="L1221">
        <v>698.184901046748</v>
      </c>
      <c r="M1221">
        <v>56.424678240850803</v>
      </c>
      <c r="N1221">
        <v>0.59008542914131201</v>
      </c>
      <c r="O1221">
        <v>8.0441148981244801</v>
      </c>
      <c r="P1221">
        <v>73.652888985068103</v>
      </c>
      <c r="Q1221">
        <v>8.4686674885513E-2</v>
      </c>
    </row>
    <row r="1222" spans="1:17" hidden="1" x14ac:dyDescent="0.3">
      <c r="A1222" t="s">
        <v>2605</v>
      </c>
      <c r="B1222" t="s">
        <v>2606</v>
      </c>
      <c r="C1222" t="str">
        <f>IFERROR(VLOOKUP(Table1[[#This Row],[Ticker]],[1]!Table1[[Symbol]:[Industry]],2,FALSE),"-")</f>
        <v>-</v>
      </c>
      <c r="D1222" t="s">
        <v>2488</v>
      </c>
      <c r="E1222">
        <v>1809.7151726</v>
      </c>
      <c r="F1222">
        <v>1143.95</v>
      </c>
      <c r="G1222">
        <v>-20.6719255127501</v>
      </c>
      <c r="H1222">
        <v>0.68836423485437903</v>
      </c>
      <c r="I1222">
        <v>-8.9330734580211804</v>
      </c>
      <c r="J1222">
        <v>-0.85107196269334295</v>
      </c>
      <c r="K1222">
        <v>1138.0316964598601</v>
      </c>
      <c r="L1222">
        <v>1139.7508004204501</v>
      </c>
      <c r="M1222">
        <v>53.852405996258398</v>
      </c>
      <c r="N1222">
        <v>0.90214405652418495</v>
      </c>
      <c r="O1222">
        <v>26.836837274356299</v>
      </c>
      <c r="P1222">
        <v>22.243000641162599</v>
      </c>
      <c r="Q1222">
        <v>0.10029829162741501</v>
      </c>
    </row>
    <row r="1223" spans="1:17" hidden="1" x14ac:dyDescent="0.3">
      <c r="A1223" t="s">
        <v>2607</v>
      </c>
      <c r="B1223" t="s">
        <v>2608</v>
      </c>
      <c r="C1223" t="str">
        <f>IFERROR(VLOOKUP(Table1[[#This Row],[Ticker]],[1]!Table1[[Symbol]:[Industry]],2,FALSE),"-")</f>
        <v>-</v>
      </c>
      <c r="D1223" t="s">
        <v>75</v>
      </c>
      <c r="E1223">
        <v>1806.9093058559999</v>
      </c>
      <c r="F1223">
        <v>102.93</v>
      </c>
      <c r="G1223">
        <v>101.78879017249299</v>
      </c>
      <c r="H1223">
        <v>33.033721217247901</v>
      </c>
      <c r="I1223">
        <v>36.622039823121902</v>
      </c>
      <c r="J1223">
        <v>44.909944224356998</v>
      </c>
      <c r="K1223">
        <v>77.1799355737909</v>
      </c>
      <c r="L1223">
        <v>73.371050284163005</v>
      </c>
      <c r="M1223">
        <v>90.8023554063316</v>
      </c>
      <c r="N1223">
        <v>3.1379190522851599</v>
      </c>
      <c r="O1223">
        <v>39.706596716214897</v>
      </c>
      <c r="P1223">
        <v>136.892980437284</v>
      </c>
      <c r="Q1223">
        <v>0.35301320773799699</v>
      </c>
    </row>
    <row r="1224" spans="1:17" hidden="1" x14ac:dyDescent="0.3">
      <c r="A1224" t="s">
        <v>2609</v>
      </c>
      <c r="B1224" t="s">
        <v>2610</v>
      </c>
      <c r="C1224" t="str">
        <f>IFERROR(VLOOKUP(Table1[[#This Row],[Ticker]],[1]!Table1[[Symbol]:[Industry]],2,FALSE),"-")</f>
        <v>-</v>
      </c>
      <c r="D1224" t="s">
        <v>295</v>
      </c>
      <c r="E1224">
        <v>1794.4773</v>
      </c>
      <c r="F1224">
        <v>326.25</v>
      </c>
      <c r="G1224">
        <v>131.92116072194</v>
      </c>
      <c r="H1224">
        <v>-1.5705935200357299</v>
      </c>
      <c r="I1224">
        <v>85.724202297372699</v>
      </c>
      <c r="J1224">
        <v>1.38581849460951</v>
      </c>
      <c r="K1224">
        <v>307.73157275137902</v>
      </c>
      <c r="L1224">
        <v>236.412305336576</v>
      </c>
      <c r="M1224">
        <v>56.4869859336766</v>
      </c>
      <c r="N1224">
        <v>0.218170867346447</v>
      </c>
      <c r="O1224">
        <v>10.3295019157088</v>
      </c>
      <c r="P1224">
        <v>197.13114754098299</v>
      </c>
    </row>
    <row r="1225" spans="1:17" hidden="1" x14ac:dyDescent="0.3">
      <c r="A1225" t="s">
        <v>2611</v>
      </c>
      <c r="B1225" t="s">
        <v>2612</v>
      </c>
      <c r="C1225" t="str">
        <f>IFERROR(VLOOKUP(Table1[[#This Row],[Ticker]],[1]!Table1[[Symbol]:[Industry]],2,FALSE),"-")</f>
        <v>-</v>
      </c>
      <c r="D1225" t="s">
        <v>132</v>
      </c>
      <c r="E1225">
        <v>1792.2417997499999</v>
      </c>
      <c r="F1225">
        <v>105.75</v>
      </c>
      <c r="G1225">
        <v>12.650870686579699</v>
      </c>
      <c r="H1225">
        <v>-0.86990557051268003</v>
      </c>
      <c r="I1225">
        <v>18.3258887956401</v>
      </c>
      <c r="J1225">
        <v>-2.3931028484742201</v>
      </c>
      <c r="K1225">
        <v>105.09693053884401</v>
      </c>
      <c r="L1225">
        <v>94.412935266448002</v>
      </c>
      <c r="M1225">
        <v>44.131206114316598</v>
      </c>
      <c r="N1225">
        <v>0.82315059653966804</v>
      </c>
      <c r="O1225">
        <v>17.4940898345153</v>
      </c>
      <c r="P1225">
        <v>51.049850021425499</v>
      </c>
      <c r="Q1225">
        <v>5.5927251904858997E-2</v>
      </c>
    </row>
    <row r="1226" spans="1:17" hidden="1" x14ac:dyDescent="0.3">
      <c r="A1226" t="s">
        <v>2613</v>
      </c>
      <c r="B1226" t="s">
        <v>2614</v>
      </c>
      <c r="C1226" t="str">
        <f>IFERROR(VLOOKUP(Table1[[#This Row],[Ticker]],[1]!Table1[[Symbol]:[Industry]],2,FALSE),"-")</f>
        <v>-</v>
      </c>
      <c r="D1226" t="s">
        <v>406</v>
      </c>
      <c r="E1226">
        <v>1791.09288555999</v>
      </c>
      <c r="F1226">
        <v>3358.3</v>
      </c>
      <c r="G1226">
        <v>227.62318405367901</v>
      </c>
      <c r="H1226">
        <v>-29.513681118636001</v>
      </c>
      <c r="I1226">
        <v>110.00882870946199</v>
      </c>
      <c r="J1226">
        <v>-4.5346600921897302</v>
      </c>
      <c r="K1226">
        <v>3513.7330737157199</v>
      </c>
      <c r="L1226">
        <v>2493.3710741360901</v>
      </c>
      <c r="M1226">
        <v>31.541979112385</v>
      </c>
      <c r="N1226">
        <v>0.28628767605140498</v>
      </c>
      <c r="O1226">
        <v>43.380579459845698</v>
      </c>
      <c r="P1226">
        <v>274.64301651048601</v>
      </c>
      <c r="Q1226">
        <v>0.23072068721021999</v>
      </c>
    </row>
    <row r="1227" spans="1:17" hidden="1" x14ac:dyDescent="0.3">
      <c r="A1227" t="s">
        <v>2615</v>
      </c>
      <c r="B1227" t="s">
        <v>2616</v>
      </c>
      <c r="C1227" t="str">
        <f>IFERROR(VLOOKUP(Table1[[#This Row],[Ticker]],[1]!Table1[[Symbol]:[Industry]],2,FALSE),"-")</f>
        <v>-</v>
      </c>
      <c r="D1227" t="s">
        <v>57</v>
      </c>
      <c r="E1227">
        <v>1789.8253583200001</v>
      </c>
      <c r="F1227">
        <v>18.38</v>
      </c>
      <c r="G1227">
        <v>-16.150735820633098</v>
      </c>
      <c r="H1227">
        <v>-7.7290657340206597</v>
      </c>
      <c r="I1227">
        <v>1.6536987906538401</v>
      </c>
      <c r="J1227">
        <v>-3.0871007936569801</v>
      </c>
      <c r="K1227">
        <v>19.270174423501501</v>
      </c>
      <c r="L1227">
        <v>18.5287024382102</v>
      </c>
      <c r="M1227">
        <v>39.800408835989103</v>
      </c>
      <c r="N1227">
        <v>0.42811450009232199</v>
      </c>
      <c r="O1227">
        <v>52.611534276387303</v>
      </c>
      <c r="P1227">
        <v>31.285714285714199</v>
      </c>
      <c r="Q1227">
        <v>2.9317515186328E-2</v>
      </c>
    </row>
    <row r="1228" spans="1:17" hidden="1" x14ac:dyDescent="0.3">
      <c r="A1228" t="s">
        <v>2617</v>
      </c>
      <c r="B1228" t="s">
        <v>2618</v>
      </c>
      <c r="C1228" t="str">
        <f>IFERROR(VLOOKUP(Table1[[#This Row],[Ticker]],[1]!Table1[[Symbol]:[Industry]],2,FALSE),"-")</f>
        <v>-</v>
      </c>
      <c r="D1228" t="s">
        <v>463</v>
      </c>
      <c r="E1228">
        <v>1789.1055347199999</v>
      </c>
      <c r="F1228">
        <v>5804.8</v>
      </c>
      <c r="G1228">
        <v>-35.9869216854798</v>
      </c>
      <c r="H1228">
        <v>-0.33749350538530498</v>
      </c>
      <c r="I1228">
        <v>5.7100135954525397</v>
      </c>
      <c r="J1228">
        <v>-5.6794879077986202</v>
      </c>
      <c r="K1228">
        <v>5819.0920698995296</v>
      </c>
      <c r="L1228">
        <v>5786.3386908056</v>
      </c>
      <c r="M1228">
        <v>45.972935209546897</v>
      </c>
      <c r="N1228">
        <v>0.93096292972912298</v>
      </c>
      <c r="O1228">
        <v>12.4931091510473</v>
      </c>
      <c r="P1228">
        <v>30.0358422939068</v>
      </c>
      <c r="Q1228">
        <v>-8.1253087705316002E-2</v>
      </c>
    </row>
    <row r="1229" spans="1:17" hidden="1" x14ac:dyDescent="0.3">
      <c r="A1229" t="s">
        <v>2619</v>
      </c>
      <c r="B1229" t="s">
        <v>2620</v>
      </c>
      <c r="C1229" t="str">
        <f>IFERROR(VLOOKUP(Table1[[#This Row],[Ticker]],[1]!Table1[[Symbol]:[Industry]],2,FALSE),"-")</f>
        <v>-</v>
      </c>
      <c r="D1229" t="s">
        <v>21</v>
      </c>
      <c r="E1229">
        <v>1779.4949260799999</v>
      </c>
      <c r="F1229">
        <v>1511.35</v>
      </c>
      <c r="G1229">
        <v>174.197341128088</v>
      </c>
      <c r="H1229">
        <v>4.8409030425901598</v>
      </c>
      <c r="I1229">
        <v>41.232681530880498</v>
      </c>
      <c r="J1229">
        <v>1.17776053890293</v>
      </c>
      <c r="K1229">
        <v>1443.0347719620399</v>
      </c>
      <c r="L1229">
        <v>1100.9140883771499</v>
      </c>
      <c r="M1229">
        <v>53.318236057205901</v>
      </c>
      <c r="N1229">
        <v>0.54221286913229505</v>
      </c>
      <c r="O1229">
        <v>11.0232573526979</v>
      </c>
      <c r="P1229">
        <v>262.73850954038102</v>
      </c>
      <c r="Q1229">
        <v>0.14500869399539301</v>
      </c>
    </row>
    <row r="1230" spans="1:17" hidden="1" x14ac:dyDescent="0.3">
      <c r="A1230" t="s">
        <v>2621</v>
      </c>
      <c r="B1230" t="s">
        <v>2622</v>
      </c>
      <c r="C1230" t="str">
        <f>IFERROR(VLOOKUP(Table1[[#This Row],[Ticker]],[1]!Table1[[Symbol]:[Industry]],2,FALSE),"-")</f>
        <v>-</v>
      </c>
      <c r="D1230" t="s">
        <v>418</v>
      </c>
      <c r="E1230">
        <v>1779.32963</v>
      </c>
      <c r="F1230">
        <v>2982.2</v>
      </c>
      <c r="G1230">
        <v>165.93258893238101</v>
      </c>
      <c r="H1230">
        <v>-24.018387625703301</v>
      </c>
      <c r="I1230">
        <v>95.436677129829206</v>
      </c>
      <c r="J1230">
        <v>-11.1031303459268</v>
      </c>
      <c r="K1230">
        <v>3252.8078719674099</v>
      </c>
      <c r="L1230">
        <v>2466.0382971732702</v>
      </c>
      <c r="M1230">
        <v>15.331301581313101</v>
      </c>
      <c r="N1230">
        <v>0.89021593485879202</v>
      </c>
      <c r="O1230">
        <v>36.987794245858701</v>
      </c>
      <c r="P1230">
        <v>242.78160919540201</v>
      </c>
      <c r="Q1230">
        <v>0.117512944640256</v>
      </c>
    </row>
    <row r="1231" spans="1:17" hidden="1" x14ac:dyDescent="0.3">
      <c r="A1231" t="s">
        <v>2623</v>
      </c>
      <c r="B1231" t="s">
        <v>2624</v>
      </c>
      <c r="C1231" t="str">
        <f>IFERROR(VLOOKUP(Table1[[#This Row],[Ticker]],[1]!Table1[[Symbol]:[Industry]],2,FALSE),"-")</f>
        <v>-</v>
      </c>
      <c r="D1231" t="s">
        <v>463</v>
      </c>
      <c r="E1231">
        <v>1773.65354255999</v>
      </c>
      <c r="F1231">
        <v>506.4</v>
      </c>
      <c r="G1231">
        <v>64.208010985874793</v>
      </c>
      <c r="H1231">
        <v>8.21206112157987</v>
      </c>
      <c r="I1231">
        <v>37.829209313363101</v>
      </c>
      <c r="J1231">
        <v>17.9980115269327</v>
      </c>
      <c r="K1231">
        <v>430.75028560611401</v>
      </c>
      <c r="L1231">
        <v>372.18219413001299</v>
      </c>
      <c r="M1231">
        <v>71.512783841605199</v>
      </c>
      <c r="N1231">
        <v>1.68947655855671</v>
      </c>
      <c r="O1231">
        <v>10.3278041074249</v>
      </c>
      <c r="P1231">
        <v>97.812499999999901</v>
      </c>
      <c r="Q1231">
        <v>5.9992150207226001E-2</v>
      </c>
    </row>
    <row r="1232" spans="1:17" hidden="1" x14ac:dyDescent="0.3">
      <c r="A1232" t="s">
        <v>2625</v>
      </c>
      <c r="B1232" t="s">
        <v>2626</v>
      </c>
      <c r="C1232" t="str">
        <f>IFERROR(VLOOKUP(Table1[[#This Row],[Ticker]],[1]!Table1[[Symbol]:[Industry]],2,FALSE),"-")</f>
        <v>-</v>
      </c>
      <c r="D1232" t="s">
        <v>455</v>
      </c>
      <c r="E1232">
        <v>1772.4380000000001</v>
      </c>
      <c r="F1232">
        <v>1173.8</v>
      </c>
      <c r="G1232">
        <v>-4.0933262509261503</v>
      </c>
      <c r="H1232">
        <v>-3.5371162778883098</v>
      </c>
      <c r="I1232">
        <v>-20.066866507935099</v>
      </c>
      <c r="J1232">
        <v>0.54415942281240803</v>
      </c>
      <c r="K1232">
        <v>1218.6438765964899</v>
      </c>
      <c r="L1232">
        <v>1230.09383759866</v>
      </c>
      <c r="M1232">
        <v>46.897319988948801</v>
      </c>
      <c r="N1232">
        <v>0.37213265021762298</v>
      </c>
      <c r="O1232">
        <v>36.735389333787701</v>
      </c>
      <c r="P1232">
        <v>25.546820685598099</v>
      </c>
      <c r="Q1232">
        <v>5.3509816394103002E-2</v>
      </c>
    </row>
    <row r="1233" spans="1:17" x14ac:dyDescent="0.3">
      <c r="A1233" t="s">
        <v>2627</v>
      </c>
      <c r="B1233" t="s">
        <v>2628</v>
      </c>
      <c r="C1233" t="str">
        <f>IFERROR(VLOOKUP(Table1[[#This Row],[Ticker]],[1]!Table1[[Symbol]:[Industry]],2,FALSE),"-")</f>
        <v>-</v>
      </c>
      <c r="D1233" t="s">
        <v>463</v>
      </c>
      <c r="E1233">
        <v>1770.9268236109999</v>
      </c>
      <c r="F1233">
        <v>105.73</v>
      </c>
      <c r="G1233">
        <v>-63.5044979832712</v>
      </c>
      <c r="H1233">
        <v>2.5641183720964502</v>
      </c>
      <c r="I1233">
        <v>-10.1075999633746</v>
      </c>
      <c r="J1233">
        <v>1.4997755345050201</v>
      </c>
      <c r="K1233">
        <v>107.122475490635</v>
      </c>
      <c r="L1233">
        <v>114.99763535704901</v>
      </c>
      <c r="M1233">
        <v>45.049461793583603</v>
      </c>
      <c r="N1233">
        <v>0.76072704608290098</v>
      </c>
      <c r="O1233">
        <v>67.407547526719</v>
      </c>
      <c r="P1233">
        <v>32.245153220762901</v>
      </c>
      <c r="Q1233">
        <v>-7.1918238544348007E-2</v>
      </c>
    </row>
    <row r="1234" spans="1:17" hidden="1" x14ac:dyDescent="0.3">
      <c r="A1234" t="s">
        <v>2629</v>
      </c>
      <c r="B1234" t="s">
        <v>2630</v>
      </c>
      <c r="C1234" t="str">
        <f>IFERROR(VLOOKUP(Table1[[#This Row],[Ticker]],[1]!Table1[[Symbol]:[Industry]],2,FALSE),"-")</f>
        <v>-</v>
      </c>
      <c r="D1234" t="s">
        <v>242</v>
      </c>
      <c r="E1234">
        <v>1765.795464</v>
      </c>
      <c r="F1234">
        <v>976.7</v>
      </c>
      <c r="G1234">
        <v>99.787976348649806</v>
      </c>
      <c r="H1234">
        <v>24.187635369940601</v>
      </c>
      <c r="I1234">
        <v>88.338720107338602</v>
      </c>
      <c r="J1234">
        <v>9.22379050335622</v>
      </c>
      <c r="K1234">
        <v>831.86754529949098</v>
      </c>
      <c r="L1234">
        <v>648.56389043790205</v>
      </c>
      <c r="M1234">
        <v>67.038295346815701</v>
      </c>
      <c r="N1234">
        <v>1.1123298654193601</v>
      </c>
      <c r="O1234">
        <v>4.6380669601719902</v>
      </c>
      <c r="P1234">
        <v>145.40201005025099</v>
      </c>
      <c r="Q1234">
        <v>8.7502985879091E-2</v>
      </c>
    </row>
    <row r="1235" spans="1:17" hidden="1" x14ac:dyDescent="0.3">
      <c r="A1235" t="s">
        <v>2631</v>
      </c>
      <c r="B1235" t="s">
        <v>2632</v>
      </c>
      <c r="C1235" t="str">
        <f>IFERROR(VLOOKUP(Table1[[#This Row],[Ticker]],[1]!Table1[[Symbol]:[Industry]],2,FALSE),"-")</f>
        <v>-</v>
      </c>
      <c r="D1235" t="s">
        <v>764</v>
      </c>
      <c r="E1235">
        <v>1757.1128100000001</v>
      </c>
      <c r="F1235">
        <v>285.89999999999998</v>
      </c>
      <c r="G1235">
        <v>225.994843972707</v>
      </c>
      <c r="H1235">
        <v>-11.5030060793895</v>
      </c>
      <c r="I1235">
        <v>4.9879307375739401</v>
      </c>
      <c r="J1235">
        <v>-6.8952877636289598</v>
      </c>
      <c r="K1235">
        <v>319.48722261687601</v>
      </c>
      <c r="L1235">
        <v>267.756384190684</v>
      </c>
      <c r="M1235">
        <v>32.346913597625701</v>
      </c>
      <c r="N1235">
        <v>0.41678100302341797</v>
      </c>
      <c r="O1235">
        <v>55.648828261629902</v>
      </c>
      <c r="P1235">
        <v>264.34306104243598</v>
      </c>
      <c r="Q1235">
        <v>0.106443910266163</v>
      </c>
    </row>
    <row r="1236" spans="1:17" hidden="1" x14ac:dyDescent="0.3">
      <c r="A1236" t="s">
        <v>2633</v>
      </c>
      <c r="B1236" t="s">
        <v>2634</v>
      </c>
      <c r="C1236" t="str">
        <f>IFERROR(VLOOKUP(Table1[[#This Row],[Ticker]],[1]!Table1[[Symbol]:[Industry]],2,FALSE),"-")</f>
        <v>-</v>
      </c>
      <c r="D1236" t="s">
        <v>260</v>
      </c>
      <c r="E1236">
        <v>1756.9417034000001</v>
      </c>
      <c r="F1236">
        <v>559.4</v>
      </c>
      <c r="G1236">
        <v>32.476024222040898</v>
      </c>
      <c r="H1236">
        <v>-5.2214542561815103</v>
      </c>
      <c r="I1236">
        <v>41.015402434193902</v>
      </c>
      <c r="J1236">
        <v>-1.86218356666778</v>
      </c>
      <c r="K1236">
        <v>580.66361746630696</v>
      </c>
      <c r="L1236">
        <v>492.112958748008</v>
      </c>
      <c r="M1236">
        <v>36.552790539038597</v>
      </c>
      <c r="N1236">
        <v>0.197326950276667</v>
      </c>
      <c r="O1236">
        <v>33.464426170897397</v>
      </c>
      <c r="P1236">
        <v>87.592219986586102</v>
      </c>
      <c r="Q1236">
        <v>0.107931061532064</v>
      </c>
    </row>
    <row r="1237" spans="1:17" hidden="1" x14ac:dyDescent="0.3">
      <c r="A1237" t="s">
        <v>2635</v>
      </c>
      <c r="B1237" t="s">
        <v>2636</v>
      </c>
      <c r="C1237" t="str">
        <f>IFERROR(VLOOKUP(Table1[[#This Row],[Ticker]],[1]!Table1[[Symbol]:[Industry]],2,FALSE),"-")</f>
        <v>-</v>
      </c>
      <c r="E1237">
        <v>1756.6497174599999</v>
      </c>
      <c r="F1237">
        <v>405.9</v>
      </c>
      <c r="G1237">
        <v>1354.9643273167901</v>
      </c>
      <c r="H1237">
        <v>-22.5426718809601</v>
      </c>
      <c r="I1237">
        <v>304.769970500113</v>
      </c>
      <c r="J1237">
        <v>-0.13130399021370101</v>
      </c>
      <c r="K1237">
        <v>377.53190562312898</v>
      </c>
      <c r="L1237">
        <v>243.089115935156</v>
      </c>
      <c r="M1237">
        <v>68.624591997028205</v>
      </c>
      <c r="N1237">
        <v>0.65736095894980395</v>
      </c>
      <c r="O1237">
        <v>21.9019462921902</v>
      </c>
      <c r="P1237">
        <v>1601.8867924528299</v>
      </c>
      <c r="Q1237">
        <v>0.20563614234652899</v>
      </c>
    </row>
    <row r="1238" spans="1:17" hidden="1" x14ac:dyDescent="0.3">
      <c r="A1238" t="s">
        <v>2637</v>
      </c>
      <c r="B1238" t="s">
        <v>2638</v>
      </c>
      <c r="C1238" t="str">
        <f>IFERROR(VLOOKUP(Table1[[#This Row],[Ticker]],[1]!Table1[[Symbol]:[Industry]],2,FALSE),"-")</f>
        <v>-</v>
      </c>
      <c r="D1238" t="s">
        <v>2639</v>
      </c>
      <c r="E1238">
        <v>1755.9680040000001</v>
      </c>
      <c r="F1238">
        <v>710.55</v>
      </c>
      <c r="G1238">
        <v>1751.0424491976701</v>
      </c>
      <c r="H1238">
        <v>-9.3402178052366391</v>
      </c>
      <c r="I1238">
        <v>33.49907049406</v>
      </c>
      <c r="J1238">
        <v>2.0181440695974402</v>
      </c>
      <c r="K1238">
        <v>688.320956009783</v>
      </c>
      <c r="L1238">
        <v>529.37218890214001</v>
      </c>
      <c r="M1238">
        <v>66.372148120582096</v>
      </c>
      <c r="N1238">
        <v>0.56209121636451398</v>
      </c>
      <c r="O1238">
        <v>33.980719161213102</v>
      </c>
      <c r="P1238">
        <v>1776.9245283018799</v>
      </c>
    </row>
    <row r="1239" spans="1:17" hidden="1" x14ac:dyDescent="0.3">
      <c r="A1239" t="s">
        <v>2640</v>
      </c>
      <c r="B1239" t="s">
        <v>2641</v>
      </c>
      <c r="C1239" t="str">
        <f>IFERROR(VLOOKUP(Table1[[#This Row],[Ticker]],[1]!Table1[[Symbol]:[Industry]],2,FALSE),"-")</f>
        <v>-</v>
      </c>
      <c r="D1239" t="s">
        <v>382</v>
      </c>
      <c r="E1239">
        <v>1753.7505736319999</v>
      </c>
      <c r="F1239">
        <v>86.12</v>
      </c>
      <c r="G1239">
        <v>-13.3069157055224</v>
      </c>
      <c r="H1239">
        <v>-4.8421879059663704</v>
      </c>
      <c r="I1239">
        <v>2.7180658234096402</v>
      </c>
      <c r="J1239">
        <v>-6.6892882853440598</v>
      </c>
      <c r="K1239">
        <v>86.855213608137802</v>
      </c>
      <c r="L1239">
        <v>81.350407466405599</v>
      </c>
      <c r="M1239">
        <v>34.201927720469399</v>
      </c>
      <c r="N1239">
        <v>0.88927818000793901</v>
      </c>
      <c r="O1239">
        <v>24.825824431026401</v>
      </c>
      <c r="P1239">
        <v>35.408805031446498</v>
      </c>
      <c r="Q1239">
        <v>4.9330057327109003E-2</v>
      </c>
    </row>
    <row r="1240" spans="1:17" hidden="1" x14ac:dyDescent="0.3">
      <c r="A1240" t="s">
        <v>2642</v>
      </c>
      <c r="B1240" t="s">
        <v>2643</v>
      </c>
      <c r="C1240" t="str">
        <f>IFERROR(VLOOKUP(Table1[[#This Row],[Ticker]],[1]!Table1[[Symbol]:[Industry]],2,FALSE),"-")</f>
        <v>-</v>
      </c>
      <c r="D1240" t="s">
        <v>260</v>
      </c>
      <c r="E1240">
        <v>1748.7173383500001</v>
      </c>
      <c r="F1240">
        <v>315.5</v>
      </c>
      <c r="G1240">
        <v>145.821562586868</v>
      </c>
      <c r="H1240">
        <v>-13.3184534455457</v>
      </c>
      <c r="I1240">
        <v>43.445669336064</v>
      </c>
      <c r="J1240">
        <v>3.3797748115002002</v>
      </c>
      <c r="K1240">
        <v>327.95450811141399</v>
      </c>
      <c r="L1240">
        <v>254.022280964109</v>
      </c>
      <c r="M1240">
        <v>39.176591215937201</v>
      </c>
      <c r="N1240">
        <v>0.46973838416778602</v>
      </c>
      <c r="O1240">
        <v>39.049128367670299</v>
      </c>
      <c r="P1240">
        <v>184.618854307622</v>
      </c>
      <c r="Q1240">
        <v>0.14390389078820601</v>
      </c>
    </row>
    <row r="1241" spans="1:17" hidden="1" x14ac:dyDescent="0.3">
      <c r="A1241" t="s">
        <v>2644</v>
      </c>
      <c r="B1241" t="s">
        <v>2645</v>
      </c>
      <c r="C1241" t="str">
        <f>IFERROR(VLOOKUP(Table1[[#This Row],[Ticker]],[1]!Table1[[Symbol]:[Industry]],2,FALSE),"-")</f>
        <v>-</v>
      </c>
      <c r="D1241" t="s">
        <v>295</v>
      </c>
      <c r="E1241">
        <v>1748.490745155</v>
      </c>
      <c r="F1241">
        <v>1168.95</v>
      </c>
      <c r="G1241">
        <v>6.9456011412253904</v>
      </c>
      <c r="H1241">
        <v>-8.5599560840305493</v>
      </c>
      <c r="I1241">
        <v>30.274418420372101</v>
      </c>
      <c r="J1241">
        <v>-3.3985749177760698</v>
      </c>
      <c r="K1241">
        <v>1194.0195615599</v>
      </c>
      <c r="L1241">
        <v>1041.04212192216</v>
      </c>
      <c r="M1241">
        <v>28.856574322903001</v>
      </c>
      <c r="N1241">
        <v>0.380737043040283</v>
      </c>
      <c r="O1241">
        <v>14.7268916549039</v>
      </c>
      <c r="P1241">
        <v>50.579672806904497</v>
      </c>
      <c r="Q1241">
        <v>0.13618042833993299</v>
      </c>
    </row>
    <row r="1242" spans="1:17" hidden="1" x14ac:dyDescent="0.3">
      <c r="A1242" t="s">
        <v>2646</v>
      </c>
      <c r="B1242" t="s">
        <v>2647</v>
      </c>
      <c r="C1242" t="str">
        <f>IFERROR(VLOOKUP(Table1[[#This Row],[Ticker]],[1]!Table1[[Symbol]:[Industry]],2,FALSE),"-")</f>
        <v>-</v>
      </c>
      <c r="D1242" t="s">
        <v>54</v>
      </c>
      <c r="E1242">
        <v>1745.864264</v>
      </c>
      <c r="F1242">
        <v>1816</v>
      </c>
      <c r="G1242">
        <v>49.263795419582799</v>
      </c>
      <c r="H1242">
        <v>25.539919012576</v>
      </c>
      <c r="I1242">
        <v>26.5473624259673</v>
      </c>
      <c r="J1242">
        <v>9.5027030595260506E-2</v>
      </c>
      <c r="K1242">
        <v>1514.9226462745701</v>
      </c>
      <c r="L1242">
        <v>1304.32573075867</v>
      </c>
      <c r="M1242">
        <v>62.691937378238201</v>
      </c>
      <c r="N1242">
        <v>1.1404992472258799</v>
      </c>
      <c r="O1242">
        <v>9.3061674008810602</v>
      </c>
      <c r="P1242">
        <v>103.507592312433</v>
      </c>
      <c r="Q1242">
        <v>0.126712711362029</v>
      </c>
    </row>
    <row r="1243" spans="1:17" hidden="1" x14ac:dyDescent="0.3">
      <c r="A1243" t="s">
        <v>2648</v>
      </c>
      <c r="B1243" t="s">
        <v>2649</v>
      </c>
      <c r="C1243" t="str">
        <f>IFERROR(VLOOKUP(Table1[[#This Row],[Ticker]],[1]!Table1[[Symbol]:[Industry]],2,FALSE),"-")</f>
        <v>-</v>
      </c>
      <c r="D1243" t="s">
        <v>295</v>
      </c>
      <c r="E1243">
        <v>1744.26</v>
      </c>
      <c r="F1243">
        <v>1453.55</v>
      </c>
      <c r="G1243">
        <v>-41.547420985796798</v>
      </c>
      <c r="H1243">
        <v>2.7937674856589201</v>
      </c>
      <c r="I1243">
        <v>1.5083827133271499</v>
      </c>
      <c r="J1243">
        <v>-1.1714639826391899</v>
      </c>
      <c r="K1243">
        <v>1442.3365361091301</v>
      </c>
      <c r="L1243">
        <v>1426.7343864780601</v>
      </c>
      <c r="M1243">
        <v>48.100574638237703</v>
      </c>
      <c r="N1243">
        <v>1.3188577380732101</v>
      </c>
      <c r="O1243">
        <v>20.2573010904337</v>
      </c>
      <c r="P1243">
        <v>23.072689555903601</v>
      </c>
      <c r="Q1243">
        <v>0.15573785888693201</v>
      </c>
    </row>
    <row r="1244" spans="1:17" hidden="1" x14ac:dyDescent="0.3">
      <c r="A1244" t="s">
        <v>2650</v>
      </c>
      <c r="B1244" t="s">
        <v>2651</v>
      </c>
      <c r="C1244" t="str">
        <f>IFERROR(VLOOKUP(Table1[[#This Row],[Ticker]],[1]!Table1[[Symbol]:[Industry]],2,FALSE),"-")</f>
        <v>-</v>
      </c>
      <c r="D1244" t="s">
        <v>460</v>
      </c>
      <c r="E1244">
        <v>1743.35926175999</v>
      </c>
      <c r="F1244">
        <v>840.9</v>
      </c>
      <c r="G1244">
        <v>-16.787631776763199</v>
      </c>
      <c r="H1244">
        <v>25.602967823819299</v>
      </c>
      <c r="I1244">
        <v>21.2486765395847</v>
      </c>
      <c r="J1244">
        <v>11.828257552131401</v>
      </c>
      <c r="K1244">
        <v>710.447601035753</v>
      </c>
      <c r="L1244">
        <v>685.08228114046403</v>
      </c>
      <c r="M1244">
        <v>83.112098856476607</v>
      </c>
      <c r="N1244">
        <v>1.52530108122397</v>
      </c>
      <c r="O1244">
        <v>3.04435723629445</v>
      </c>
      <c r="P1244">
        <v>48.831858407079601</v>
      </c>
      <c r="Q1244">
        <v>9.4188911724001997E-2</v>
      </c>
    </row>
    <row r="1245" spans="1:17" x14ac:dyDescent="0.3">
      <c r="A1245" t="s">
        <v>2652</v>
      </c>
      <c r="B1245" t="s">
        <v>2653</v>
      </c>
      <c r="C1245" t="str">
        <f>IFERROR(VLOOKUP(Table1[[#This Row],[Ticker]],[1]!Table1[[Symbol]:[Industry]],2,FALSE),"-")</f>
        <v>-</v>
      </c>
      <c r="D1245" t="s">
        <v>119</v>
      </c>
      <c r="E1245">
        <v>1742.7629044</v>
      </c>
      <c r="F1245">
        <v>7.1</v>
      </c>
      <c r="G1245">
        <v>-67.204393153801902</v>
      </c>
      <c r="H1245">
        <v>-22.339521639670998</v>
      </c>
      <c r="I1245">
        <v>-75.075455812704504</v>
      </c>
      <c r="J1245">
        <v>-1.5073219626933301</v>
      </c>
      <c r="K1245">
        <v>9.8548610740801497</v>
      </c>
      <c r="L1245">
        <v>13.9154780841255</v>
      </c>
      <c r="M1245">
        <v>4.9868405634322404</v>
      </c>
      <c r="N1245">
        <v>6.2629307489425898E-2</v>
      </c>
      <c r="O1245">
        <v>282.39436619718299</v>
      </c>
      <c r="P1245">
        <v>5.8122205663189099</v>
      </c>
      <c r="Q1245">
        <v>1.2655227330583999E-2</v>
      </c>
    </row>
    <row r="1246" spans="1:17" hidden="1" x14ac:dyDescent="0.3">
      <c r="A1246" t="s">
        <v>2654</v>
      </c>
      <c r="B1246" t="s">
        <v>2655</v>
      </c>
      <c r="C1246" t="str">
        <f>IFERROR(VLOOKUP(Table1[[#This Row],[Ticker]],[1]!Table1[[Symbol]:[Industry]],2,FALSE),"-")</f>
        <v>-</v>
      </c>
      <c r="D1246" t="s">
        <v>124</v>
      </c>
      <c r="E1246">
        <v>1740.2156125649999</v>
      </c>
      <c r="F1246">
        <v>781.65</v>
      </c>
      <c r="G1246">
        <v>6.1868572816933698</v>
      </c>
      <c r="H1246">
        <v>21.507662282847999</v>
      </c>
      <c r="I1246">
        <v>37.309309187828198</v>
      </c>
      <c r="J1246">
        <v>-4.7535066011721803</v>
      </c>
      <c r="K1246">
        <v>704.52898430722303</v>
      </c>
      <c r="L1246">
        <v>620.70889691515697</v>
      </c>
      <c r="M1246">
        <v>57.617019878375203</v>
      </c>
      <c r="N1246">
        <v>3.18603138892591</v>
      </c>
      <c r="O1246">
        <v>8.3541226891831393</v>
      </c>
      <c r="P1246">
        <v>56.564847270906299</v>
      </c>
      <c r="Q1246">
        <v>-6.8347771495446005E-2</v>
      </c>
    </row>
    <row r="1247" spans="1:17" hidden="1" x14ac:dyDescent="0.3">
      <c r="A1247" t="s">
        <v>2656</v>
      </c>
      <c r="B1247" t="s">
        <v>2657</v>
      </c>
      <c r="C1247" t="str">
        <f>IFERROR(VLOOKUP(Table1[[#This Row],[Ticker]],[1]!Table1[[Symbol]:[Industry]],2,FALSE),"-")</f>
        <v>-</v>
      </c>
      <c r="D1247" t="s">
        <v>239</v>
      </c>
      <c r="E1247">
        <v>1735.0403252000001</v>
      </c>
      <c r="F1247">
        <v>1606.15</v>
      </c>
      <c r="G1247">
        <v>131.22533245333199</v>
      </c>
      <c r="H1247">
        <v>1.82920790576345</v>
      </c>
      <c r="I1247">
        <v>36.142965127053898</v>
      </c>
      <c r="J1247">
        <v>-7.2602631391639196</v>
      </c>
      <c r="K1247">
        <v>1480.51179503004</v>
      </c>
      <c r="L1247">
        <v>1189.2797290522401</v>
      </c>
      <c r="M1247">
        <v>46.525031681063901</v>
      </c>
      <c r="N1247">
        <v>1.0989283398708301</v>
      </c>
      <c r="O1247">
        <v>10.6621423901877</v>
      </c>
      <c r="P1247">
        <v>179.087749782797</v>
      </c>
    </row>
    <row r="1248" spans="1:17" hidden="1" x14ac:dyDescent="0.3">
      <c r="A1248" t="s">
        <v>2658</v>
      </c>
      <c r="B1248" t="s">
        <v>2659</v>
      </c>
      <c r="C1248" t="str">
        <f>IFERROR(VLOOKUP(Table1[[#This Row],[Ticker]],[1]!Table1[[Symbol]:[Industry]],2,FALSE),"-")</f>
        <v>-</v>
      </c>
      <c r="D1248" t="s">
        <v>463</v>
      </c>
      <c r="E1248">
        <v>1719.3611978399999</v>
      </c>
      <c r="F1248">
        <v>510.9</v>
      </c>
      <c r="G1248">
        <v>11.475092558642601</v>
      </c>
      <c r="H1248">
        <v>0.77930440051768801</v>
      </c>
      <c r="I1248">
        <v>41.662804965717598</v>
      </c>
      <c r="J1248">
        <v>-7.2319461972451897</v>
      </c>
      <c r="K1248">
        <v>484.95392891464701</v>
      </c>
      <c r="L1248">
        <v>416.074936936786</v>
      </c>
      <c r="M1248">
        <v>47.047902406799601</v>
      </c>
      <c r="N1248">
        <v>0.59618106790396097</v>
      </c>
      <c r="O1248">
        <v>10.5500097866509</v>
      </c>
      <c r="P1248">
        <v>74.368600682593794</v>
      </c>
      <c r="Q1248">
        <v>-9.4461384192742998E-2</v>
      </c>
    </row>
    <row r="1249" spans="1:17" hidden="1" x14ac:dyDescent="0.3">
      <c r="A1249" t="s">
        <v>2660</v>
      </c>
      <c r="B1249" t="s">
        <v>2661</v>
      </c>
      <c r="C1249" t="str">
        <f>IFERROR(VLOOKUP(Table1[[#This Row],[Ticker]],[1]!Table1[[Symbol]:[Industry]],2,FALSE),"-")</f>
        <v>-</v>
      </c>
      <c r="D1249" t="s">
        <v>21</v>
      </c>
      <c r="E1249">
        <v>1713.0164172899999</v>
      </c>
      <c r="F1249">
        <v>1124.1500000000001</v>
      </c>
      <c r="G1249">
        <v>60.0969100594873</v>
      </c>
      <c r="H1249">
        <v>4.2508257285088504</v>
      </c>
      <c r="I1249">
        <v>37.883785103204801</v>
      </c>
      <c r="J1249">
        <v>-1.5295264213486299</v>
      </c>
      <c r="K1249">
        <v>1092.48192052831</v>
      </c>
      <c r="L1249">
        <v>928.55631519334804</v>
      </c>
      <c r="M1249">
        <v>51.277005841499602</v>
      </c>
      <c r="N1249">
        <v>0.88017324882890702</v>
      </c>
      <c r="O1249">
        <v>11.364141796023601</v>
      </c>
      <c r="P1249">
        <v>94.153713298791004</v>
      </c>
      <c r="Q1249">
        <v>0.101003816549081</v>
      </c>
    </row>
    <row r="1250" spans="1:17" hidden="1" x14ac:dyDescent="0.3">
      <c r="A1250" t="s">
        <v>2662</v>
      </c>
      <c r="B1250" t="s">
        <v>2663</v>
      </c>
      <c r="C1250" t="str">
        <f>IFERROR(VLOOKUP(Table1[[#This Row],[Ticker]],[1]!Table1[[Symbol]:[Industry]],2,FALSE),"-")</f>
        <v>-</v>
      </c>
      <c r="D1250" t="s">
        <v>552</v>
      </c>
      <c r="E1250">
        <v>1712.4731999999999</v>
      </c>
      <c r="F1250">
        <v>163.56</v>
      </c>
      <c r="G1250">
        <v>80.372649773464403</v>
      </c>
      <c r="H1250">
        <v>9.2373874770368705</v>
      </c>
      <c r="I1250">
        <v>21.511219859885699</v>
      </c>
      <c r="J1250">
        <v>8.6411928887918208</v>
      </c>
      <c r="K1250">
        <v>151.83745438862101</v>
      </c>
      <c r="L1250">
        <v>137.752554407899</v>
      </c>
      <c r="M1250">
        <v>76.415760314495898</v>
      </c>
      <c r="N1250">
        <v>1.4321987557934199</v>
      </c>
      <c r="O1250">
        <v>11.8855465884079</v>
      </c>
      <c r="P1250">
        <v>114.645669291338</v>
      </c>
      <c r="Q1250">
        <v>8.8616326530967002E-2</v>
      </c>
    </row>
    <row r="1251" spans="1:17" hidden="1" x14ac:dyDescent="0.3">
      <c r="A1251" t="s">
        <v>2664</v>
      </c>
      <c r="B1251" t="s">
        <v>2665</v>
      </c>
      <c r="C1251" t="str">
        <f>IFERROR(VLOOKUP(Table1[[#This Row],[Ticker]],[1]!Table1[[Symbol]:[Industry]],2,FALSE),"-")</f>
        <v>-</v>
      </c>
      <c r="D1251" t="s">
        <v>411</v>
      </c>
      <c r="E1251">
        <v>1711.6343057899901</v>
      </c>
      <c r="F1251">
        <v>548.29999999999995</v>
      </c>
      <c r="G1251">
        <v>-0.81364844728091101</v>
      </c>
      <c r="H1251">
        <v>9.1350607936572708</v>
      </c>
      <c r="I1251">
        <v>-8.7016899328079003</v>
      </c>
      <c r="J1251">
        <v>4.9253118870811399</v>
      </c>
      <c r="K1251">
        <v>510.90323699996497</v>
      </c>
      <c r="L1251">
        <v>506.50559475582497</v>
      </c>
      <c r="M1251">
        <v>73.060663413864503</v>
      </c>
      <c r="N1251">
        <v>0.71382728059641898</v>
      </c>
      <c r="O1251">
        <v>38.327557906255699</v>
      </c>
      <c r="P1251">
        <v>35.717821782178198</v>
      </c>
      <c r="Q1251">
        <v>1.0243012663759E-2</v>
      </c>
    </row>
    <row r="1252" spans="1:17" hidden="1" x14ac:dyDescent="0.3">
      <c r="A1252" t="s">
        <v>2666</v>
      </c>
      <c r="B1252" t="s">
        <v>2667</v>
      </c>
      <c r="C1252" t="str">
        <f>IFERROR(VLOOKUP(Table1[[#This Row],[Ticker]],[1]!Table1[[Symbol]:[Industry]],2,FALSE),"-")</f>
        <v>-</v>
      </c>
      <c r="D1252" t="s">
        <v>206</v>
      </c>
      <c r="E1252">
        <v>1709.6976</v>
      </c>
      <c r="F1252">
        <v>1369.95</v>
      </c>
      <c r="G1252">
        <v>44.838838086887002</v>
      </c>
      <c r="H1252">
        <v>-0.86527430748154599</v>
      </c>
      <c r="I1252">
        <v>24.6603222129507</v>
      </c>
      <c r="J1252">
        <v>-6.9422178865213802</v>
      </c>
      <c r="K1252">
        <v>1284.3072741501201</v>
      </c>
      <c r="L1252">
        <v>1102.7745009912501</v>
      </c>
      <c r="M1252">
        <v>49.114560795658697</v>
      </c>
      <c r="N1252">
        <v>0.91428457946789099</v>
      </c>
      <c r="O1252">
        <v>9.4930471915033401</v>
      </c>
      <c r="P1252">
        <v>82.916082515521694</v>
      </c>
      <c r="Q1252">
        <v>5.3842124468190998E-2</v>
      </c>
    </row>
    <row r="1253" spans="1:17" hidden="1" x14ac:dyDescent="0.3">
      <c r="A1253" t="s">
        <v>2668</v>
      </c>
      <c r="B1253" t="s">
        <v>2669</v>
      </c>
      <c r="C1253" t="str">
        <f>IFERROR(VLOOKUP(Table1[[#This Row],[Ticker]],[1]!Table1[[Symbol]:[Industry]],2,FALSE),"-")</f>
        <v>-</v>
      </c>
      <c r="D1253" t="s">
        <v>75</v>
      </c>
      <c r="E1253">
        <v>1703.4704478399999</v>
      </c>
      <c r="F1253">
        <v>308.35000000000002</v>
      </c>
      <c r="G1253">
        <v>84.452163733438198</v>
      </c>
      <c r="H1253">
        <v>15.3364772496566</v>
      </c>
      <c r="I1253">
        <v>90.356074202158794</v>
      </c>
      <c r="J1253">
        <v>-6.73481470228674</v>
      </c>
      <c r="K1253">
        <v>260.42011898288303</v>
      </c>
      <c r="L1253">
        <v>194.54534112809199</v>
      </c>
      <c r="M1253">
        <v>53.670937142005698</v>
      </c>
      <c r="N1253">
        <v>0.27432011544490997</v>
      </c>
      <c r="O1253">
        <v>20.512404734879102</v>
      </c>
      <c r="P1253">
        <v>117.915194346289</v>
      </c>
      <c r="Q1253">
        <v>6.7974101880761001E-2</v>
      </c>
    </row>
    <row r="1254" spans="1:17" hidden="1" x14ac:dyDescent="0.3">
      <c r="A1254" t="s">
        <v>2670</v>
      </c>
      <c r="B1254" t="s">
        <v>2671</v>
      </c>
      <c r="C1254" t="str">
        <f>IFERROR(VLOOKUP(Table1[[#This Row],[Ticker]],[1]!Table1[[Symbol]:[Industry]],2,FALSE),"-")</f>
        <v>-</v>
      </c>
      <c r="D1254" t="s">
        <v>54</v>
      </c>
      <c r="E1254">
        <v>1701.9117337799901</v>
      </c>
      <c r="F1254">
        <v>641.4</v>
      </c>
      <c r="G1254">
        <v>43.701360062663099</v>
      </c>
      <c r="H1254">
        <v>-2.6738328313301301</v>
      </c>
      <c r="I1254">
        <v>19.119555390041199</v>
      </c>
      <c r="J1254">
        <v>-3.32891116809063</v>
      </c>
      <c r="K1254">
        <v>636.97126994197595</v>
      </c>
      <c r="L1254">
        <v>539.351031391726</v>
      </c>
      <c r="M1254">
        <v>31.349565115703601</v>
      </c>
      <c r="N1254">
        <v>0.38154157961241503</v>
      </c>
      <c r="O1254">
        <v>13.041783598378499</v>
      </c>
      <c r="P1254">
        <v>72.419354838709594</v>
      </c>
      <c r="Q1254">
        <v>4.7339376141476999E-2</v>
      </c>
    </row>
    <row r="1255" spans="1:17" hidden="1" x14ac:dyDescent="0.3">
      <c r="A1255" t="s">
        <v>2672</v>
      </c>
      <c r="B1255" t="s">
        <v>2673</v>
      </c>
      <c r="C1255" t="str">
        <f>IFERROR(VLOOKUP(Table1[[#This Row],[Ticker]],[1]!Table1[[Symbol]:[Industry]],2,FALSE),"-")</f>
        <v>-</v>
      </c>
      <c r="D1255" t="s">
        <v>626</v>
      </c>
      <c r="E1255">
        <v>1701.0937799999999</v>
      </c>
      <c r="F1255">
        <v>123.5</v>
      </c>
      <c r="G1255">
        <v>27.849171284780802</v>
      </c>
      <c r="H1255">
        <v>-2.85552261047755</v>
      </c>
      <c r="I1255">
        <v>42.3506253876484</v>
      </c>
      <c r="J1255">
        <v>-14.7338337272072</v>
      </c>
      <c r="K1255">
        <v>129.60671368061</v>
      </c>
      <c r="L1255">
        <v>100.676334464901</v>
      </c>
      <c r="M1255">
        <v>54.219977380712301</v>
      </c>
      <c r="N1255">
        <v>0.72420838574345303</v>
      </c>
      <c r="O1255">
        <v>29.182186234817799</v>
      </c>
      <c r="P1255">
        <v>75.289191682634296</v>
      </c>
    </row>
    <row r="1256" spans="1:17" hidden="1" x14ac:dyDescent="0.3">
      <c r="A1256" t="s">
        <v>2674</v>
      </c>
      <c r="B1256" t="s">
        <v>2675</v>
      </c>
      <c r="C1256" t="str">
        <f>IFERROR(VLOOKUP(Table1[[#This Row],[Ticker]],[1]!Table1[[Symbol]:[Industry]],2,FALSE),"-")</f>
        <v>-</v>
      </c>
      <c r="D1256" t="s">
        <v>132</v>
      </c>
      <c r="E1256">
        <v>1699.70891732</v>
      </c>
      <c r="F1256">
        <v>55.06</v>
      </c>
      <c r="G1256">
        <v>50.592279870143699</v>
      </c>
      <c r="H1256">
        <v>-2.2931682981232302</v>
      </c>
      <c r="I1256">
        <v>-0.70803157028033104</v>
      </c>
      <c r="J1256">
        <v>-5.3334089192150698</v>
      </c>
      <c r="K1256">
        <v>59.874002916386601</v>
      </c>
      <c r="L1256">
        <v>55.746104150084001</v>
      </c>
      <c r="M1256">
        <v>31.3568272601558</v>
      </c>
      <c r="N1256">
        <v>0.480995668117838</v>
      </c>
      <c r="O1256">
        <v>42.081365782782399</v>
      </c>
      <c r="P1256">
        <v>92.181500872600296</v>
      </c>
      <c r="Q1256">
        <v>0.130205146496612</v>
      </c>
    </row>
    <row r="1257" spans="1:17" hidden="1" x14ac:dyDescent="0.3">
      <c r="A1257" t="s">
        <v>2676</v>
      </c>
      <c r="B1257" t="s">
        <v>2677</v>
      </c>
      <c r="C1257" t="str">
        <f>IFERROR(VLOOKUP(Table1[[#This Row],[Ticker]],[1]!Table1[[Symbol]:[Industry]],2,FALSE),"-")</f>
        <v>-</v>
      </c>
      <c r="D1257" t="s">
        <v>382</v>
      </c>
      <c r="E1257">
        <v>1695.7522838</v>
      </c>
      <c r="F1257">
        <v>105.26</v>
      </c>
      <c r="G1257">
        <v>4.47086207225537</v>
      </c>
      <c r="H1257">
        <v>-10.5836903782128</v>
      </c>
      <c r="I1257">
        <v>9.6697907707772899</v>
      </c>
      <c r="J1257">
        <v>-2.1172523925036799</v>
      </c>
      <c r="K1257">
        <v>108.32614055768001</v>
      </c>
      <c r="L1257">
        <v>99.789949887814501</v>
      </c>
      <c r="M1257">
        <v>43.984584621945402</v>
      </c>
      <c r="N1257">
        <v>0.10605173203687</v>
      </c>
      <c r="O1257">
        <v>27.3038191145734</v>
      </c>
      <c r="P1257">
        <v>45.688581314878803</v>
      </c>
      <c r="Q1257">
        <v>0.10951063463178901</v>
      </c>
    </row>
    <row r="1258" spans="1:17" hidden="1" x14ac:dyDescent="0.3">
      <c r="A1258" t="s">
        <v>2678</v>
      </c>
      <c r="B1258" t="s">
        <v>2679</v>
      </c>
      <c r="C1258" t="str">
        <f>IFERROR(VLOOKUP(Table1[[#This Row],[Ticker]],[1]!Table1[[Symbol]:[Industry]],2,FALSE),"-")</f>
        <v>-</v>
      </c>
      <c r="D1258" t="s">
        <v>215</v>
      </c>
      <c r="E1258">
        <v>1695.5976509299901</v>
      </c>
      <c r="F1258">
        <v>958.9</v>
      </c>
      <c r="G1258">
        <v>134.759399558464</v>
      </c>
      <c r="H1258">
        <v>-4.91937251490842</v>
      </c>
      <c r="I1258">
        <v>23.253194026248899</v>
      </c>
      <c r="J1258">
        <v>-6.41158800233055</v>
      </c>
      <c r="K1258">
        <v>973.13513935226297</v>
      </c>
      <c r="L1258">
        <v>767.52129823260702</v>
      </c>
      <c r="M1258">
        <v>28.460857862385101</v>
      </c>
      <c r="N1258">
        <v>0.43883364474880898</v>
      </c>
      <c r="O1258">
        <v>19.193867973719801</v>
      </c>
      <c r="P1258">
        <v>165.62326869806</v>
      </c>
      <c r="Q1258">
        <v>0.17304440518485101</v>
      </c>
    </row>
    <row r="1259" spans="1:17" hidden="1" x14ac:dyDescent="0.3">
      <c r="A1259" t="s">
        <v>2680</v>
      </c>
      <c r="B1259" t="s">
        <v>2681</v>
      </c>
      <c r="C1259" t="str">
        <f>IFERROR(VLOOKUP(Table1[[#This Row],[Ticker]],[1]!Table1[[Symbol]:[Industry]],2,FALSE),"-")</f>
        <v>-</v>
      </c>
      <c r="D1259" t="s">
        <v>626</v>
      </c>
      <c r="E1259">
        <v>1692.3029750000001</v>
      </c>
      <c r="F1259">
        <v>64.09</v>
      </c>
      <c r="G1259">
        <v>16.382071839180998</v>
      </c>
      <c r="H1259">
        <v>7.3559545088943104</v>
      </c>
      <c r="I1259">
        <v>-8.2424518601353896</v>
      </c>
      <c r="J1259">
        <v>-0.35365329633431303</v>
      </c>
      <c r="K1259">
        <v>61.798624436783598</v>
      </c>
      <c r="L1259">
        <v>57.555021101065797</v>
      </c>
      <c r="M1259">
        <v>29.188193916460101</v>
      </c>
      <c r="N1259">
        <v>1.2423464842676499</v>
      </c>
      <c r="O1259">
        <v>21.703853955375202</v>
      </c>
      <c r="P1259">
        <v>47.164179104477597</v>
      </c>
      <c r="Q1259">
        <v>7.1071011628524999E-2</v>
      </c>
    </row>
    <row r="1260" spans="1:17" hidden="1" x14ac:dyDescent="0.3">
      <c r="A1260" t="s">
        <v>2682</v>
      </c>
      <c r="B1260" t="s">
        <v>2683</v>
      </c>
      <c r="C1260" t="str">
        <f>IFERROR(VLOOKUP(Table1[[#This Row],[Ticker]],[1]!Table1[[Symbol]:[Industry]],2,FALSE),"-")</f>
        <v>-</v>
      </c>
      <c r="D1260" t="s">
        <v>295</v>
      </c>
      <c r="E1260">
        <v>1689.7030365600001</v>
      </c>
      <c r="F1260">
        <v>431.2</v>
      </c>
      <c r="G1260">
        <v>107.45125422911801</v>
      </c>
      <c r="H1260">
        <v>25.5478460056766</v>
      </c>
      <c r="I1260">
        <v>106.22331641224299</v>
      </c>
      <c r="J1260">
        <v>2.1608829834668799</v>
      </c>
      <c r="K1260">
        <v>351.81719765506602</v>
      </c>
      <c r="M1260">
        <v>59.928583396020898</v>
      </c>
      <c r="N1260">
        <v>1.0751925717900299</v>
      </c>
      <c r="O1260">
        <v>7.6066790352504698</v>
      </c>
      <c r="P1260">
        <v>151.64867230814099</v>
      </c>
    </row>
    <row r="1261" spans="1:17" hidden="1" x14ac:dyDescent="0.3">
      <c r="A1261" t="s">
        <v>2684</v>
      </c>
      <c r="B1261" t="s">
        <v>2685</v>
      </c>
      <c r="C1261" t="str">
        <f>IFERROR(VLOOKUP(Table1[[#This Row],[Ticker]],[1]!Table1[[Symbol]:[Industry]],2,FALSE),"-")</f>
        <v>-</v>
      </c>
      <c r="D1261" t="s">
        <v>215</v>
      </c>
      <c r="E1261">
        <v>1683.8847777000001</v>
      </c>
      <c r="F1261">
        <v>120.36</v>
      </c>
      <c r="G1261">
        <v>85.090751745916194</v>
      </c>
      <c r="H1261">
        <v>55.655229093252302</v>
      </c>
      <c r="I1261">
        <v>55.841460935885401</v>
      </c>
      <c r="J1261">
        <v>20.0128730972027</v>
      </c>
      <c r="K1261">
        <v>81.636385697284695</v>
      </c>
      <c r="L1261">
        <v>72.847717537634793</v>
      </c>
      <c r="M1261">
        <v>93.064953432155093</v>
      </c>
      <c r="N1261">
        <v>1.1538651206108701</v>
      </c>
      <c r="O1261">
        <v>7.7600531738118903</v>
      </c>
      <c r="P1261">
        <v>132.98490127758399</v>
      </c>
    </row>
    <row r="1262" spans="1:17" hidden="1" x14ac:dyDescent="0.3">
      <c r="A1262" t="s">
        <v>2686</v>
      </c>
      <c r="B1262" t="s">
        <v>2687</v>
      </c>
      <c r="C1262" t="str">
        <f>IFERROR(VLOOKUP(Table1[[#This Row],[Ticker]],[1]!Table1[[Symbol]:[Industry]],2,FALSE),"-")</f>
        <v>-</v>
      </c>
      <c r="D1262" t="s">
        <v>2218</v>
      </c>
      <c r="E1262">
        <v>1682.7534433599999</v>
      </c>
      <c r="F1262">
        <v>326.14999999999998</v>
      </c>
      <c r="G1262">
        <v>22.739474780496501</v>
      </c>
      <c r="H1262">
        <v>4.5117947007952504</v>
      </c>
      <c r="I1262">
        <v>33.205188981098097</v>
      </c>
      <c r="J1262">
        <v>-6.3465032492430398</v>
      </c>
      <c r="K1262">
        <v>335.28995382983402</v>
      </c>
      <c r="M1262">
        <v>41.7176137456985</v>
      </c>
      <c r="N1262">
        <v>1.61553534624381</v>
      </c>
      <c r="O1262">
        <v>27.778629464970098</v>
      </c>
      <c r="P1262">
        <v>56.052631578947299</v>
      </c>
    </row>
    <row r="1263" spans="1:17" hidden="1" x14ac:dyDescent="0.3">
      <c r="A1263" t="s">
        <v>2688</v>
      </c>
      <c r="B1263" t="s">
        <v>2689</v>
      </c>
      <c r="C1263" t="str">
        <f>IFERROR(VLOOKUP(Table1[[#This Row],[Ticker]],[1]!Table1[[Symbol]:[Industry]],2,FALSE),"-")</f>
        <v>-</v>
      </c>
      <c r="D1263" t="s">
        <v>295</v>
      </c>
      <c r="E1263">
        <v>1681.79925</v>
      </c>
      <c r="F1263">
        <v>53.5</v>
      </c>
      <c r="G1263">
        <v>35.359632770407998</v>
      </c>
      <c r="H1263">
        <v>36.7240856042188</v>
      </c>
      <c r="I1263">
        <v>39.746048089425699</v>
      </c>
      <c r="J1263">
        <v>5.9425347708310197</v>
      </c>
      <c r="K1263">
        <v>42.956168535482902</v>
      </c>
      <c r="L1263">
        <v>37.716521634234503</v>
      </c>
      <c r="M1263">
        <v>96.5787560962399</v>
      </c>
      <c r="N1263">
        <v>2.11551773901639</v>
      </c>
      <c r="O1263">
        <v>1.7757009345794299</v>
      </c>
      <c r="P1263">
        <v>98.148148148148096</v>
      </c>
    </row>
    <row r="1264" spans="1:17" hidden="1" x14ac:dyDescent="0.3">
      <c r="A1264" t="s">
        <v>2690</v>
      </c>
      <c r="B1264" t="s">
        <v>2691</v>
      </c>
      <c r="C1264" t="str">
        <f>IFERROR(VLOOKUP(Table1[[#This Row],[Ticker]],[1]!Table1[[Symbol]:[Industry]],2,FALSE),"-")</f>
        <v>-</v>
      </c>
      <c r="D1264" t="s">
        <v>46</v>
      </c>
      <c r="E1264">
        <v>1681.5608089489999</v>
      </c>
      <c r="F1264">
        <v>174.61</v>
      </c>
      <c r="G1264">
        <v>107.086566659627</v>
      </c>
      <c r="H1264">
        <v>-14.337414702125701</v>
      </c>
      <c r="I1264">
        <v>18.5897747740532</v>
      </c>
      <c r="J1264">
        <v>-4.9066618966867299</v>
      </c>
      <c r="K1264">
        <v>183.40005180588099</v>
      </c>
      <c r="L1264">
        <v>149.46001026305299</v>
      </c>
      <c r="M1264">
        <v>32.416266676878401</v>
      </c>
      <c r="N1264">
        <v>0.39209880014098097</v>
      </c>
      <c r="O1264">
        <v>30.519443330851601</v>
      </c>
      <c r="P1264">
        <v>132.96864576384201</v>
      </c>
      <c r="Q1264">
        <v>0.16028203302828301</v>
      </c>
    </row>
    <row r="1265" spans="1:17" hidden="1" x14ac:dyDescent="0.3">
      <c r="A1265" t="s">
        <v>2692</v>
      </c>
      <c r="B1265" t="s">
        <v>2693</v>
      </c>
      <c r="C1265" t="str">
        <f>IFERROR(VLOOKUP(Table1[[#This Row],[Ticker]],[1]!Table1[[Symbol]:[Industry]],2,FALSE),"-")</f>
        <v>-</v>
      </c>
      <c r="D1265" t="s">
        <v>2694</v>
      </c>
      <c r="E1265">
        <v>1674.6844246999999</v>
      </c>
      <c r="F1265">
        <v>1596.7</v>
      </c>
      <c r="G1265">
        <v>509.36757277563299</v>
      </c>
      <c r="H1265">
        <v>6.0157004211970797</v>
      </c>
      <c r="I1265">
        <v>138.835227453074</v>
      </c>
      <c r="J1265">
        <v>3.6242569846750801</v>
      </c>
      <c r="K1265">
        <v>1475.56343594031</v>
      </c>
      <c r="M1265">
        <v>53.777725094962697</v>
      </c>
      <c r="N1265">
        <v>0.45879615647057498</v>
      </c>
      <c r="O1265">
        <v>13.324356485250799</v>
      </c>
      <c r="P1265">
        <v>566.95906432748495</v>
      </c>
    </row>
    <row r="1266" spans="1:17" hidden="1" x14ac:dyDescent="0.3">
      <c r="A1266" t="s">
        <v>2695</v>
      </c>
      <c r="B1266" t="s">
        <v>2696</v>
      </c>
      <c r="C1266" t="str">
        <f>IFERROR(VLOOKUP(Table1[[#This Row],[Ticker]],[1]!Table1[[Symbol]:[Industry]],2,FALSE),"-")</f>
        <v>-</v>
      </c>
      <c r="D1266" t="s">
        <v>127</v>
      </c>
      <c r="E1266">
        <v>1672.61949</v>
      </c>
      <c r="F1266">
        <v>603</v>
      </c>
      <c r="G1266">
        <v>81.655349909723796</v>
      </c>
      <c r="H1266">
        <v>20.415447898015699</v>
      </c>
      <c r="I1266">
        <v>-2.2513090717660602</v>
      </c>
      <c r="J1266">
        <v>-2.9665286702070501</v>
      </c>
      <c r="K1266">
        <v>552.48136236628795</v>
      </c>
      <c r="L1266">
        <v>498.27099481919902</v>
      </c>
      <c r="M1266">
        <v>53.189683859602098</v>
      </c>
      <c r="N1266">
        <v>2.9766783731222901</v>
      </c>
      <c r="O1266">
        <v>11.608623548922001</v>
      </c>
      <c r="P1266">
        <v>131.96768609347899</v>
      </c>
      <c r="Q1266">
        <v>0.157410829370667</v>
      </c>
    </row>
    <row r="1267" spans="1:17" hidden="1" x14ac:dyDescent="0.3">
      <c r="A1267" t="s">
        <v>2697</v>
      </c>
      <c r="B1267" t="s">
        <v>2698</v>
      </c>
      <c r="C1267" t="str">
        <f>IFERROR(VLOOKUP(Table1[[#This Row],[Ticker]],[1]!Table1[[Symbol]:[Industry]],2,FALSE),"-")</f>
        <v>-</v>
      </c>
      <c r="D1267" t="s">
        <v>377</v>
      </c>
      <c r="E1267">
        <v>1669.8149910750001</v>
      </c>
      <c r="F1267">
        <v>191.95</v>
      </c>
      <c r="G1267">
        <v>21.885434367686202</v>
      </c>
      <c r="H1267">
        <v>-3.1327417040683101</v>
      </c>
      <c r="I1267">
        <v>-6.9700372199978498</v>
      </c>
      <c r="J1267">
        <v>1.51302232525659</v>
      </c>
      <c r="K1267">
        <v>203.82569122680999</v>
      </c>
      <c r="L1267">
        <v>189.901249321172</v>
      </c>
      <c r="M1267">
        <v>36.3758626690949</v>
      </c>
      <c r="N1267">
        <v>0.92182430973927398</v>
      </c>
      <c r="O1267">
        <v>26.334983068507398</v>
      </c>
      <c r="P1267">
        <v>65.118279569892394</v>
      </c>
      <c r="Q1267">
        <v>7.2412222540193999E-2</v>
      </c>
    </row>
    <row r="1268" spans="1:17" hidden="1" x14ac:dyDescent="0.3">
      <c r="A1268" t="s">
        <v>2699</v>
      </c>
      <c r="B1268" t="s">
        <v>2700</v>
      </c>
      <c r="C1268" t="str">
        <f>IFERROR(VLOOKUP(Table1[[#This Row],[Ticker]],[1]!Table1[[Symbol]:[Industry]],2,FALSE),"-")</f>
        <v>-</v>
      </c>
      <c r="D1268" t="s">
        <v>377</v>
      </c>
      <c r="E1268">
        <v>1669.2</v>
      </c>
      <c r="F1268">
        <v>278.2</v>
      </c>
      <c r="G1268">
        <v>9.0354766668808093</v>
      </c>
      <c r="H1268">
        <v>7.0308410258860699</v>
      </c>
      <c r="I1268">
        <v>111.685675912712</v>
      </c>
      <c r="J1268">
        <v>7.3837477134597398</v>
      </c>
      <c r="K1268">
        <v>235.18668445626699</v>
      </c>
      <c r="L1268">
        <v>200.13335504452701</v>
      </c>
      <c r="M1268">
        <v>71.040449129715995</v>
      </c>
      <c r="N1268">
        <v>0.75921911253836705</v>
      </c>
      <c r="O1268">
        <v>3.74910136592379</v>
      </c>
      <c r="P1268">
        <v>146.194690265486</v>
      </c>
      <c r="Q1268">
        <v>-5.9702448012227002E-2</v>
      </c>
    </row>
    <row r="1269" spans="1:17" hidden="1" x14ac:dyDescent="0.3">
      <c r="A1269" t="s">
        <v>2701</v>
      </c>
      <c r="B1269" t="s">
        <v>2702</v>
      </c>
      <c r="C1269" t="str">
        <f>IFERROR(VLOOKUP(Table1[[#This Row],[Ticker]],[1]!Table1[[Symbol]:[Industry]],2,FALSE),"-")</f>
        <v>-</v>
      </c>
      <c r="D1269" t="s">
        <v>21</v>
      </c>
      <c r="E1269">
        <v>1662.6836766049901</v>
      </c>
      <c r="F1269">
        <v>297.85000000000002</v>
      </c>
      <c r="G1269">
        <v>94.829295478963701</v>
      </c>
      <c r="H1269">
        <v>35.648310901254703</v>
      </c>
      <c r="I1269">
        <v>103.51050021950201</v>
      </c>
      <c r="J1269">
        <v>-3.9754748289353699</v>
      </c>
      <c r="K1269">
        <v>242.47244169994599</v>
      </c>
      <c r="L1269">
        <v>183.271991523194</v>
      </c>
      <c r="M1269">
        <v>58.425239575930902</v>
      </c>
      <c r="N1269">
        <v>1.3574574153753001</v>
      </c>
      <c r="O1269">
        <v>7.4030552291421703</v>
      </c>
      <c r="P1269">
        <v>169.54751131221701</v>
      </c>
      <c r="Q1269">
        <v>0.13272588605886201</v>
      </c>
    </row>
    <row r="1270" spans="1:17" hidden="1" x14ac:dyDescent="0.3">
      <c r="A1270" t="s">
        <v>2703</v>
      </c>
      <c r="B1270" t="s">
        <v>2704</v>
      </c>
      <c r="C1270" t="str">
        <f>IFERROR(VLOOKUP(Table1[[#This Row],[Ticker]],[1]!Table1[[Symbol]:[Industry]],2,FALSE),"-")</f>
        <v>-</v>
      </c>
      <c r="D1270" t="s">
        <v>54</v>
      </c>
      <c r="E1270">
        <v>1660.614289225</v>
      </c>
      <c r="F1270">
        <v>344.45</v>
      </c>
      <c r="G1270">
        <v>21.130298189852201</v>
      </c>
      <c r="H1270">
        <v>22.8634340571761</v>
      </c>
      <c r="I1270">
        <v>14.3933204176601</v>
      </c>
      <c r="J1270">
        <v>-1.49300761972167</v>
      </c>
      <c r="K1270">
        <v>296.23108094800301</v>
      </c>
      <c r="L1270">
        <v>259.94184834876103</v>
      </c>
      <c r="M1270">
        <v>63.8963090895598</v>
      </c>
      <c r="N1270">
        <v>2.1820977769799601</v>
      </c>
      <c r="O1270">
        <v>7.3305269269850504</v>
      </c>
      <c r="P1270">
        <v>85.7373955244001</v>
      </c>
      <c r="Q1270">
        <v>4.8723265540922003E-2</v>
      </c>
    </row>
    <row r="1271" spans="1:17" hidden="1" x14ac:dyDescent="0.3">
      <c r="A1271" t="s">
        <v>2705</v>
      </c>
      <c r="B1271" t="s">
        <v>2706</v>
      </c>
      <c r="C1271" t="str">
        <f>IFERROR(VLOOKUP(Table1[[#This Row],[Ticker]],[1]!Table1[[Symbol]:[Industry]],2,FALSE),"-")</f>
        <v>-</v>
      </c>
      <c r="D1271" t="s">
        <v>260</v>
      </c>
      <c r="E1271">
        <v>1659.63593238</v>
      </c>
      <c r="F1271">
        <v>474.55</v>
      </c>
      <c r="G1271">
        <v>-21.962228014759301</v>
      </c>
      <c r="H1271">
        <v>21.4116914145898</v>
      </c>
      <c r="I1271">
        <v>32.811028505725702</v>
      </c>
      <c r="J1271">
        <v>18.184330080425202</v>
      </c>
      <c r="K1271">
        <v>413.06815849051401</v>
      </c>
      <c r="L1271">
        <v>404.22714091866902</v>
      </c>
      <c r="M1271">
        <v>77.639572346472093</v>
      </c>
      <c r="N1271">
        <v>1.90549682497935</v>
      </c>
      <c r="O1271">
        <v>5.4472658307870496</v>
      </c>
      <c r="P1271">
        <v>63.2719766041631</v>
      </c>
      <c r="Q1271">
        <v>6.4789774710278997E-2</v>
      </c>
    </row>
    <row r="1272" spans="1:17" hidden="1" x14ac:dyDescent="0.3">
      <c r="A1272" t="s">
        <v>2707</v>
      </c>
      <c r="B1272" t="s">
        <v>2708</v>
      </c>
      <c r="C1272" t="str">
        <f>IFERROR(VLOOKUP(Table1[[#This Row],[Ticker]],[1]!Table1[[Symbol]:[Industry]],2,FALSE),"-")</f>
        <v>-</v>
      </c>
      <c r="D1272" t="s">
        <v>206</v>
      </c>
      <c r="E1272">
        <v>1653.4608000000001</v>
      </c>
      <c r="F1272">
        <v>881</v>
      </c>
      <c r="G1272">
        <v>105.23019791572101</v>
      </c>
      <c r="H1272">
        <v>-9.6338930495622694</v>
      </c>
      <c r="I1272">
        <v>44.098391569317698</v>
      </c>
      <c r="J1272">
        <v>-3.52506032189511</v>
      </c>
      <c r="K1272">
        <v>942.22052714538404</v>
      </c>
      <c r="L1272">
        <v>805.84744565122605</v>
      </c>
      <c r="M1272">
        <v>35.944910843580303</v>
      </c>
      <c r="N1272">
        <v>0.75148480516081695</v>
      </c>
      <c r="O1272">
        <v>45.340522133938698</v>
      </c>
      <c r="P1272">
        <v>151.82220951836501</v>
      </c>
      <c r="Q1272">
        <v>0.114307205573462</v>
      </c>
    </row>
    <row r="1273" spans="1:17" hidden="1" x14ac:dyDescent="0.3">
      <c r="A1273" t="s">
        <v>2709</v>
      </c>
      <c r="B1273" t="s">
        <v>2710</v>
      </c>
      <c r="C1273" t="str">
        <f>IFERROR(VLOOKUP(Table1[[#This Row],[Ticker]],[1]!Table1[[Symbol]:[Industry]],2,FALSE),"-")</f>
        <v>-</v>
      </c>
      <c r="D1273" t="s">
        <v>65</v>
      </c>
      <c r="E1273">
        <v>1650.2293781599999</v>
      </c>
      <c r="F1273">
        <v>370.4</v>
      </c>
      <c r="G1273">
        <v>91.616452898133502</v>
      </c>
      <c r="H1273">
        <v>15.4001124881366</v>
      </c>
      <c r="I1273">
        <v>35.2446072338685</v>
      </c>
      <c r="J1273">
        <v>-7.4690767433457497</v>
      </c>
      <c r="K1273">
        <v>361.21083085205203</v>
      </c>
      <c r="L1273">
        <v>295.87595054950702</v>
      </c>
      <c r="M1273">
        <v>31.020411935247299</v>
      </c>
      <c r="N1273">
        <v>0.69185419731591602</v>
      </c>
      <c r="O1273">
        <v>19.910907127429802</v>
      </c>
      <c r="P1273">
        <v>136.98016634676799</v>
      </c>
      <c r="Q1273">
        <v>9.1061650547388004E-2</v>
      </c>
    </row>
    <row r="1274" spans="1:17" hidden="1" x14ac:dyDescent="0.3">
      <c r="A1274" t="s">
        <v>2711</v>
      </c>
      <c r="B1274" t="s">
        <v>2712</v>
      </c>
      <c r="C1274" t="str">
        <f>IFERROR(VLOOKUP(Table1[[#This Row],[Ticker]],[1]!Table1[[Symbol]:[Industry]],2,FALSE),"-")</f>
        <v>-</v>
      </c>
      <c r="D1274" t="s">
        <v>201</v>
      </c>
      <c r="E1274">
        <v>1649.5903584600001</v>
      </c>
      <c r="F1274">
        <v>2709.3</v>
      </c>
      <c r="G1274">
        <v>49.630504706881801</v>
      </c>
      <c r="H1274">
        <v>-11.7759930794178</v>
      </c>
      <c r="I1274">
        <v>29.404032787213801</v>
      </c>
      <c r="J1274">
        <v>-8.1013302094810093</v>
      </c>
      <c r="K1274">
        <v>2733.6543957917902</v>
      </c>
      <c r="L1274">
        <v>2183.1282199321799</v>
      </c>
      <c r="M1274">
        <v>22.312269655179701</v>
      </c>
      <c r="N1274">
        <v>0.31324506310849898</v>
      </c>
      <c r="O1274">
        <v>27.302255195068799</v>
      </c>
      <c r="P1274">
        <v>100.510657193605</v>
      </c>
      <c r="Q1274">
        <v>0.13144802053618099</v>
      </c>
    </row>
    <row r="1275" spans="1:17" hidden="1" x14ac:dyDescent="0.3">
      <c r="A1275" t="s">
        <v>2713</v>
      </c>
      <c r="B1275" t="s">
        <v>2714</v>
      </c>
      <c r="C1275" t="str">
        <f>IFERROR(VLOOKUP(Table1[[#This Row],[Ticker]],[1]!Table1[[Symbol]:[Industry]],2,FALSE),"-")</f>
        <v>-</v>
      </c>
      <c r="D1275" t="s">
        <v>260</v>
      </c>
      <c r="E1275">
        <v>1646.385</v>
      </c>
      <c r="F1275">
        <v>1266.45</v>
      </c>
      <c r="G1275">
        <v>48.536045121098098</v>
      </c>
      <c r="H1275">
        <v>-2.4722639731563998</v>
      </c>
      <c r="I1275">
        <v>55.114840913393003</v>
      </c>
      <c r="J1275">
        <v>-0.62610941422664501</v>
      </c>
      <c r="K1275">
        <v>1264.55575640402</v>
      </c>
      <c r="L1275">
        <v>1069.65986672804</v>
      </c>
      <c r="M1275">
        <v>53.200017550373801</v>
      </c>
      <c r="N1275">
        <v>0.246953197461207</v>
      </c>
      <c r="O1275">
        <v>23.960677484306501</v>
      </c>
      <c r="P1275">
        <v>101.167500595663</v>
      </c>
      <c r="Q1275">
        <v>7.9041876009118994E-2</v>
      </c>
    </row>
    <row r="1276" spans="1:17" hidden="1" x14ac:dyDescent="0.3">
      <c r="A1276" t="s">
        <v>2715</v>
      </c>
      <c r="B1276" t="s">
        <v>2716</v>
      </c>
      <c r="C1276" t="str">
        <f>IFERROR(VLOOKUP(Table1[[#This Row],[Ticker]],[1]!Table1[[Symbol]:[Industry]],2,FALSE),"-")</f>
        <v>-</v>
      </c>
      <c r="D1276" t="s">
        <v>116</v>
      </c>
      <c r="E1276">
        <v>1644.4372899780001</v>
      </c>
      <c r="F1276">
        <v>15.26</v>
      </c>
      <c r="G1276">
        <v>-15.890163412962201</v>
      </c>
      <c r="H1276">
        <v>-1.3839845204135499</v>
      </c>
      <c r="I1276">
        <v>-34.289304829185099</v>
      </c>
      <c r="J1276">
        <v>1.1611236677269401</v>
      </c>
      <c r="K1276">
        <v>15.9086351378663</v>
      </c>
      <c r="L1276">
        <v>16.482656609973901</v>
      </c>
      <c r="M1276">
        <v>54.046455714838402</v>
      </c>
      <c r="N1276">
        <v>0.75392228862888599</v>
      </c>
      <c r="O1276">
        <v>72.707381730964698</v>
      </c>
      <c r="P1276">
        <v>27.865601991081601</v>
      </c>
      <c r="Q1276">
        <v>3.8331509848548002E-2</v>
      </c>
    </row>
    <row r="1277" spans="1:17" hidden="1" x14ac:dyDescent="0.3">
      <c r="A1277" t="s">
        <v>2717</v>
      </c>
      <c r="B1277" t="s">
        <v>2718</v>
      </c>
      <c r="C1277" t="str">
        <f>IFERROR(VLOOKUP(Table1[[#This Row],[Ticker]],[1]!Table1[[Symbol]:[Industry]],2,FALSE),"-")</f>
        <v>-</v>
      </c>
      <c r="D1277" t="s">
        <v>463</v>
      </c>
      <c r="E1277">
        <v>1640.43833847</v>
      </c>
      <c r="F1277">
        <v>1259.8499999999999</v>
      </c>
      <c r="G1277">
        <v>-15.990675205222599</v>
      </c>
      <c r="H1277">
        <v>-10.552049568368099</v>
      </c>
      <c r="I1277">
        <v>-11.545476949124399</v>
      </c>
      <c r="J1277">
        <v>-3.7825157611429399</v>
      </c>
      <c r="K1277">
        <v>1332.94057859024</v>
      </c>
      <c r="L1277">
        <v>1315.4685648682801</v>
      </c>
      <c r="M1277">
        <v>33.727978089316103</v>
      </c>
      <c r="N1277">
        <v>0.61185785784551805</v>
      </c>
      <c r="O1277">
        <v>23.268643092431599</v>
      </c>
      <c r="P1277">
        <v>23.5328724812472</v>
      </c>
      <c r="Q1277">
        <v>-4.5952485010521002E-2</v>
      </c>
    </row>
    <row r="1278" spans="1:17" hidden="1" x14ac:dyDescent="0.3">
      <c r="A1278" t="s">
        <v>2719</v>
      </c>
      <c r="B1278" t="s">
        <v>2720</v>
      </c>
      <c r="C1278" t="str">
        <f>IFERROR(VLOOKUP(Table1[[#This Row],[Ticker]],[1]!Table1[[Symbol]:[Industry]],2,FALSE),"-")</f>
        <v>-</v>
      </c>
      <c r="D1278" t="s">
        <v>138</v>
      </c>
      <c r="E1278">
        <v>1637.180116088</v>
      </c>
      <c r="F1278">
        <v>176.81</v>
      </c>
      <c r="G1278">
        <v>44.6193673760162</v>
      </c>
      <c r="H1278">
        <v>-4.30295692809963</v>
      </c>
      <c r="I1278">
        <v>-14.8990255062287</v>
      </c>
      <c r="J1278">
        <v>-1.7027980866810599</v>
      </c>
      <c r="K1278">
        <v>181.504120182805</v>
      </c>
      <c r="L1278">
        <v>168.24806326703899</v>
      </c>
      <c r="M1278">
        <v>42.739414155471003</v>
      </c>
      <c r="N1278">
        <v>0.53616731629437597</v>
      </c>
      <c r="O1278">
        <v>51.320626661387898</v>
      </c>
      <c r="P1278">
        <v>94.617501375894307</v>
      </c>
      <c r="Q1278">
        <v>9.0079423494990998E-2</v>
      </c>
    </row>
    <row r="1279" spans="1:17" hidden="1" x14ac:dyDescent="0.3">
      <c r="A1279" t="s">
        <v>2721</v>
      </c>
      <c r="B1279" t="s">
        <v>2722</v>
      </c>
      <c r="C1279" t="str">
        <f>IFERROR(VLOOKUP(Table1[[#This Row],[Ticker]],[1]!Table1[[Symbol]:[Industry]],2,FALSE),"-")</f>
        <v>-</v>
      </c>
      <c r="D1279" t="s">
        <v>127</v>
      </c>
      <c r="E1279">
        <v>1631.2015756200001</v>
      </c>
      <c r="F1279">
        <v>72.47</v>
      </c>
      <c r="G1279">
        <v>41.369247920940502</v>
      </c>
      <c r="H1279">
        <v>1.9266285858760801</v>
      </c>
      <c r="I1279">
        <v>15.585081227984301</v>
      </c>
      <c r="J1279">
        <v>0.219888455401237</v>
      </c>
      <c r="K1279">
        <v>69.809434875863701</v>
      </c>
      <c r="L1279">
        <v>61.748674096797203</v>
      </c>
      <c r="M1279">
        <v>47.1417106468299</v>
      </c>
      <c r="N1279">
        <v>0.67949167233068697</v>
      </c>
      <c r="O1279">
        <v>18.669794397681699</v>
      </c>
      <c r="P1279">
        <v>101.026352288488</v>
      </c>
      <c r="Q1279">
        <v>6.0108165093758999E-2</v>
      </c>
    </row>
    <row r="1280" spans="1:17" hidden="1" x14ac:dyDescent="0.3">
      <c r="A1280" t="s">
        <v>2723</v>
      </c>
      <c r="B1280" t="s">
        <v>2724</v>
      </c>
      <c r="C1280" t="str">
        <f>IFERROR(VLOOKUP(Table1[[#This Row],[Ticker]],[1]!Table1[[Symbol]:[Industry]],2,FALSE),"-")</f>
        <v>-</v>
      </c>
      <c r="D1280" t="s">
        <v>260</v>
      </c>
      <c r="E1280">
        <v>1630.7224395000001</v>
      </c>
      <c r="F1280">
        <v>2827</v>
      </c>
      <c r="G1280">
        <v>210.14549726568799</v>
      </c>
      <c r="H1280">
        <v>1.12676958306777</v>
      </c>
      <c r="I1280">
        <v>75.307197248519898</v>
      </c>
      <c r="J1280">
        <v>-5.5307894116082998</v>
      </c>
      <c r="K1280">
        <v>2843.3964908083299</v>
      </c>
      <c r="L1280">
        <v>2166.65675188869</v>
      </c>
      <c r="M1280">
        <v>32.8747412887314</v>
      </c>
      <c r="N1280">
        <v>0.563739423524794</v>
      </c>
      <c r="O1280">
        <v>23.7707817474354</v>
      </c>
      <c r="P1280">
        <v>246.446078431372</v>
      </c>
      <c r="Q1280">
        <v>0.16953722870855001</v>
      </c>
    </row>
    <row r="1281" spans="1:17" hidden="1" x14ac:dyDescent="0.3">
      <c r="A1281" t="s">
        <v>2725</v>
      </c>
      <c r="B1281" t="s">
        <v>2726</v>
      </c>
      <c r="C1281" t="str">
        <f>IFERROR(VLOOKUP(Table1[[#This Row],[Ticker]],[1]!Table1[[Symbol]:[Industry]],2,FALSE),"-")</f>
        <v>-</v>
      </c>
      <c r="D1281" t="s">
        <v>626</v>
      </c>
      <c r="E1281">
        <v>1627.43186872</v>
      </c>
      <c r="F1281">
        <v>744.8</v>
      </c>
      <c r="G1281">
        <v>45.730824121591198</v>
      </c>
      <c r="H1281">
        <v>-5.8892032227039497</v>
      </c>
      <c r="I1281">
        <v>68.054505893282496</v>
      </c>
      <c r="J1281">
        <v>0.45686460032720499</v>
      </c>
      <c r="K1281">
        <v>692.85155871118195</v>
      </c>
      <c r="L1281">
        <v>568.48459665366897</v>
      </c>
      <c r="M1281">
        <v>53.579749950506603</v>
      </c>
      <c r="N1281">
        <v>0.39559490833157501</v>
      </c>
      <c r="O1281">
        <v>16.125134264231999</v>
      </c>
      <c r="P1281">
        <v>97.167438782263304</v>
      </c>
      <c r="Q1281">
        <v>4.5537969111432E-2</v>
      </c>
    </row>
    <row r="1282" spans="1:17" hidden="1" x14ac:dyDescent="0.3">
      <c r="A1282" t="s">
        <v>2727</v>
      </c>
      <c r="B1282" t="s">
        <v>2728</v>
      </c>
      <c r="C1282" t="str">
        <f>IFERROR(VLOOKUP(Table1[[#This Row],[Ticker]],[1]!Table1[[Symbol]:[Industry]],2,FALSE),"-")</f>
        <v>-</v>
      </c>
      <c r="D1282" t="s">
        <v>463</v>
      </c>
      <c r="E1282">
        <v>1624.2057434399901</v>
      </c>
      <c r="F1282">
        <v>229.74</v>
      </c>
      <c r="G1282">
        <v>61.5842611650626</v>
      </c>
      <c r="H1282">
        <v>45.345025818598501</v>
      </c>
      <c r="I1282">
        <v>88.253847862343704</v>
      </c>
      <c r="J1282">
        <v>5.7531593792024202E-2</v>
      </c>
      <c r="K1282">
        <v>177.05669977372099</v>
      </c>
      <c r="L1282">
        <v>145.82387034983799</v>
      </c>
      <c r="M1282">
        <v>65.383933805099801</v>
      </c>
      <c r="N1282">
        <v>2.3169515306055199</v>
      </c>
      <c r="O1282">
        <v>8.1222251240532692</v>
      </c>
      <c r="P1282">
        <v>127.01581027667901</v>
      </c>
      <c r="Q1282">
        <v>7.0637712389093998E-2</v>
      </c>
    </row>
    <row r="1283" spans="1:17" hidden="1" x14ac:dyDescent="0.3">
      <c r="A1283" t="s">
        <v>2729</v>
      </c>
      <c r="B1283" t="s">
        <v>2730</v>
      </c>
      <c r="C1283" t="str">
        <f>IFERROR(VLOOKUP(Table1[[#This Row],[Ticker]],[1]!Table1[[Symbol]:[Industry]],2,FALSE),"-")</f>
        <v>-</v>
      </c>
      <c r="D1283" t="s">
        <v>132</v>
      </c>
      <c r="E1283">
        <v>1620.3565184399999</v>
      </c>
      <c r="F1283">
        <v>127.16</v>
      </c>
      <c r="G1283">
        <v>47.007111922297298</v>
      </c>
      <c r="H1283">
        <v>-0.22197386133740199</v>
      </c>
      <c r="I1283">
        <v>22.128253809204001</v>
      </c>
      <c r="J1283">
        <v>-6.13062221995171</v>
      </c>
      <c r="K1283">
        <v>131.526010644785</v>
      </c>
      <c r="L1283">
        <v>115.42757767499</v>
      </c>
      <c r="M1283">
        <v>33.819611233048299</v>
      </c>
      <c r="N1283">
        <v>0.431955780627997</v>
      </c>
      <c r="O1283">
        <v>18.7087134318968</v>
      </c>
      <c r="P1283">
        <v>92.229780801209301</v>
      </c>
      <c r="Q1283">
        <v>7.5874604814938004E-2</v>
      </c>
    </row>
    <row r="1284" spans="1:17" hidden="1" x14ac:dyDescent="0.3">
      <c r="A1284" t="s">
        <v>2731</v>
      </c>
      <c r="B1284" t="s">
        <v>2732</v>
      </c>
      <c r="C1284" t="str">
        <f>IFERROR(VLOOKUP(Table1[[#This Row],[Ticker]],[1]!Table1[[Symbol]:[Industry]],2,FALSE),"-")</f>
        <v>-</v>
      </c>
      <c r="D1284" t="s">
        <v>2733</v>
      </c>
      <c r="E1284">
        <v>1617.6983448999999</v>
      </c>
      <c r="F1284">
        <v>716.65</v>
      </c>
      <c r="G1284">
        <v>195.91854954419</v>
      </c>
      <c r="H1284">
        <v>33.952485436952202</v>
      </c>
      <c r="I1284">
        <v>146.32578264934401</v>
      </c>
      <c r="J1284">
        <v>-7.8533702612663303</v>
      </c>
      <c r="K1284">
        <v>570.98789354084397</v>
      </c>
      <c r="L1284">
        <v>390.892774374157</v>
      </c>
      <c r="M1284">
        <v>60.6579597881911</v>
      </c>
      <c r="N1284">
        <v>1.0710694173083499</v>
      </c>
      <c r="O1284">
        <v>5.1977952975650501</v>
      </c>
      <c r="P1284">
        <v>285.39930088733502</v>
      </c>
    </row>
    <row r="1285" spans="1:17" hidden="1" x14ac:dyDescent="0.3">
      <c r="A1285" t="s">
        <v>2734</v>
      </c>
      <c r="B1285" t="s">
        <v>2735</v>
      </c>
      <c r="C1285" t="str">
        <f>IFERROR(VLOOKUP(Table1[[#This Row],[Ticker]],[1]!Table1[[Symbol]:[Industry]],2,FALSE),"-")</f>
        <v>-</v>
      </c>
      <c r="D1285" t="s">
        <v>295</v>
      </c>
      <c r="E1285">
        <v>1612.8620000000001</v>
      </c>
      <c r="F1285">
        <v>552.35</v>
      </c>
      <c r="G1285">
        <v>9.5934677131846406</v>
      </c>
      <c r="H1285">
        <v>3.9851549885785702</v>
      </c>
      <c r="I1285">
        <v>47.230867134077698</v>
      </c>
      <c r="J1285">
        <v>-0.451570897681287</v>
      </c>
      <c r="K1285">
        <v>506.24590944402797</v>
      </c>
      <c r="L1285">
        <v>441.12617645973501</v>
      </c>
      <c r="M1285">
        <v>66.650415934126698</v>
      </c>
      <c r="N1285">
        <v>0.626037225165616</v>
      </c>
      <c r="O1285">
        <v>3.89245949126459</v>
      </c>
      <c r="P1285">
        <v>68.296770262035295</v>
      </c>
      <c r="Q1285">
        <v>-3.6119206843500001E-3</v>
      </c>
    </row>
    <row r="1286" spans="1:17" hidden="1" x14ac:dyDescent="0.3">
      <c r="A1286" t="s">
        <v>2736</v>
      </c>
      <c r="B1286" t="s">
        <v>2737</v>
      </c>
      <c r="C1286" t="str">
        <f>IFERROR(VLOOKUP(Table1[[#This Row],[Ticker]],[1]!Table1[[Symbol]:[Industry]],2,FALSE),"-")</f>
        <v>-</v>
      </c>
      <c r="D1286" t="s">
        <v>463</v>
      </c>
      <c r="E1286">
        <v>1600.946690067</v>
      </c>
      <c r="F1286">
        <v>257.37</v>
      </c>
      <c r="G1286">
        <v>-11.850178351002899</v>
      </c>
      <c r="H1286">
        <v>31.0847515721306</v>
      </c>
      <c r="I1286">
        <v>33.052051594799899</v>
      </c>
      <c r="J1286">
        <v>6.7841245295522201</v>
      </c>
      <c r="K1286">
        <v>213.88458042613499</v>
      </c>
      <c r="L1286">
        <v>204.86482231337601</v>
      </c>
      <c r="M1286">
        <v>79.929249370629904</v>
      </c>
      <c r="N1286">
        <v>2.1680598178618702</v>
      </c>
      <c r="O1286">
        <v>2.3895558922951201</v>
      </c>
      <c r="P1286">
        <v>60.956848030018698</v>
      </c>
      <c r="Q1286">
        <v>2.1235295792045999E-2</v>
      </c>
    </row>
    <row r="1287" spans="1:17" hidden="1" x14ac:dyDescent="0.3">
      <c r="A1287" t="s">
        <v>2738</v>
      </c>
      <c r="B1287" t="s">
        <v>2739</v>
      </c>
      <c r="C1287" t="str">
        <f>IFERROR(VLOOKUP(Table1[[#This Row],[Ticker]],[1]!Table1[[Symbol]:[Industry]],2,FALSE),"-")</f>
        <v>-</v>
      </c>
      <c r="D1287" t="s">
        <v>75</v>
      </c>
      <c r="E1287">
        <v>1598.3287365000001</v>
      </c>
      <c r="F1287">
        <v>52001</v>
      </c>
      <c r="G1287">
        <v>157.208998254378</v>
      </c>
      <c r="H1287">
        <v>-5.8923153386482996</v>
      </c>
      <c r="I1287">
        <v>94.265086709289506</v>
      </c>
      <c r="J1287">
        <v>-0.51731774990945101</v>
      </c>
      <c r="K1287">
        <v>52252.368437804798</v>
      </c>
      <c r="L1287">
        <v>38373.696120825101</v>
      </c>
      <c r="M1287">
        <v>35.010766459989</v>
      </c>
      <c r="N1287">
        <v>0.436974789915966</v>
      </c>
      <c r="O1287">
        <v>28.841753043210701</v>
      </c>
      <c r="P1287">
        <v>222.98757763975101</v>
      </c>
      <c r="Q1287">
        <v>9.2417276790772995E-2</v>
      </c>
    </row>
    <row r="1288" spans="1:17" hidden="1" x14ac:dyDescent="0.3">
      <c r="A1288" t="s">
        <v>2740</v>
      </c>
      <c r="B1288" t="s">
        <v>2741</v>
      </c>
      <c r="C1288" t="str">
        <f>IFERROR(VLOOKUP(Table1[[#This Row],[Ticker]],[1]!Table1[[Symbol]:[Industry]],2,FALSE),"-")</f>
        <v>-</v>
      </c>
      <c r="D1288" t="s">
        <v>127</v>
      </c>
      <c r="E1288">
        <v>1594.04988237</v>
      </c>
      <c r="F1288">
        <v>13.31</v>
      </c>
      <c r="G1288">
        <v>0.87982565768955101</v>
      </c>
      <c r="H1288">
        <v>-0.90753665334523403</v>
      </c>
      <c r="I1288">
        <v>-22.663751663195502</v>
      </c>
      <c r="J1288">
        <v>-0.834676222783022</v>
      </c>
      <c r="K1288">
        <v>13.5644684910178</v>
      </c>
      <c r="L1288">
        <v>13.4190862843147</v>
      </c>
      <c r="M1288">
        <v>42.890671823196698</v>
      </c>
      <c r="N1288">
        <v>0.377730023866995</v>
      </c>
      <c r="O1288">
        <v>38.241923365890202</v>
      </c>
      <c r="P1288">
        <v>70.641025641025607</v>
      </c>
      <c r="Q1288">
        <v>6.2564475187110002E-2</v>
      </c>
    </row>
    <row r="1289" spans="1:17" hidden="1" x14ac:dyDescent="0.3">
      <c r="A1289" t="s">
        <v>2742</v>
      </c>
      <c r="B1289" t="s">
        <v>2743</v>
      </c>
      <c r="C1289" t="str">
        <f>IFERROR(VLOOKUP(Table1[[#This Row],[Ticker]],[1]!Table1[[Symbol]:[Industry]],2,FALSE),"-")</f>
        <v>-</v>
      </c>
      <c r="D1289" t="s">
        <v>132</v>
      </c>
      <c r="E1289">
        <v>1592.730404118</v>
      </c>
      <c r="F1289">
        <v>62.02</v>
      </c>
      <c r="G1289">
        <v>126.231742033996</v>
      </c>
      <c r="H1289">
        <v>40.828090524355098</v>
      </c>
      <c r="I1289">
        <v>91.662099203231094</v>
      </c>
      <c r="J1289">
        <v>35.214327521842698</v>
      </c>
      <c r="K1289">
        <v>46.488950323638399</v>
      </c>
      <c r="L1289">
        <v>37.242642349502603</v>
      </c>
      <c r="M1289">
        <v>70.187755283689896</v>
      </c>
      <c r="N1289">
        <v>2.43530825549654</v>
      </c>
      <c r="O1289">
        <v>11.0931957433086</v>
      </c>
      <c r="P1289">
        <v>160.041928721174</v>
      </c>
      <c r="Q1289">
        <v>9.1478210569372997E-2</v>
      </c>
    </row>
    <row r="1290" spans="1:17" hidden="1" x14ac:dyDescent="0.3">
      <c r="A1290" t="s">
        <v>2744</v>
      </c>
      <c r="B1290" t="s">
        <v>2745</v>
      </c>
      <c r="C1290" t="str">
        <f>IFERROR(VLOOKUP(Table1[[#This Row],[Ticker]],[1]!Table1[[Symbol]:[Industry]],2,FALSE),"-")</f>
        <v>-</v>
      </c>
      <c r="D1290" t="s">
        <v>206</v>
      </c>
      <c r="E1290">
        <v>1585.254536228</v>
      </c>
      <c r="F1290">
        <v>245.74</v>
      </c>
      <c r="G1290">
        <v>-31.297575043555501</v>
      </c>
      <c r="H1290">
        <v>4.6789470864921503</v>
      </c>
      <c r="I1290">
        <v>-20.831860842953901</v>
      </c>
      <c r="J1290">
        <v>6.7468447039733297</v>
      </c>
      <c r="M1290">
        <v>0</v>
      </c>
      <c r="O1290">
        <v>10.234394075038599</v>
      </c>
      <c r="P1290">
        <v>5.9406794274874999</v>
      </c>
    </row>
    <row r="1291" spans="1:17" hidden="1" x14ac:dyDescent="0.3">
      <c r="A1291" t="s">
        <v>2746</v>
      </c>
      <c r="B1291" t="s">
        <v>2747</v>
      </c>
      <c r="C1291" t="str">
        <f>IFERROR(VLOOKUP(Table1[[#This Row],[Ticker]],[1]!Table1[[Symbol]:[Industry]],2,FALSE),"-")</f>
        <v>-</v>
      </c>
      <c r="D1291" t="s">
        <v>46</v>
      </c>
      <c r="E1291">
        <v>1579.7752499999999</v>
      </c>
      <c r="F1291">
        <v>400.45</v>
      </c>
      <c r="G1291">
        <v>7.4901107375832696</v>
      </c>
      <c r="H1291">
        <v>3.7977505612607798</v>
      </c>
      <c r="I1291">
        <v>43.146295955622101</v>
      </c>
      <c r="J1291">
        <v>-2.8311876505017302</v>
      </c>
      <c r="K1291">
        <v>417.67627802693602</v>
      </c>
      <c r="L1291">
        <v>361.38005701251097</v>
      </c>
      <c r="M1291">
        <v>28.952242555689299</v>
      </c>
      <c r="N1291">
        <v>0.34578271861437399</v>
      </c>
      <c r="O1291">
        <v>24.222749406917199</v>
      </c>
      <c r="P1291">
        <v>73.995220508364</v>
      </c>
      <c r="Q1291">
        <v>7.2559658961083004E-2</v>
      </c>
    </row>
    <row r="1292" spans="1:17" hidden="1" x14ac:dyDescent="0.3">
      <c r="A1292" t="s">
        <v>2748</v>
      </c>
      <c r="B1292" t="s">
        <v>2749</v>
      </c>
      <c r="C1292" t="str">
        <f>IFERROR(VLOOKUP(Table1[[#This Row],[Ticker]],[1]!Table1[[Symbol]:[Industry]],2,FALSE),"-")</f>
        <v>-</v>
      </c>
      <c r="D1292" t="s">
        <v>60</v>
      </c>
      <c r="E1292">
        <v>1573.693770394</v>
      </c>
      <c r="F1292">
        <v>221.03</v>
      </c>
      <c r="G1292">
        <v>-45.842245680351297</v>
      </c>
      <c r="H1292">
        <v>-5.10462100409997</v>
      </c>
      <c r="I1292">
        <v>-35.376531479749801</v>
      </c>
      <c r="J1292">
        <v>-1.87639128547335</v>
      </c>
      <c r="K1292">
        <v>232.03799457442801</v>
      </c>
      <c r="M1292">
        <v>31.3600259734806</v>
      </c>
      <c r="N1292">
        <v>0.51060398920509498</v>
      </c>
      <c r="O1292">
        <v>34.167307605302398</v>
      </c>
      <c r="P1292">
        <v>11.070351758793899</v>
      </c>
    </row>
    <row r="1293" spans="1:17" hidden="1" x14ac:dyDescent="0.3">
      <c r="A1293" t="s">
        <v>2750</v>
      </c>
      <c r="B1293" t="s">
        <v>2751</v>
      </c>
      <c r="C1293" t="str">
        <f>IFERROR(VLOOKUP(Table1[[#This Row],[Ticker]],[1]!Table1[[Symbol]:[Industry]],2,FALSE),"-")</f>
        <v>-</v>
      </c>
      <c r="D1293" t="s">
        <v>206</v>
      </c>
      <c r="E1293">
        <v>1573.4998350000001</v>
      </c>
      <c r="F1293">
        <v>116.31</v>
      </c>
      <c r="G1293">
        <v>13.6620120775484</v>
      </c>
      <c r="H1293">
        <v>-6.4394579907705296</v>
      </c>
      <c r="I1293">
        <v>-26.562277814232399</v>
      </c>
      <c r="J1293">
        <v>-3.5607443333110198</v>
      </c>
      <c r="K1293">
        <v>123.375676905291</v>
      </c>
      <c r="L1293">
        <v>118.120723736762</v>
      </c>
      <c r="M1293">
        <v>35.291215853271098</v>
      </c>
      <c r="N1293">
        <v>0.56958279455851701</v>
      </c>
      <c r="O1293">
        <v>34.984094230934502</v>
      </c>
      <c r="P1293">
        <v>47.7890724269377</v>
      </c>
      <c r="Q1293">
        <v>9.0432538917999003E-2</v>
      </c>
    </row>
    <row r="1294" spans="1:17" hidden="1" x14ac:dyDescent="0.3">
      <c r="A1294" t="s">
        <v>2752</v>
      </c>
      <c r="B1294" t="s">
        <v>2753</v>
      </c>
      <c r="C1294" t="str">
        <f>IFERROR(VLOOKUP(Table1[[#This Row],[Ticker]],[1]!Table1[[Symbol]:[Industry]],2,FALSE),"-")</f>
        <v>-</v>
      </c>
      <c r="D1294" t="s">
        <v>626</v>
      </c>
      <c r="E1294">
        <v>1573.2469596400001</v>
      </c>
      <c r="F1294">
        <v>159.79</v>
      </c>
      <c r="G1294">
        <v>-15.491750952228999</v>
      </c>
      <c r="H1294">
        <v>5.0591912938306898</v>
      </c>
      <c r="I1294">
        <v>14.7057849335198</v>
      </c>
      <c r="J1294">
        <v>7.4262938565157004</v>
      </c>
      <c r="K1294">
        <v>144.127713515512</v>
      </c>
      <c r="L1294">
        <v>140.89780614565601</v>
      </c>
      <c r="M1294">
        <v>75.578031800367796</v>
      </c>
      <c r="N1294">
        <v>1.4521413307390101</v>
      </c>
      <c r="O1294">
        <v>17.623130358595599</v>
      </c>
      <c r="P1294">
        <v>39.554585152838399</v>
      </c>
      <c r="Q1294">
        <v>-5.9392063397214999E-2</v>
      </c>
    </row>
    <row r="1295" spans="1:17" hidden="1" x14ac:dyDescent="0.3">
      <c r="A1295" t="s">
        <v>2754</v>
      </c>
      <c r="B1295" t="s">
        <v>2755</v>
      </c>
      <c r="C1295" t="str">
        <f>IFERROR(VLOOKUP(Table1[[#This Row],[Ticker]],[1]!Table1[[Symbol]:[Industry]],2,FALSE),"-")</f>
        <v>-</v>
      </c>
      <c r="D1295" t="s">
        <v>127</v>
      </c>
      <c r="E1295">
        <v>1572.1420000000001</v>
      </c>
      <c r="F1295">
        <v>776.75</v>
      </c>
      <c r="G1295">
        <v>-16.357262409347701</v>
      </c>
      <c r="H1295">
        <v>16.387797601426499</v>
      </c>
      <c r="I1295">
        <v>8.5462906980460698</v>
      </c>
      <c r="J1295">
        <v>0.43061178092326202</v>
      </c>
      <c r="K1295">
        <v>688.52296174679702</v>
      </c>
      <c r="L1295">
        <v>650.044954344708</v>
      </c>
      <c r="M1295">
        <v>65.764217947671</v>
      </c>
      <c r="N1295">
        <v>2.9652097401949602</v>
      </c>
      <c r="O1295">
        <v>6.6881235918892799</v>
      </c>
      <c r="P1295">
        <v>34.969591659426499</v>
      </c>
      <c r="Q1295">
        <v>0.109676952869962</v>
      </c>
    </row>
    <row r="1296" spans="1:17" hidden="1" x14ac:dyDescent="0.3">
      <c r="A1296" t="s">
        <v>2756</v>
      </c>
      <c r="B1296" t="s">
        <v>2757</v>
      </c>
      <c r="C1296" t="str">
        <f>IFERROR(VLOOKUP(Table1[[#This Row],[Ticker]],[1]!Table1[[Symbol]:[Industry]],2,FALSE),"-")</f>
        <v>-</v>
      </c>
      <c r="D1296" t="s">
        <v>46</v>
      </c>
      <c r="E1296">
        <v>1564.033657878</v>
      </c>
      <c r="F1296">
        <v>263.54000000000002</v>
      </c>
      <c r="G1296">
        <v>357.67755392330702</v>
      </c>
      <c r="H1296">
        <v>17.067601016132201</v>
      </c>
      <c r="I1296">
        <v>118.32199429816001</v>
      </c>
      <c r="J1296">
        <v>-6.8121777494768203</v>
      </c>
      <c r="K1296">
        <v>220.89944258868999</v>
      </c>
      <c r="L1296">
        <v>153.48562445750599</v>
      </c>
      <c r="M1296">
        <v>61.629540085513298</v>
      </c>
      <c r="N1296">
        <v>1.73403097989994</v>
      </c>
      <c r="O1296">
        <v>4.5002656143279696</v>
      </c>
      <c r="P1296">
        <v>453.65546218487299</v>
      </c>
      <c r="Q1296">
        <v>0.22146767982332</v>
      </c>
    </row>
    <row r="1297" spans="1:17" hidden="1" x14ac:dyDescent="0.3">
      <c r="A1297" t="s">
        <v>2758</v>
      </c>
      <c r="B1297" t="s">
        <v>2759</v>
      </c>
      <c r="C1297" t="str">
        <f>IFERROR(VLOOKUP(Table1[[#This Row],[Ticker]],[1]!Table1[[Symbol]:[Industry]],2,FALSE),"-")</f>
        <v>-</v>
      </c>
      <c r="D1297" t="s">
        <v>278</v>
      </c>
      <c r="E1297">
        <v>1561.5853365129999</v>
      </c>
      <c r="F1297">
        <v>190.31</v>
      </c>
      <c r="G1297">
        <v>-31.058960021006399</v>
      </c>
      <c r="H1297">
        <v>6.1182161336988097</v>
      </c>
      <c r="I1297">
        <v>-1.79845445585247</v>
      </c>
      <c r="J1297">
        <v>3.43606384233289</v>
      </c>
      <c r="K1297">
        <v>179.80948101318299</v>
      </c>
      <c r="M1297">
        <v>59.705186477105897</v>
      </c>
      <c r="N1297">
        <v>1.99815671228551</v>
      </c>
      <c r="O1297">
        <v>15.5483159056276</v>
      </c>
      <c r="P1297">
        <v>47.871017871017798</v>
      </c>
    </row>
    <row r="1298" spans="1:17" hidden="1" x14ac:dyDescent="0.3">
      <c r="A1298" t="s">
        <v>2760</v>
      </c>
      <c r="B1298" t="s">
        <v>2761</v>
      </c>
      <c r="C1298" t="str">
        <f>IFERROR(VLOOKUP(Table1[[#This Row],[Ticker]],[1]!Table1[[Symbol]:[Industry]],2,FALSE),"-")</f>
        <v>-</v>
      </c>
      <c r="D1298" t="s">
        <v>46</v>
      </c>
      <c r="E1298">
        <v>1559.6969894480001</v>
      </c>
      <c r="F1298">
        <v>69.680000000000007</v>
      </c>
      <c r="G1298">
        <v>-5.1195141128807098</v>
      </c>
      <c r="H1298">
        <v>-8.9597287614529897</v>
      </c>
      <c r="I1298">
        <v>2.6853300116405801</v>
      </c>
      <c r="J1298">
        <v>1.7160550519172999</v>
      </c>
      <c r="K1298">
        <v>70.803071114402798</v>
      </c>
      <c r="L1298">
        <v>69.132038815622707</v>
      </c>
      <c r="M1298">
        <v>56.5685073353946</v>
      </c>
      <c r="N1298">
        <v>0.48454892691497098</v>
      </c>
      <c r="O1298">
        <v>33.682548794489001</v>
      </c>
      <c r="P1298">
        <v>29.878844361602901</v>
      </c>
      <c r="Q1298">
        <v>9.3062846845676006E-2</v>
      </c>
    </row>
    <row r="1299" spans="1:17" hidden="1" x14ac:dyDescent="0.3">
      <c r="A1299" t="s">
        <v>2762</v>
      </c>
      <c r="B1299" t="s">
        <v>2763</v>
      </c>
      <c r="C1299" t="str">
        <f>IFERROR(VLOOKUP(Table1[[#This Row],[Ticker]],[1]!Table1[[Symbol]:[Industry]],2,FALSE),"-")</f>
        <v>-</v>
      </c>
      <c r="D1299" t="s">
        <v>418</v>
      </c>
      <c r="E1299">
        <v>1557.365455701</v>
      </c>
      <c r="F1299">
        <v>105.93</v>
      </c>
      <c r="G1299">
        <v>-61.369289822851002</v>
      </c>
      <c r="H1299">
        <v>10.8584373777542</v>
      </c>
      <c r="I1299">
        <v>-9.96091443074158</v>
      </c>
      <c r="J1299">
        <v>2.8097200276695302</v>
      </c>
      <c r="K1299">
        <v>101.43330161687901</v>
      </c>
      <c r="L1299">
        <v>110.391915187473</v>
      </c>
      <c r="M1299">
        <v>63.6365306747932</v>
      </c>
      <c r="N1299">
        <v>0.53024207949670898</v>
      </c>
      <c r="O1299">
        <v>61.332955725479003</v>
      </c>
      <c r="P1299">
        <v>17.7</v>
      </c>
      <c r="Q1299">
        <v>-3.8911311784296999E-2</v>
      </c>
    </row>
    <row r="1300" spans="1:17" hidden="1" x14ac:dyDescent="0.3">
      <c r="A1300" t="s">
        <v>2764</v>
      </c>
      <c r="B1300" t="s">
        <v>2765</v>
      </c>
      <c r="C1300" t="str">
        <f>IFERROR(VLOOKUP(Table1[[#This Row],[Ticker]],[1]!Table1[[Symbol]:[Industry]],2,FALSE),"-")</f>
        <v>-</v>
      </c>
      <c r="D1300" t="s">
        <v>295</v>
      </c>
      <c r="E1300">
        <v>1556.581346728</v>
      </c>
      <c r="F1300">
        <v>165.52</v>
      </c>
      <c r="G1300">
        <v>49.456903946632202</v>
      </c>
      <c r="H1300">
        <v>10.0429016360692</v>
      </c>
      <c r="I1300">
        <v>67.782306928151698</v>
      </c>
      <c r="J1300">
        <v>8.5981493622901901</v>
      </c>
      <c r="K1300">
        <v>140.976642977176</v>
      </c>
      <c r="L1300">
        <v>119.306983604229</v>
      </c>
      <c r="M1300">
        <v>68.832583802573495</v>
      </c>
      <c r="N1300">
        <v>1.8837257039286299</v>
      </c>
      <c r="O1300">
        <v>7.5096665055582204</v>
      </c>
      <c r="P1300">
        <v>102.10012210012199</v>
      </c>
      <c r="Q1300">
        <v>8.2198383076250003E-3</v>
      </c>
    </row>
    <row r="1301" spans="1:17" hidden="1" x14ac:dyDescent="0.3">
      <c r="A1301" t="s">
        <v>2766</v>
      </c>
      <c r="B1301" t="s">
        <v>2767</v>
      </c>
      <c r="C1301" t="str">
        <f>IFERROR(VLOOKUP(Table1[[#This Row],[Ticker]],[1]!Table1[[Symbol]:[Industry]],2,FALSE),"-")</f>
        <v>-</v>
      </c>
      <c r="D1301" t="s">
        <v>265</v>
      </c>
      <c r="E1301">
        <v>1554.0493843439999</v>
      </c>
      <c r="F1301">
        <v>28.04</v>
      </c>
      <c r="G1301">
        <v>-41.040929331144099</v>
      </c>
      <c r="H1301">
        <v>-9.6949681742863199</v>
      </c>
      <c r="I1301">
        <v>-24.818626616052999</v>
      </c>
      <c r="J1301">
        <v>-4.4816809370523103</v>
      </c>
      <c r="K1301">
        <v>30.207157592123099</v>
      </c>
      <c r="L1301">
        <v>31.5753518719882</v>
      </c>
      <c r="M1301">
        <v>22.987812676614599</v>
      </c>
      <c r="N1301">
        <v>0.36772522549368503</v>
      </c>
      <c r="O1301">
        <v>63.338088445078398</v>
      </c>
      <c r="P1301">
        <v>24.622222222222199</v>
      </c>
      <c r="Q1301">
        <v>-4.0860127719767998E-2</v>
      </c>
    </row>
    <row r="1302" spans="1:17" hidden="1" x14ac:dyDescent="0.3">
      <c r="A1302" t="s">
        <v>2768</v>
      </c>
      <c r="B1302" t="s">
        <v>2769</v>
      </c>
      <c r="C1302" t="str">
        <f>IFERROR(VLOOKUP(Table1[[#This Row],[Ticker]],[1]!Table1[[Symbol]:[Industry]],2,FALSE),"-")</f>
        <v>-</v>
      </c>
      <c r="D1302" t="s">
        <v>54</v>
      </c>
      <c r="E1302">
        <v>1549.2994607999999</v>
      </c>
      <c r="F1302">
        <v>773.5</v>
      </c>
      <c r="G1302">
        <v>26.6218641134504</v>
      </c>
      <c r="H1302">
        <v>10.833545059039601</v>
      </c>
      <c r="I1302">
        <v>18.592644105395301</v>
      </c>
      <c r="J1302">
        <v>-7.8068269131883801</v>
      </c>
      <c r="K1302">
        <v>698.57620071261499</v>
      </c>
      <c r="L1302">
        <v>624.90630928037604</v>
      </c>
      <c r="M1302">
        <v>63.715653656351598</v>
      </c>
      <c r="N1302">
        <v>1.9331888608919601</v>
      </c>
      <c r="O1302">
        <v>4.9579831932773102</v>
      </c>
      <c r="P1302">
        <v>63.877118644067799</v>
      </c>
      <c r="Q1302">
        <v>7.1429806498077994E-2</v>
      </c>
    </row>
    <row r="1303" spans="1:17" hidden="1" x14ac:dyDescent="0.3">
      <c r="A1303" t="s">
        <v>2770</v>
      </c>
      <c r="B1303" t="s">
        <v>2771</v>
      </c>
      <c r="C1303" t="str">
        <f>IFERROR(VLOOKUP(Table1[[#This Row],[Ticker]],[1]!Table1[[Symbol]:[Industry]],2,FALSE),"-")</f>
        <v>-</v>
      </c>
      <c r="D1303" t="s">
        <v>75</v>
      </c>
      <c r="E1303">
        <v>1531.5101549999999</v>
      </c>
      <c r="F1303">
        <v>129.11000000000001</v>
      </c>
      <c r="G1303">
        <v>-15.8607753121402</v>
      </c>
      <c r="H1303">
        <v>16.334946337874801</v>
      </c>
      <c r="I1303">
        <v>30.388265248842501</v>
      </c>
      <c r="J1303">
        <v>-6.2064331385639298</v>
      </c>
      <c r="K1303">
        <v>114.484736385384</v>
      </c>
      <c r="L1303">
        <v>103.131540097368</v>
      </c>
      <c r="M1303">
        <v>76.721130280445294</v>
      </c>
      <c r="N1303">
        <v>2.7565185834840298</v>
      </c>
      <c r="O1303">
        <v>11.532801487104001</v>
      </c>
      <c r="P1303">
        <v>54.808153477218198</v>
      </c>
    </row>
    <row r="1304" spans="1:17" hidden="1" x14ac:dyDescent="0.3">
      <c r="A1304" t="s">
        <v>2772</v>
      </c>
      <c r="B1304" t="s">
        <v>2773</v>
      </c>
      <c r="C1304" t="str">
        <f>IFERROR(VLOOKUP(Table1[[#This Row],[Ticker]],[1]!Table1[[Symbol]:[Industry]],2,FALSE),"-")</f>
        <v>-</v>
      </c>
      <c r="D1304" t="s">
        <v>382</v>
      </c>
      <c r="E1304">
        <v>1524.69740475</v>
      </c>
      <c r="F1304">
        <v>128.65</v>
      </c>
      <c r="G1304">
        <v>-6.9269242267302404</v>
      </c>
      <c r="H1304">
        <v>-7.7027713608331201</v>
      </c>
      <c r="I1304">
        <v>9.8514053008653999</v>
      </c>
      <c r="J1304">
        <v>-2.0637361821678302</v>
      </c>
      <c r="K1304">
        <v>129.55592973405101</v>
      </c>
      <c r="L1304">
        <v>121.338290704668</v>
      </c>
      <c r="M1304">
        <v>36.083158633631001</v>
      </c>
      <c r="N1304">
        <v>0.25661688297031299</v>
      </c>
      <c r="O1304">
        <v>21.3369607462106</v>
      </c>
      <c r="P1304">
        <v>36.281779661016898</v>
      </c>
      <c r="Q1304">
        <v>4.3998806869538998E-2</v>
      </c>
    </row>
    <row r="1305" spans="1:17" hidden="1" x14ac:dyDescent="0.3">
      <c r="A1305" t="s">
        <v>2774</v>
      </c>
      <c r="B1305" t="s">
        <v>2775</v>
      </c>
      <c r="C1305" t="str">
        <f>IFERROR(VLOOKUP(Table1[[#This Row],[Ticker]],[1]!Table1[[Symbol]:[Industry]],2,FALSE),"-")</f>
        <v>-</v>
      </c>
      <c r="D1305" t="s">
        <v>295</v>
      </c>
      <c r="E1305">
        <v>1523.0111774299901</v>
      </c>
      <c r="F1305">
        <v>112.37</v>
      </c>
      <c r="G1305">
        <v>-31.690964267668601</v>
      </c>
      <c r="H1305">
        <v>1.6845505347680101</v>
      </c>
      <c r="I1305">
        <v>-0.81157143089566097</v>
      </c>
      <c r="J1305">
        <v>9.1732483744138005E-3</v>
      </c>
      <c r="K1305">
        <v>113.015922236362</v>
      </c>
      <c r="L1305">
        <v>111.81885625168501</v>
      </c>
      <c r="M1305">
        <v>49.601299228942104</v>
      </c>
      <c r="N1305">
        <v>0.40465036219172901</v>
      </c>
      <c r="O1305">
        <v>14.7904244905223</v>
      </c>
      <c r="P1305">
        <v>22.141304347826001</v>
      </c>
      <c r="Q1305">
        <v>-2.8429300440398E-2</v>
      </c>
    </row>
    <row r="1306" spans="1:17" hidden="1" x14ac:dyDescent="0.3">
      <c r="A1306" t="s">
        <v>2776</v>
      </c>
      <c r="B1306" t="s">
        <v>2777</v>
      </c>
      <c r="C1306" t="str">
        <f>IFERROR(VLOOKUP(Table1[[#This Row],[Ticker]],[1]!Table1[[Symbol]:[Industry]],2,FALSE),"-")</f>
        <v>-</v>
      </c>
      <c r="D1306" t="s">
        <v>798</v>
      </c>
      <c r="E1306">
        <v>1518.7580851519999</v>
      </c>
      <c r="F1306">
        <v>69.52</v>
      </c>
      <c r="G1306">
        <v>110.58050592979799</v>
      </c>
      <c r="H1306">
        <v>-1.17073514294189</v>
      </c>
      <c r="I1306">
        <v>26.028192573497201</v>
      </c>
      <c r="J1306">
        <v>-6.8909937631567404</v>
      </c>
      <c r="K1306">
        <v>68.004775415855093</v>
      </c>
      <c r="L1306">
        <v>57.952809434478297</v>
      </c>
      <c r="M1306">
        <v>46.702424315848702</v>
      </c>
      <c r="N1306">
        <v>0.594290682030993</v>
      </c>
      <c r="O1306">
        <v>11.478711162255401</v>
      </c>
      <c r="P1306">
        <v>149.62298025134601</v>
      </c>
      <c r="Q1306">
        <v>0.23100926186076501</v>
      </c>
    </row>
    <row r="1307" spans="1:17" hidden="1" x14ac:dyDescent="0.3">
      <c r="A1307" t="s">
        <v>2778</v>
      </c>
      <c r="B1307" t="s">
        <v>2779</v>
      </c>
      <c r="C1307" t="str">
        <f>IFERROR(VLOOKUP(Table1[[#This Row],[Ticker]],[1]!Table1[[Symbol]:[Industry]],2,FALSE),"-")</f>
        <v>-</v>
      </c>
      <c r="D1307" t="s">
        <v>81</v>
      </c>
      <c r="E1307">
        <v>1510.99</v>
      </c>
      <c r="F1307">
        <v>128.05000000000001</v>
      </c>
      <c r="G1307">
        <v>223.02800263965301</v>
      </c>
      <c r="H1307">
        <v>59.7753625673028</v>
      </c>
      <c r="I1307">
        <v>95.887265459422593</v>
      </c>
      <c r="J1307">
        <v>-6.90179263025908</v>
      </c>
      <c r="K1307">
        <v>94.015924245336606</v>
      </c>
      <c r="L1307">
        <v>68.923248302256496</v>
      </c>
      <c r="M1307">
        <v>69.065009231036697</v>
      </c>
      <c r="N1307">
        <v>1.3025694383011099</v>
      </c>
      <c r="O1307">
        <v>4.72471690745801</v>
      </c>
      <c r="P1307">
        <v>262.23479490806199</v>
      </c>
      <c r="Q1307">
        <v>0.14031944514094399</v>
      </c>
    </row>
    <row r="1308" spans="1:17" hidden="1" x14ac:dyDescent="0.3">
      <c r="A1308" t="s">
        <v>2780</v>
      </c>
      <c r="B1308" t="s">
        <v>2781</v>
      </c>
      <c r="C1308" t="str">
        <f>IFERROR(VLOOKUP(Table1[[#This Row],[Ticker]],[1]!Table1[[Symbol]:[Industry]],2,FALSE),"-")</f>
        <v>-</v>
      </c>
      <c r="D1308" t="s">
        <v>21</v>
      </c>
      <c r="E1308">
        <v>1509.48984348</v>
      </c>
      <c r="F1308">
        <v>407.7</v>
      </c>
      <c r="G1308">
        <v>4.2072635888288197</v>
      </c>
      <c r="H1308">
        <v>3.2690789423662099</v>
      </c>
      <c r="I1308">
        <v>30.1907779535291</v>
      </c>
      <c r="J1308">
        <v>-1.91928053143156</v>
      </c>
      <c r="K1308">
        <v>393.78759838405699</v>
      </c>
      <c r="L1308">
        <v>345.66618530425097</v>
      </c>
      <c r="M1308">
        <v>39.607990715770697</v>
      </c>
      <c r="N1308">
        <v>1.98148753747254</v>
      </c>
      <c r="O1308">
        <v>11.6016678930586</v>
      </c>
      <c r="P1308">
        <v>64.130434782608603</v>
      </c>
      <c r="Q1308">
        <v>-1.772242510271E-2</v>
      </c>
    </row>
    <row r="1309" spans="1:17" hidden="1" x14ac:dyDescent="0.3">
      <c r="A1309" t="s">
        <v>2782</v>
      </c>
      <c r="B1309" t="s">
        <v>2783</v>
      </c>
      <c r="C1309" t="str">
        <f>IFERROR(VLOOKUP(Table1[[#This Row],[Ticker]],[1]!Table1[[Symbol]:[Industry]],2,FALSE),"-")</f>
        <v>-</v>
      </c>
      <c r="D1309" t="s">
        <v>637</v>
      </c>
      <c r="E1309">
        <v>1507.406868</v>
      </c>
      <c r="F1309">
        <v>217.8</v>
      </c>
      <c r="G1309">
        <v>-44.370103056311002</v>
      </c>
      <c r="H1309">
        <v>-8.5393578109939003</v>
      </c>
      <c r="I1309">
        <v>-28.7987470869503</v>
      </c>
      <c r="J1309">
        <v>-2.8653800749474301</v>
      </c>
      <c r="K1309">
        <v>237.76991107134899</v>
      </c>
      <c r="L1309">
        <v>255.924129474062</v>
      </c>
      <c r="M1309">
        <v>31.273969018637501</v>
      </c>
      <c r="N1309">
        <v>0.569295364685243</v>
      </c>
      <c r="O1309">
        <v>51.974288337924698</v>
      </c>
      <c r="P1309">
        <v>1.3447489646829001</v>
      </c>
      <c r="Q1309">
        <v>4.9358318883034998E-2</v>
      </c>
    </row>
    <row r="1310" spans="1:17" hidden="1" x14ac:dyDescent="0.3">
      <c r="A1310" t="s">
        <v>2784</v>
      </c>
      <c r="B1310" t="s">
        <v>2785</v>
      </c>
      <c r="C1310" t="str">
        <f>IFERROR(VLOOKUP(Table1[[#This Row],[Ticker]],[1]!Table1[[Symbol]:[Industry]],2,FALSE),"-")</f>
        <v>-</v>
      </c>
      <c r="D1310" t="s">
        <v>164</v>
      </c>
      <c r="E1310">
        <v>1504.8153431999999</v>
      </c>
      <c r="F1310">
        <v>1227.2</v>
      </c>
      <c r="G1310">
        <v>-13.181188296978499</v>
      </c>
      <c r="H1310">
        <v>-4.7233857599862699</v>
      </c>
      <c r="I1310">
        <v>8.7690226697520401</v>
      </c>
      <c r="J1310">
        <v>-4.7862707936250102</v>
      </c>
      <c r="K1310">
        <v>1263.8434748782199</v>
      </c>
      <c r="L1310">
        <v>1185.33635813811</v>
      </c>
      <c r="M1310">
        <v>36.203276586373399</v>
      </c>
      <c r="N1310">
        <v>0.272214860594377</v>
      </c>
      <c r="O1310">
        <v>28.340938722294599</v>
      </c>
      <c r="P1310">
        <v>36.378285269767098</v>
      </c>
      <c r="Q1310">
        <v>-4.8550660308124001E-2</v>
      </c>
    </row>
    <row r="1311" spans="1:17" hidden="1" x14ac:dyDescent="0.3">
      <c r="A1311" t="s">
        <v>2786</v>
      </c>
      <c r="B1311" t="s">
        <v>2787</v>
      </c>
      <c r="C1311" t="str">
        <f>IFERROR(VLOOKUP(Table1[[#This Row],[Ticker]],[1]!Table1[[Symbol]:[Industry]],2,FALSE),"-")</f>
        <v>-</v>
      </c>
      <c r="D1311" t="s">
        <v>753</v>
      </c>
      <c r="E1311">
        <v>1502.0466694199999</v>
      </c>
      <c r="F1311">
        <v>276.37</v>
      </c>
      <c r="G1311">
        <v>1.95454608658917</v>
      </c>
      <c r="H1311">
        <v>-0.17192122934993201</v>
      </c>
      <c r="I1311">
        <v>1.00877622032264</v>
      </c>
      <c r="J1311">
        <v>-6.5933523216935505E-2</v>
      </c>
      <c r="K1311">
        <v>267.63195128578701</v>
      </c>
      <c r="L1311">
        <v>247.90822311515899</v>
      </c>
      <c r="M1311">
        <v>57.335343564974302</v>
      </c>
      <c r="N1311">
        <v>0.54424156901060805</v>
      </c>
      <c r="O1311">
        <v>3.12262546586097</v>
      </c>
      <c r="P1311">
        <v>36.2166691310562</v>
      </c>
      <c r="Q1311">
        <v>2.5420345253382999E-2</v>
      </c>
    </row>
    <row r="1312" spans="1:17" hidden="1" x14ac:dyDescent="0.3">
      <c r="A1312" t="s">
        <v>2788</v>
      </c>
      <c r="B1312" t="s">
        <v>2789</v>
      </c>
      <c r="C1312" t="str">
        <f>IFERROR(VLOOKUP(Table1[[#This Row],[Ticker]],[1]!Table1[[Symbol]:[Industry]],2,FALSE),"-")</f>
        <v>-</v>
      </c>
      <c r="D1312" t="s">
        <v>234</v>
      </c>
      <c r="E1312">
        <v>1499.0521830799901</v>
      </c>
      <c r="F1312">
        <v>2458.6</v>
      </c>
      <c r="G1312">
        <v>204.33080115903101</v>
      </c>
      <c r="H1312">
        <v>69.876701883158205</v>
      </c>
      <c r="I1312">
        <v>107.616247243163</v>
      </c>
      <c r="J1312">
        <v>30.7579251388857</v>
      </c>
      <c r="K1312">
        <v>1713.5399941840201</v>
      </c>
      <c r="L1312">
        <v>1330.93017231058</v>
      </c>
      <c r="M1312">
        <v>68.346922063154807</v>
      </c>
      <c r="N1312">
        <v>2.6667233908524</v>
      </c>
      <c r="O1312">
        <v>8.5373789961766793</v>
      </c>
      <c r="P1312">
        <v>236.79452054794501</v>
      </c>
      <c r="Q1312">
        <v>0.13223292817704299</v>
      </c>
    </row>
    <row r="1313" spans="1:17" hidden="1" x14ac:dyDescent="0.3">
      <c r="A1313" t="s">
        <v>2790</v>
      </c>
      <c r="B1313" t="s">
        <v>2791</v>
      </c>
      <c r="C1313" t="str">
        <f>IFERROR(VLOOKUP(Table1[[#This Row],[Ticker]],[1]!Table1[[Symbol]:[Industry]],2,FALSE),"-")</f>
        <v>-</v>
      </c>
      <c r="D1313" t="s">
        <v>81</v>
      </c>
      <c r="E1313">
        <v>1489.5172500000001</v>
      </c>
      <c r="F1313">
        <v>147.55000000000001</v>
      </c>
      <c r="G1313">
        <v>-31.354557627918599</v>
      </c>
      <c r="H1313">
        <v>3.1462677276552999</v>
      </c>
      <c r="I1313">
        <v>-10.1363078219154</v>
      </c>
      <c r="J1313">
        <v>-1.8744781709710401</v>
      </c>
      <c r="K1313">
        <v>150.6800849334</v>
      </c>
      <c r="L1313">
        <v>149.86638514549901</v>
      </c>
      <c r="M1313">
        <v>40.071117269439497</v>
      </c>
      <c r="N1313">
        <v>0.42290688320995901</v>
      </c>
      <c r="O1313">
        <v>37.580481192815903</v>
      </c>
      <c r="P1313">
        <v>30.057293962097798</v>
      </c>
      <c r="Q1313">
        <v>0.116695446057505</v>
      </c>
    </row>
    <row r="1314" spans="1:17" hidden="1" x14ac:dyDescent="0.3">
      <c r="A1314" t="s">
        <v>2792</v>
      </c>
      <c r="B1314" t="s">
        <v>2793</v>
      </c>
      <c r="C1314" t="str">
        <f>IFERROR(VLOOKUP(Table1[[#This Row],[Ticker]],[1]!Table1[[Symbol]:[Industry]],2,FALSE),"-")</f>
        <v>-</v>
      </c>
      <c r="D1314" t="s">
        <v>37</v>
      </c>
      <c r="E1314">
        <v>1488.7155</v>
      </c>
      <c r="F1314">
        <v>44.34</v>
      </c>
      <c r="G1314">
        <v>-11.692019871663</v>
      </c>
      <c r="H1314">
        <v>-5.1380684303642701</v>
      </c>
      <c r="I1314">
        <v>-10.4696193414834</v>
      </c>
      <c r="J1314">
        <v>-5.6386548611495098</v>
      </c>
      <c r="K1314">
        <v>45.3614198592687</v>
      </c>
      <c r="L1314">
        <v>45.602479125892302</v>
      </c>
      <c r="M1314">
        <v>45.205333310905303</v>
      </c>
      <c r="N1314">
        <v>0.89998042706334402</v>
      </c>
      <c r="O1314">
        <v>79.048263419034697</v>
      </c>
      <c r="P1314">
        <v>30.411764705882302</v>
      </c>
      <c r="Q1314">
        <v>0.20659313823404099</v>
      </c>
    </row>
    <row r="1315" spans="1:17" hidden="1" x14ac:dyDescent="0.3">
      <c r="A1315" t="s">
        <v>2794</v>
      </c>
      <c r="B1315" t="s">
        <v>2795</v>
      </c>
      <c r="C1315" t="str">
        <f>IFERROR(VLOOKUP(Table1[[#This Row],[Ticker]],[1]!Table1[[Symbol]:[Industry]],2,FALSE),"-")</f>
        <v>-</v>
      </c>
      <c r="D1315" t="s">
        <v>382</v>
      </c>
      <c r="E1315">
        <v>1487.3865731999999</v>
      </c>
      <c r="F1315">
        <v>240.57</v>
      </c>
      <c r="G1315">
        <v>-10.9829746266032</v>
      </c>
      <c r="H1315">
        <v>-9.8247455566629398</v>
      </c>
      <c r="I1315">
        <v>-20.591768924110301</v>
      </c>
      <c r="J1315">
        <v>-3.9346022247606598</v>
      </c>
      <c r="K1315">
        <v>259.00002273879801</v>
      </c>
      <c r="L1315">
        <v>251.77282144137601</v>
      </c>
      <c r="M1315">
        <v>27.6354849713621</v>
      </c>
      <c r="N1315">
        <v>0.80755588473568996</v>
      </c>
      <c r="O1315">
        <v>29.671197572432099</v>
      </c>
      <c r="P1315">
        <v>17.322604242867499</v>
      </c>
      <c r="Q1315">
        <v>9.4301432284413997E-2</v>
      </c>
    </row>
    <row r="1316" spans="1:17" hidden="1" x14ac:dyDescent="0.3">
      <c r="A1316" t="s">
        <v>2796</v>
      </c>
      <c r="B1316" t="s">
        <v>2797</v>
      </c>
      <c r="C1316" t="str">
        <f>IFERROR(VLOOKUP(Table1[[#This Row],[Ticker]],[1]!Table1[[Symbol]:[Industry]],2,FALSE),"-")</f>
        <v>-</v>
      </c>
      <c r="D1316" t="s">
        <v>132</v>
      </c>
      <c r="E1316">
        <v>1486.28727501</v>
      </c>
      <c r="F1316">
        <v>361.1</v>
      </c>
      <c r="G1316">
        <v>68.309907989089396</v>
      </c>
      <c r="H1316">
        <v>11.440961649598901</v>
      </c>
      <c r="I1316">
        <v>-3.1514807127229298</v>
      </c>
      <c r="J1316">
        <v>-0.49836928399503899</v>
      </c>
      <c r="K1316">
        <v>331.14613272811499</v>
      </c>
      <c r="L1316">
        <v>315.92170775534998</v>
      </c>
      <c r="M1316">
        <v>72.150208479070898</v>
      </c>
      <c r="N1316">
        <v>1.4235323840535401</v>
      </c>
      <c r="O1316">
        <v>15.203544724453</v>
      </c>
      <c r="P1316">
        <v>127.751497950173</v>
      </c>
      <c r="Q1316">
        <v>9.6736614031737E-2</v>
      </c>
    </row>
    <row r="1317" spans="1:17" hidden="1" x14ac:dyDescent="0.3">
      <c r="A1317" t="s">
        <v>2798</v>
      </c>
      <c r="B1317" t="s">
        <v>2799</v>
      </c>
      <c r="C1317" t="str">
        <f>IFERROR(VLOOKUP(Table1[[#This Row],[Ticker]],[1]!Table1[[Symbol]:[Industry]],2,FALSE),"-")</f>
        <v>-</v>
      </c>
      <c r="D1317" t="s">
        <v>21</v>
      </c>
      <c r="E1317">
        <v>1481.089029</v>
      </c>
      <c r="F1317">
        <v>139.79</v>
      </c>
      <c r="G1317">
        <v>226.15111591653101</v>
      </c>
      <c r="H1317">
        <v>22.1600745374725</v>
      </c>
      <c r="I1317">
        <v>149.83980207930799</v>
      </c>
      <c r="J1317">
        <v>8.0540383133046909</v>
      </c>
      <c r="K1317">
        <v>105.21841303339301</v>
      </c>
      <c r="L1317">
        <v>73.530691834535205</v>
      </c>
      <c r="M1317">
        <v>78.706106867732402</v>
      </c>
      <c r="N1317">
        <v>1.66814352468038</v>
      </c>
      <c r="O1317">
        <v>0.17883968810359299</v>
      </c>
      <c r="P1317">
        <v>386.22608695652099</v>
      </c>
    </row>
    <row r="1318" spans="1:17" hidden="1" x14ac:dyDescent="0.3">
      <c r="A1318" t="s">
        <v>2800</v>
      </c>
      <c r="B1318" t="s">
        <v>2801</v>
      </c>
      <c r="C1318" t="str">
        <f>IFERROR(VLOOKUP(Table1[[#This Row],[Ticker]],[1]!Table1[[Symbol]:[Industry]],2,FALSE),"-")</f>
        <v>-</v>
      </c>
      <c r="D1318" t="s">
        <v>215</v>
      </c>
      <c r="E1318">
        <v>1480.3683467999999</v>
      </c>
      <c r="F1318">
        <v>863.8</v>
      </c>
      <c r="G1318">
        <v>117.44186455775601</v>
      </c>
      <c r="H1318">
        <v>1.4850940507060699</v>
      </c>
      <c r="I1318">
        <v>35.941616522704798</v>
      </c>
      <c r="J1318">
        <v>-5.3706698295733997</v>
      </c>
      <c r="K1318">
        <v>840.11900364953499</v>
      </c>
      <c r="L1318">
        <v>686.43316214660899</v>
      </c>
      <c r="M1318">
        <v>34.776826735617902</v>
      </c>
      <c r="N1318">
        <v>0.68483080766580895</v>
      </c>
      <c r="O1318">
        <v>17.226209770780201</v>
      </c>
      <c r="P1318">
        <v>159.39939939939899</v>
      </c>
      <c r="Q1318">
        <v>0.12597226886160501</v>
      </c>
    </row>
    <row r="1319" spans="1:17" hidden="1" x14ac:dyDescent="0.3">
      <c r="A1319" t="s">
        <v>2802</v>
      </c>
      <c r="B1319" t="s">
        <v>2803</v>
      </c>
      <c r="C1319" t="str">
        <f>IFERROR(VLOOKUP(Table1[[#This Row],[Ticker]],[1]!Table1[[Symbol]:[Industry]],2,FALSE),"-")</f>
        <v>-</v>
      </c>
      <c r="D1319" t="s">
        <v>463</v>
      </c>
      <c r="E1319">
        <v>1472.657398698</v>
      </c>
      <c r="F1319">
        <v>85.62</v>
      </c>
      <c r="G1319">
        <v>3.6489345115185299</v>
      </c>
      <c r="H1319">
        <v>-7.3141576332718596</v>
      </c>
      <c r="I1319">
        <v>27.283635096386298</v>
      </c>
      <c r="J1319">
        <v>-0.32127545106543198</v>
      </c>
      <c r="K1319">
        <v>90.012034599871399</v>
      </c>
      <c r="L1319">
        <v>82.6861218032534</v>
      </c>
      <c r="M1319">
        <v>35.956844916324002</v>
      </c>
      <c r="N1319">
        <v>0.33135488485396303</v>
      </c>
      <c r="O1319">
        <v>22.576500817565901</v>
      </c>
      <c r="P1319">
        <v>53.029490616621899</v>
      </c>
      <c r="Q1319">
        <v>-3.4939868473165998E-2</v>
      </c>
    </row>
    <row r="1320" spans="1:17" hidden="1" x14ac:dyDescent="0.3">
      <c r="A1320" t="s">
        <v>2804</v>
      </c>
      <c r="B1320" t="s">
        <v>2805</v>
      </c>
      <c r="C1320" t="str">
        <f>IFERROR(VLOOKUP(Table1[[#This Row],[Ticker]],[1]!Table1[[Symbol]:[Industry]],2,FALSE),"-")</f>
        <v>-</v>
      </c>
      <c r="D1320" t="s">
        <v>81</v>
      </c>
      <c r="E1320">
        <v>1466.8398057889999</v>
      </c>
      <c r="F1320">
        <v>300.29000000000002</v>
      </c>
      <c r="G1320">
        <v>13.463628552397299</v>
      </c>
      <c r="H1320">
        <v>24.883430244865998</v>
      </c>
      <c r="I1320">
        <v>22.998016290209801</v>
      </c>
      <c r="J1320">
        <v>9.5410770339128295</v>
      </c>
      <c r="K1320">
        <v>251.04595723418799</v>
      </c>
      <c r="L1320">
        <v>265.06872343039299</v>
      </c>
      <c r="M1320">
        <v>80.277462007607795</v>
      </c>
      <c r="N1320">
        <v>4.0354374508444097</v>
      </c>
      <c r="O1320">
        <v>27.210363315461699</v>
      </c>
      <c r="P1320">
        <v>81.993939393939399</v>
      </c>
    </row>
    <row r="1321" spans="1:17" hidden="1" x14ac:dyDescent="0.3">
      <c r="A1321" t="s">
        <v>2806</v>
      </c>
      <c r="B1321" t="s">
        <v>2807</v>
      </c>
      <c r="C1321" t="str">
        <f>IFERROR(VLOOKUP(Table1[[#This Row],[Ticker]],[1]!Table1[[Symbol]:[Industry]],2,FALSE),"-")</f>
        <v>-</v>
      </c>
      <c r="D1321" t="s">
        <v>611</v>
      </c>
      <c r="E1321">
        <v>1464.5661551749999</v>
      </c>
      <c r="F1321">
        <v>245.45</v>
      </c>
      <c r="G1321">
        <v>-14.288535116945299</v>
      </c>
      <c r="H1321">
        <v>-10.627694459221701</v>
      </c>
      <c r="I1321">
        <v>-1.2004505248328401</v>
      </c>
      <c r="J1321">
        <v>-9.3146309327929906</v>
      </c>
      <c r="K1321">
        <v>257.67374515726402</v>
      </c>
      <c r="L1321">
        <v>239.86707017751499</v>
      </c>
      <c r="M1321">
        <v>16.174150262577999</v>
      </c>
      <c r="N1321">
        <v>0.78087344770860501</v>
      </c>
      <c r="O1321">
        <v>25.483805255652801</v>
      </c>
      <c r="P1321">
        <v>27.8385416666666</v>
      </c>
      <c r="Q1321">
        <v>-1.230383151726E-2</v>
      </c>
    </row>
    <row r="1322" spans="1:17" hidden="1" x14ac:dyDescent="0.3">
      <c r="A1322" t="s">
        <v>2808</v>
      </c>
      <c r="B1322" t="s">
        <v>2809</v>
      </c>
      <c r="C1322" t="str">
        <f>IFERROR(VLOOKUP(Table1[[#This Row],[Ticker]],[1]!Table1[[Symbol]:[Industry]],2,FALSE),"-")</f>
        <v>-</v>
      </c>
      <c r="D1322" t="s">
        <v>21</v>
      </c>
      <c r="E1322">
        <v>1458.86742287999</v>
      </c>
      <c r="F1322">
        <v>844.2</v>
      </c>
      <c r="G1322">
        <v>693.33189469491094</v>
      </c>
      <c r="H1322">
        <v>17.230149547342201</v>
      </c>
      <c r="I1322">
        <v>319.62614991215497</v>
      </c>
      <c r="J1322">
        <v>13.142359565969</v>
      </c>
      <c r="K1322">
        <v>756.04917909886001</v>
      </c>
      <c r="M1322">
        <v>57.833027606401302</v>
      </c>
      <c r="N1322">
        <v>0.81690024391252203</v>
      </c>
      <c r="O1322">
        <v>18.218431651267402</v>
      </c>
      <c r="P1322">
        <v>805.308310991957</v>
      </c>
    </row>
    <row r="1323" spans="1:17" hidden="1" x14ac:dyDescent="0.3">
      <c r="A1323" t="s">
        <v>2810</v>
      </c>
      <c r="B1323" t="s">
        <v>2811</v>
      </c>
      <c r="C1323" t="str">
        <f>IFERROR(VLOOKUP(Table1[[#This Row],[Ticker]],[1]!Table1[[Symbol]:[Industry]],2,FALSE),"-")</f>
        <v>-</v>
      </c>
      <c r="D1323" t="s">
        <v>78</v>
      </c>
      <c r="E1323">
        <v>1458.2952547540001</v>
      </c>
      <c r="F1323">
        <v>98.93</v>
      </c>
      <c r="G1323">
        <v>-16.142755754242899</v>
      </c>
      <c r="H1323">
        <v>-2.86796250760379</v>
      </c>
      <c r="I1323">
        <v>-15.1325331752811</v>
      </c>
      <c r="J1323">
        <v>-1.7611290692923101</v>
      </c>
      <c r="K1323">
        <v>102.201225856137</v>
      </c>
      <c r="L1323">
        <v>102.11777740422301</v>
      </c>
      <c r="M1323">
        <v>45.239935631655896</v>
      </c>
      <c r="N1323">
        <v>0.35650356532670702</v>
      </c>
      <c r="O1323">
        <v>25.240068735469499</v>
      </c>
      <c r="P1323">
        <v>18.90625</v>
      </c>
      <c r="Q1323">
        <v>8.3800616847209998E-3</v>
      </c>
    </row>
    <row r="1324" spans="1:17" hidden="1" x14ac:dyDescent="0.3">
      <c r="A1324" t="s">
        <v>2812</v>
      </c>
      <c r="B1324" t="s">
        <v>2813</v>
      </c>
      <c r="C1324" t="str">
        <f>IFERROR(VLOOKUP(Table1[[#This Row],[Ticker]],[1]!Table1[[Symbol]:[Industry]],2,FALSE),"-")</f>
        <v>-</v>
      </c>
      <c r="D1324" t="s">
        <v>164</v>
      </c>
      <c r="E1324">
        <v>1456.9888788000001</v>
      </c>
      <c r="F1324">
        <v>616.20000000000005</v>
      </c>
      <c r="G1324">
        <v>-71.987821003021295</v>
      </c>
      <c r="H1324">
        <v>9.7581137531588205</v>
      </c>
      <c r="I1324">
        <v>8.4055983235540292</v>
      </c>
      <c r="J1324">
        <v>-2.7230112355735301</v>
      </c>
      <c r="K1324">
        <v>629.81688145605597</v>
      </c>
      <c r="L1324">
        <v>695.25308209462798</v>
      </c>
      <c r="M1324">
        <v>31.5486454815908</v>
      </c>
      <c r="N1324">
        <v>0.901795443179222</v>
      </c>
      <c r="O1324">
        <v>89.857189224277803</v>
      </c>
      <c r="P1324">
        <v>35.801652892561897</v>
      </c>
      <c r="Q1324">
        <v>4.6506103776216001E-2</v>
      </c>
    </row>
    <row r="1325" spans="1:17" hidden="1" x14ac:dyDescent="0.3">
      <c r="A1325" t="s">
        <v>2814</v>
      </c>
      <c r="B1325" t="s">
        <v>2815</v>
      </c>
      <c r="C1325" t="str">
        <f>IFERROR(VLOOKUP(Table1[[#This Row],[Ticker]],[1]!Table1[[Symbol]:[Industry]],2,FALSE),"-")</f>
        <v>-</v>
      </c>
      <c r="D1325" t="s">
        <v>444</v>
      </c>
      <c r="E1325">
        <v>1451.60490426</v>
      </c>
      <c r="F1325">
        <v>606.9</v>
      </c>
      <c r="G1325">
        <v>109.16826946278699</v>
      </c>
      <c r="H1325">
        <v>2.8571755156638501</v>
      </c>
      <c r="I1325">
        <v>51.681652717531698</v>
      </c>
      <c r="J1325">
        <v>-5.9269544353613899</v>
      </c>
      <c r="K1325">
        <v>558.72669330146698</v>
      </c>
      <c r="L1325">
        <v>448.17958678965198</v>
      </c>
      <c r="M1325">
        <v>43.0720175555917</v>
      </c>
      <c r="N1325">
        <v>0.71631919592636795</v>
      </c>
      <c r="O1325">
        <v>10.0593178447849</v>
      </c>
      <c r="P1325">
        <v>144.61910519951601</v>
      </c>
      <c r="Q1325">
        <v>0.136287987943186</v>
      </c>
    </row>
    <row r="1326" spans="1:17" hidden="1" x14ac:dyDescent="0.3">
      <c r="A1326" t="s">
        <v>2816</v>
      </c>
      <c r="B1326" t="s">
        <v>2817</v>
      </c>
      <c r="C1326" t="str">
        <f>IFERROR(VLOOKUP(Table1[[#This Row],[Ticker]],[1]!Table1[[Symbol]:[Industry]],2,FALSE),"-")</f>
        <v>-</v>
      </c>
      <c r="D1326" t="s">
        <v>1011</v>
      </c>
      <c r="E1326">
        <v>1439.2243059</v>
      </c>
      <c r="F1326">
        <v>718.95</v>
      </c>
      <c r="G1326">
        <v>-19.149596918941999</v>
      </c>
      <c r="H1326">
        <v>6.7075185150635797</v>
      </c>
      <c r="I1326">
        <v>17.280202095278899</v>
      </c>
      <c r="J1326">
        <v>-0.402274213716524</v>
      </c>
      <c r="K1326">
        <v>681.36634042938999</v>
      </c>
      <c r="L1326">
        <v>633.10121901082903</v>
      </c>
      <c r="M1326">
        <v>45.341692427472097</v>
      </c>
      <c r="N1326">
        <v>0.51158891117843197</v>
      </c>
      <c r="O1326">
        <v>18.923430002086299</v>
      </c>
      <c r="P1326">
        <v>49.921801689083502</v>
      </c>
      <c r="Q1326">
        <v>5.3652616208969002E-2</v>
      </c>
    </row>
    <row r="1327" spans="1:17" hidden="1" x14ac:dyDescent="0.3">
      <c r="A1327" t="s">
        <v>2818</v>
      </c>
      <c r="B1327" t="s">
        <v>2819</v>
      </c>
      <c r="C1327" t="str">
        <f>IFERROR(VLOOKUP(Table1[[#This Row],[Ticker]],[1]!Table1[[Symbol]:[Industry]],2,FALSE),"-")</f>
        <v>-</v>
      </c>
      <c r="D1327" t="s">
        <v>206</v>
      </c>
      <c r="E1327">
        <v>1437.8004845</v>
      </c>
      <c r="F1327">
        <v>1584.65</v>
      </c>
      <c r="G1327">
        <v>80.627336416733499</v>
      </c>
      <c r="H1327">
        <v>22.433260129092499</v>
      </c>
      <c r="I1327">
        <v>78.507639257189098</v>
      </c>
      <c r="J1327">
        <v>-13.8500185919068</v>
      </c>
      <c r="K1327">
        <v>1422.44205933226</v>
      </c>
      <c r="L1327">
        <v>1097.39633292489</v>
      </c>
      <c r="M1327">
        <v>41.318266175861197</v>
      </c>
      <c r="N1327">
        <v>0.77294178563503202</v>
      </c>
      <c r="O1327">
        <v>17.685293282428201</v>
      </c>
      <c r="P1327">
        <v>122.82922027701601</v>
      </c>
      <c r="Q1327">
        <v>0.13784783044238</v>
      </c>
    </row>
    <row r="1328" spans="1:17" hidden="1" x14ac:dyDescent="0.3">
      <c r="A1328" t="s">
        <v>2820</v>
      </c>
      <c r="B1328" t="s">
        <v>2821</v>
      </c>
      <c r="C1328" t="str">
        <f>IFERROR(VLOOKUP(Table1[[#This Row],[Ticker]],[1]!Table1[[Symbol]:[Industry]],2,FALSE),"-")</f>
        <v>-</v>
      </c>
      <c r="D1328" t="s">
        <v>1676</v>
      </c>
      <c r="E1328">
        <v>1430.3628807600001</v>
      </c>
      <c r="F1328">
        <v>116.4</v>
      </c>
      <c r="G1328">
        <v>290.87409705045701</v>
      </c>
      <c r="H1328">
        <v>41.970653089881097</v>
      </c>
      <c r="I1328">
        <v>84.035314328737201</v>
      </c>
      <c r="J1328">
        <v>4.3465512767432903</v>
      </c>
      <c r="K1328">
        <v>92.582370976241094</v>
      </c>
      <c r="L1328">
        <v>67.466741716395205</v>
      </c>
      <c r="M1328">
        <v>61.973953545944802</v>
      </c>
      <c r="N1328">
        <v>1.75325922901352</v>
      </c>
      <c r="O1328">
        <v>10.309278350515401</v>
      </c>
      <c r="P1328">
        <v>351.16279069767398</v>
      </c>
      <c r="Q1328">
        <v>6.8819923772109007E-2</v>
      </c>
    </row>
    <row r="1329" spans="1:17" hidden="1" x14ac:dyDescent="0.3">
      <c r="A1329" t="s">
        <v>2822</v>
      </c>
      <c r="B1329" t="s">
        <v>2823</v>
      </c>
      <c r="C1329" t="str">
        <f>IFERROR(VLOOKUP(Table1[[#This Row],[Ticker]],[1]!Table1[[Symbol]:[Industry]],2,FALSE),"-")</f>
        <v>-</v>
      </c>
      <c r="D1329" t="s">
        <v>78</v>
      </c>
      <c r="E1329">
        <v>1429.5046193749999</v>
      </c>
      <c r="F1329">
        <v>130.41</v>
      </c>
      <c r="G1329">
        <v>43.4595648381299</v>
      </c>
      <c r="H1329">
        <v>-1.30890778083585</v>
      </c>
      <c r="I1329">
        <v>14.1514443363267</v>
      </c>
      <c r="J1329">
        <v>-2.4525606159235398</v>
      </c>
      <c r="K1329">
        <v>127.108773760066</v>
      </c>
      <c r="L1329">
        <v>114.62199173178099</v>
      </c>
      <c r="M1329">
        <v>60.485414361691298</v>
      </c>
      <c r="N1329">
        <v>0.59745711168038196</v>
      </c>
      <c r="O1329">
        <v>14.1476880607315</v>
      </c>
      <c r="P1329">
        <v>78.472697413439107</v>
      </c>
    </row>
    <row r="1330" spans="1:17" hidden="1" x14ac:dyDescent="0.3">
      <c r="A1330" t="s">
        <v>2824</v>
      </c>
      <c r="B1330" t="s">
        <v>2825</v>
      </c>
      <c r="C1330" t="str">
        <f>IFERROR(VLOOKUP(Table1[[#This Row],[Ticker]],[1]!Table1[[Symbol]:[Industry]],2,FALSE),"-")</f>
        <v>-</v>
      </c>
      <c r="D1330" t="s">
        <v>54</v>
      </c>
      <c r="E1330">
        <v>1428.5154</v>
      </c>
      <c r="F1330">
        <v>2424.5</v>
      </c>
      <c r="G1330">
        <v>95.029082626991993</v>
      </c>
      <c r="H1330">
        <v>2.9150149209990799</v>
      </c>
      <c r="I1330">
        <v>55.6257077778032</v>
      </c>
      <c r="J1330">
        <v>-3.4252116889924098</v>
      </c>
      <c r="K1330">
        <v>2343.35937711313</v>
      </c>
      <c r="L1330">
        <v>1865.31430649564</v>
      </c>
      <c r="M1330">
        <v>32.725638193747002</v>
      </c>
      <c r="N1330">
        <v>0.31503374552701902</v>
      </c>
      <c r="O1330">
        <v>16.921014642194201</v>
      </c>
      <c r="P1330">
        <v>128.40320301460099</v>
      </c>
    </row>
    <row r="1331" spans="1:17" hidden="1" x14ac:dyDescent="0.3">
      <c r="A1331" t="s">
        <v>2826</v>
      </c>
      <c r="B1331" t="s">
        <v>2827</v>
      </c>
      <c r="C1331" t="str">
        <f>IFERROR(VLOOKUP(Table1[[#This Row],[Ticker]],[1]!Table1[[Symbol]:[Industry]],2,FALSE),"-")</f>
        <v>-</v>
      </c>
      <c r="D1331" t="s">
        <v>2694</v>
      </c>
      <c r="E1331">
        <v>1425.38626</v>
      </c>
      <c r="F1331">
        <v>1738.7</v>
      </c>
      <c r="G1331">
        <v>595.36144421184599</v>
      </c>
      <c r="H1331">
        <v>8.7311407673719401</v>
      </c>
      <c r="I1331">
        <v>76.811385234584193</v>
      </c>
      <c r="J1331">
        <v>-0.94805952464134502</v>
      </c>
      <c r="K1331">
        <v>1782.08296632201</v>
      </c>
      <c r="L1331">
        <v>1224.2317310124199</v>
      </c>
      <c r="M1331">
        <v>36.2559625907517</v>
      </c>
      <c r="N1331">
        <v>0.384706439393939</v>
      </c>
      <c r="O1331">
        <v>27.106458848565001</v>
      </c>
      <c r="P1331">
        <v>658.42966194111204</v>
      </c>
    </row>
    <row r="1332" spans="1:17" hidden="1" x14ac:dyDescent="0.3">
      <c r="A1332" t="s">
        <v>2828</v>
      </c>
      <c r="B1332" t="s">
        <v>2829</v>
      </c>
      <c r="C1332" t="str">
        <f>IFERROR(VLOOKUP(Table1[[#This Row],[Ticker]],[1]!Table1[[Symbol]:[Industry]],2,FALSE),"-")</f>
        <v>-</v>
      </c>
      <c r="D1332" t="s">
        <v>215</v>
      </c>
      <c r="E1332">
        <v>1421.36178356</v>
      </c>
      <c r="F1332">
        <v>371.9</v>
      </c>
      <c r="G1332">
        <v>-43.200887463485998</v>
      </c>
      <c r="H1332">
        <v>-5.2683551622718898</v>
      </c>
      <c r="I1332">
        <v>-28.968201258797301</v>
      </c>
      <c r="J1332">
        <v>-1.3736321231211399</v>
      </c>
      <c r="K1332">
        <v>394.40485698825103</v>
      </c>
      <c r="L1332">
        <v>455.28794438466502</v>
      </c>
      <c r="M1332">
        <v>48.060313139781798</v>
      </c>
      <c r="N1332">
        <v>0.547613733439825</v>
      </c>
      <c r="O1332">
        <v>70.852379671954793</v>
      </c>
      <c r="P1332">
        <v>2.1843659843385099</v>
      </c>
    </row>
    <row r="1333" spans="1:17" hidden="1" x14ac:dyDescent="0.3">
      <c r="A1333" t="s">
        <v>2830</v>
      </c>
      <c r="B1333" t="s">
        <v>2831</v>
      </c>
      <c r="C1333" t="str">
        <f>IFERROR(VLOOKUP(Table1[[#This Row],[Ticker]],[1]!Table1[[Symbol]:[Industry]],2,FALSE),"-")</f>
        <v>-</v>
      </c>
      <c r="D1333" t="s">
        <v>418</v>
      </c>
      <c r="E1333">
        <v>1414.23278968</v>
      </c>
      <c r="F1333">
        <v>84.64</v>
      </c>
      <c r="G1333">
        <v>39.4304208957847</v>
      </c>
      <c r="H1333">
        <v>7.1217857814051904</v>
      </c>
      <c r="I1333">
        <v>14.300110192171701</v>
      </c>
      <c r="J1333">
        <v>4.37135220866376</v>
      </c>
      <c r="K1333">
        <v>79.352513706733106</v>
      </c>
      <c r="L1333">
        <v>70.525478669108793</v>
      </c>
      <c r="M1333">
        <v>63.5615624445254</v>
      </c>
      <c r="N1333">
        <v>0.826658357947755</v>
      </c>
      <c r="O1333">
        <v>5.1512287334593596</v>
      </c>
      <c r="P1333">
        <v>83.600867678958707</v>
      </c>
      <c r="Q1333">
        <v>7.2975564469173998E-2</v>
      </c>
    </row>
    <row r="1334" spans="1:17" hidden="1" x14ac:dyDescent="0.3">
      <c r="A1334" t="s">
        <v>2832</v>
      </c>
      <c r="B1334" t="s">
        <v>2833</v>
      </c>
      <c r="C1334" t="str">
        <f>IFERROR(VLOOKUP(Table1[[#This Row],[Ticker]],[1]!Table1[[Symbol]:[Industry]],2,FALSE),"-")</f>
        <v>-</v>
      </c>
      <c r="D1334" t="s">
        <v>265</v>
      </c>
      <c r="E1334">
        <v>1413.1544630399901</v>
      </c>
      <c r="F1334">
        <v>843.2</v>
      </c>
      <c r="G1334">
        <v>56.136269519637999</v>
      </c>
      <c r="H1334">
        <v>-4.9137392003552698</v>
      </c>
      <c r="I1334">
        <v>31.2398660729929</v>
      </c>
      <c r="J1334">
        <v>-6.70683828675622</v>
      </c>
      <c r="K1334">
        <v>745.97647060490704</v>
      </c>
      <c r="L1334">
        <v>592.50820936374896</v>
      </c>
      <c r="M1334">
        <v>47.803180838559101</v>
      </c>
      <c r="N1334">
        <v>0.94855806290997302</v>
      </c>
      <c r="O1334">
        <v>19.805502846299799</v>
      </c>
      <c r="P1334">
        <v>151.70149253731299</v>
      </c>
      <c r="Q1334">
        <v>0.203602442327974</v>
      </c>
    </row>
    <row r="1335" spans="1:17" hidden="1" x14ac:dyDescent="0.3">
      <c r="A1335" t="s">
        <v>2834</v>
      </c>
      <c r="B1335" t="s">
        <v>2835</v>
      </c>
      <c r="C1335" t="str">
        <f>IFERROR(VLOOKUP(Table1[[#This Row],[Ticker]],[1]!Table1[[Symbol]:[Industry]],2,FALSE),"-")</f>
        <v>-</v>
      </c>
      <c r="D1335" t="s">
        <v>78</v>
      </c>
      <c r="E1335">
        <v>1408.625</v>
      </c>
      <c r="F1335">
        <v>47.75</v>
      </c>
      <c r="G1335">
        <v>-21.180980089683398</v>
      </c>
      <c r="H1335">
        <v>-12.966753971708901</v>
      </c>
      <c r="I1335">
        <v>-0.41154794792967098</v>
      </c>
      <c r="J1335">
        <v>-3.61022110520046</v>
      </c>
      <c r="K1335">
        <v>49.370791623521299</v>
      </c>
      <c r="L1335">
        <v>48.336855328792602</v>
      </c>
      <c r="M1335">
        <v>30.600459709115</v>
      </c>
      <c r="N1335">
        <v>0.45813015867875501</v>
      </c>
      <c r="O1335">
        <v>26.668988593738199</v>
      </c>
      <c r="P1335">
        <v>23.544631306597601</v>
      </c>
      <c r="Q1335">
        <v>4.0058862295433997E-2</v>
      </c>
    </row>
    <row r="1336" spans="1:17" hidden="1" x14ac:dyDescent="0.3">
      <c r="A1336" t="s">
        <v>2836</v>
      </c>
      <c r="B1336" t="s">
        <v>2837</v>
      </c>
      <c r="C1336" t="str">
        <f>IFERROR(VLOOKUP(Table1[[#This Row],[Ticker]],[1]!Table1[[Symbol]:[Industry]],2,FALSE),"-")</f>
        <v>-</v>
      </c>
      <c r="D1336" t="s">
        <v>242</v>
      </c>
      <c r="E1336">
        <v>1407.92018016</v>
      </c>
      <c r="F1336">
        <v>300.95</v>
      </c>
      <c r="G1336">
        <v>120.2841840112</v>
      </c>
      <c r="H1336">
        <v>62.546784777123897</v>
      </c>
      <c r="I1336">
        <v>61.0421516604437</v>
      </c>
      <c r="J1336">
        <v>15.350915585199299</v>
      </c>
      <c r="K1336">
        <v>232.20530879750399</v>
      </c>
      <c r="L1336">
        <v>199.43425167415199</v>
      </c>
      <c r="M1336">
        <v>77.647300989473607</v>
      </c>
      <c r="N1336">
        <v>1.4610596784623699</v>
      </c>
      <c r="O1336">
        <v>2.8410034889516602</v>
      </c>
      <c r="P1336">
        <v>155.69243840271801</v>
      </c>
      <c r="Q1336">
        <v>0.13968322795174301</v>
      </c>
    </row>
    <row r="1337" spans="1:17" hidden="1" x14ac:dyDescent="0.3">
      <c r="A1337" t="s">
        <v>2838</v>
      </c>
      <c r="B1337" t="s">
        <v>2839</v>
      </c>
      <c r="C1337" t="str">
        <f>IFERROR(VLOOKUP(Table1[[#This Row],[Ticker]],[1]!Table1[[Symbol]:[Industry]],2,FALSE),"-")</f>
        <v>-</v>
      </c>
      <c r="D1337" t="s">
        <v>626</v>
      </c>
      <c r="E1337">
        <v>1407.4447948449999</v>
      </c>
      <c r="F1337">
        <v>25.31</v>
      </c>
      <c r="G1337">
        <v>-63.233564252729998</v>
      </c>
      <c r="H1337">
        <v>9.7520696310675596</v>
      </c>
      <c r="I1337">
        <v>-14.7801820010291</v>
      </c>
      <c r="J1337">
        <v>-9.3923624932755008</v>
      </c>
      <c r="K1337">
        <v>24.078144724082499</v>
      </c>
      <c r="L1337">
        <v>25.047974152567399</v>
      </c>
      <c r="M1337">
        <v>41.320741428498899</v>
      </c>
      <c r="N1337">
        <v>1.67589244249683</v>
      </c>
      <c r="O1337">
        <v>63.571710786250499</v>
      </c>
      <c r="P1337">
        <v>68.733333333333306</v>
      </c>
      <c r="Q1337">
        <v>0.26124015866974698</v>
      </c>
    </row>
    <row r="1338" spans="1:17" hidden="1" x14ac:dyDescent="0.3">
      <c r="A1338" t="s">
        <v>2840</v>
      </c>
      <c r="B1338" t="s">
        <v>2841</v>
      </c>
      <c r="C1338" t="str">
        <f>IFERROR(VLOOKUP(Table1[[#This Row],[Ticker]],[1]!Table1[[Symbol]:[Industry]],2,FALSE),"-")</f>
        <v>-</v>
      </c>
      <c r="D1338" t="s">
        <v>278</v>
      </c>
      <c r="E1338">
        <v>1406.4450400000001</v>
      </c>
      <c r="F1338">
        <v>86.24</v>
      </c>
      <c r="G1338">
        <v>-25.3579700895401</v>
      </c>
      <c r="H1338">
        <v>5.5678513940053502</v>
      </c>
      <c r="I1338">
        <v>-7.9387976055079799</v>
      </c>
      <c r="J1338">
        <v>2.3502448028852898</v>
      </c>
      <c r="K1338">
        <v>86.234411839777906</v>
      </c>
      <c r="L1338">
        <v>85.244905339089996</v>
      </c>
      <c r="M1338">
        <v>43.852101835380601</v>
      </c>
      <c r="N1338">
        <v>0.99746434621332203</v>
      </c>
      <c r="O1338">
        <v>21.695269016697601</v>
      </c>
      <c r="P1338">
        <v>24.985507246376802</v>
      </c>
      <c r="Q1338">
        <v>-1.1574219053656999E-2</v>
      </c>
    </row>
    <row r="1339" spans="1:17" hidden="1" x14ac:dyDescent="0.3">
      <c r="A1339" t="s">
        <v>2842</v>
      </c>
      <c r="B1339" t="s">
        <v>2843</v>
      </c>
      <c r="C1339" t="str">
        <f>IFERROR(VLOOKUP(Table1[[#This Row],[Ticker]],[1]!Table1[[Symbol]:[Industry]],2,FALSE),"-")</f>
        <v>-</v>
      </c>
      <c r="D1339" t="s">
        <v>1011</v>
      </c>
      <c r="E1339">
        <v>1402.8907434499999</v>
      </c>
      <c r="F1339">
        <v>214.55</v>
      </c>
      <c r="G1339">
        <v>-58.317915980297698</v>
      </c>
      <c r="H1339">
        <v>3.9491468915603698</v>
      </c>
      <c r="I1339">
        <v>-17.515383840414898</v>
      </c>
      <c r="J1339">
        <v>1.6340392938511601</v>
      </c>
      <c r="K1339">
        <v>215.45193506226099</v>
      </c>
      <c r="L1339">
        <v>230.389518572653</v>
      </c>
      <c r="M1339">
        <v>49.018467480259702</v>
      </c>
      <c r="N1339">
        <v>0.65354682157675204</v>
      </c>
      <c r="O1339">
        <v>51.829410393847503</v>
      </c>
      <c r="P1339">
        <v>12.271062271062201</v>
      </c>
      <c r="Q1339">
        <v>-3.6788188475933001E-2</v>
      </c>
    </row>
    <row r="1340" spans="1:17" hidden="1" x14ac:dyDescent="0.3">
      <c r="A1340" t="s">
        <v>2844</v>
      </c>
      <c r="B1340" t="s">
        <v>2845</v>
      </c>
      <c r="C1340" t="str">
        <f>IFERROR(VLOOKUP(Table1[[#This Row],[Ticker]],[1]!Table1[[Symbol]:[Industry]],2,FALSE),"-")</f>
        <v>-</v>
      </c>
      <c r="D1340" t="s">
        <v>21</v>
      </c>
      <c r="E1340">
        <v>1402.4204513909999</v>
      </c>
      <c r="F1340">
        <v>143.97</v>
      </c>
      <c r="G1340">
        <v>32.850004688508001</v>
      </c>
      <c r="H1340">
        <v>-9.6286129542497694</v>
      </c>
      <c r="I1340">
        <v>27.340204258508201</v>
      </c>
      <c r="J1340">
        <v>-2.8249785611121498</v>
      </c>
      <c r="K1340">
        <v>146.02323007986899</v>
      </c>
      <c r="L1340">
        <v>118.426940661807</v>
      </c>
      <c r="M1340">
        <v>33.1071839203032</v>
      </c>
      <c r="N1340">
        <v>0.30100944756143799</v>
      </c>
      <c r="O1340">
        <v>28.0127804403695</v>
      </c>
      <c r="P1340">
        <v>98.579310344827505</v>
      </c>
      <c r="Q1340">
        <v>9.5934787134850999E-2</v>
      </c>
    </row>
    <row r="1341" spans="1:17" hidden="1" x14ac:dyDescent="0.3">
      <c r="A1341" t="s">
        <v>2846</v>
      </c>
      <c r="B1341" t="s">
        <v>2847</v>
      </c>
      <c r="C1341" t="str">
        <f>IFERROR(VLOOKUP(Table1[[#This Row],[Ticker]],[1]!Table1[[Symbol]:[Industry]],2,FALSE),"-")</f>
        <v>-</v>
      </c>
      <c r="D1341" t="s">
        <v>124</v>
      </c>
      <c r="E1341">
        <v>1402.1864213219999</v>
      </c>
      <c r="F1341">
        <v>25.53</v>
      </c>
      <c r="G1341">
        <v>-14.397362947009899</v>
      </c>
      <c r="H1341">
        <v>-1.99371106435942</v>
      </c>
      <c r="I1341">
        <v>-22.580001267250001</v>
      </c>
      <c r="J1341">
        <v>-1.26722592427796</v>
      </c>
      <c r="K1341">
        <v>27.254045346345102</v>
      </c>
      <c r="L1341">
        <v>28.186015287225899</v>
      </c>
      <c r="M1341">
        <v>47.631222066498403</v>
      </c>
      <c r="N1341">
        <v>1.0805760496679</v>
      </c>
      <c r="O1341">
        <v>54.328241284763003</v>
      </c>
      <c r="P1341">
        <v>19.020979020978999</v>
      </c>
      <c r="Q1341">
        <v>0.201334308738252</v>
      </c>
    </row>
    <row r="1342" spans="1:17" hidden="1" x14ac:dyDescent="0.3">
      <c r="A1342" t="s">
        <v>2848</v>
      </c>
      <c r="B1342" t="s">
        <v>2849</v>
      </c>
      <c r="C1342" t="str">
        <f>IFERROR(VLOOKUP(Table1[[#This Row],[Ticker]],[1]!Table1[[Symbol]:[Industry]],2,FALSE),"-")</f>
        <v>-</v>
      </c>
      <c r="D1342" t="s">
        <v>260</v>
      </c>
      <c r="E1342">
        <v>1401.21388</v>
      </c>
      <c r="F1342">
        <v>1621.4</v>
      </c>
      <c r="G1342">
        <v>144.35125422911801</v>
      </c>
      <c r="H1342">
        <v>-12.578780310406801</v>
      </c>
      <c r="I1342">
        <v>86.413472651623707</v>
      </c>
      <c r="J1342">
        <v>-0.88232196269333496</v>
      </c>
      <c r="K1342">
        <v>1614.3576154508401</v>
      </c>
      <c r="L1342">
        <v>1207.91734632982</v>
      </c>
      <c r="M1342">
        <v>42.864207349518701</v>
      </c>
      <c r="N1342">
        <v>0.72915519936590401</v>
      </c>
      <c r="O1342">
        <v>18.3606759590477</v>
      </c>
      <c r="P1342">
        <v>290.69879518072202</v>
      </c>
      <c r="Q1342">
        <v>0.26392808989045202</v>
      </c>
    </row>
    <row r="1343" spans="1:17" hidden="1" x14ac:dyDescent="0.3">
      <c r="A1343" t="s">
        <v>2850</v>
      </c>
      <c r="B1343" t="s">
        <v>2851</v>
      </c>
      <c r="C1343" t="str">
        <f>IFERROR(VLOOKUP(Table1[[#This Row],[Ticker]],[1]!Table1[[Symbol]:[Industry]],2,FALSE),"-")</f>
        <v>-</v>
      </c>
      <c r="D1343" t="s">
        <v>411</v>
      </c>
      <c r="E1343">
        <v>1397.277382904</v>
      </c>
      <c r="F1343">
        <v>34.840000000000003</v>
      </c>
      <c r="G1343">
        <v>12.6467479335581</v>
      </c>
      <c r="H1343">
        <v>-7.3285707866088199</v>
      </c>
      <c r="I1343">
        <v>-4.4609508908748001</v>
      </c>
      <c r="J1343">
        <v>-2.71810897425086</v>
      </c>
      <c r="K1343">
        <v>37.703481691378101</v>
      </c>
      <c r="L1343">
        <v>35.464656138338199</v>
      </c>
      <c r="M1343">
        <v>27.0888810887548</v>
      </c>
      <c r="N1343">
        <v>0.51992878066408699</v>
      </c>
      <c r="O1343">
        <v>33.467278989667001</v>
      </c>
      <c r="P1343">
        <v>70.784313725490193</v>
      </c>
      <c r="Q1343">
        <v>5.3762295237279999E-3</v>
      </c>
    </row>
    <row r="1344" spans="1:17" hidden="1" x14ac:dyDescent="0.3">
      <c r="A1344" t="s">
        <v>2852</v>
      </c>
      <c r="B1344" t="s">
        <v>2853</v>
      </c>
      <c r="C1344" t="str">
        <f>IFERROR(VLOOKUP(Table1[[#This Row],[Ticker]],[1]!Table1[[Symbol]:[Industry]],2,FALSE),"-")</f>
        <v>-</v>
      </c>
      <c r="D1344" t="s">
        <v>552</v>
      </c>
      <c r="E1344">
        <v>1396.4342832</v>
      </c>
      <c r="F1344">
        <v>396</v>
      </c>
      <c r="G1344">
        <v>69.576953472290199</v>
      </c>
      <c r="H1344">
        <v>7.2236784914508201</v>
      </c>
      <c r="I1344">
        <v>48.051127356448198</v>
      </c>
      <c r="J1344">
        <v>-5.4595607686634802</v>
      </c>
      <c r="K1344">
        <v>355.90816657191402</v>
      </c>
      <c r="L1344">
        <v>284.82264942256</v>
      </c>
      <c r="M1344">
        <v>48.456389625660897</v>
      </c>
      <c r="N1344">
        <v>1.0410435093396599</v>
      </c>
      <c r="O1344">
        <v>8.95202020202019</v>
      </c>
      <c r="P1344">
        <v>123.72881355932201</v>
      </c>
      <c r="Q1344">
        <v>7.2438325794008995E-2</v>
      </c>
    </row>
    <row r="1345" spans="1:17" hidden="1" x14ac:dyDescent="0.3">
      <c r="A1345" t="s">
        <v>2854</v>
      </c>
      <c r="B1345" t="s">
        <v>2855</v>
      </c>
      <c r="C1345" t="str">
        <f>IFERROR(VLOOKUP(Table1[[#This Row],[Ticker]],[1]!Table1[[Symbol]:[Industry]],2,FALSE),"-")</f>
        <v>-</v>
      </c>
      <c r="D1345" t="s">
        <v>21</v>
      </c>
      <c r="E1345">
        <v>1395.610316729</v>
      </c>
      <c r="F1345">
        <v>222.64</v>
      </c>
      <c r="G1345">
        <v>49.840099269896797</v>
      </c>
      <c r="H1345">
        <v>-2.4061548319730699</v>
      </c>
      <c r="I1345">
        <v>47.749629966302003</v>
      </c>
      <c r="J1345">
        <v>0.77935349305062995</v>
      </c>
      <c r="K1345">
        <v>201.30136130597899</v>
      </c>
      <c r="L1345">
        <v>164.70567394938701</v>
      </c>
      <c r="M1345">
        <v>51.366532525492701</v>
      </c>
      <c r="N1345">
        <v>0.34259022393572802</v>
      </c>
      <c r="O1345">
        <v>12.243981315127501</v>
      </c>
      <c r="P1345">
        <v>89.239269018274499</v>
      </c>
      <c r="Q1345">
        <v>0.110699117336393</v>
      </c>
    </row>
    <row r="1346" spans="1:17" hidden="1" x14ac:dyDescent="0.3">
      <c r="A1346" t="s">
        <v>2856</v>
      </c>
      <c r="B1346" t="s">
        <v>2857</v>
      </c>
      <c r="C1346" t="str">
        <f>IFERROR(VLOOKUP(Table1[[#This Row],[Ticker]],[1]!Table1[[Symbol]:[Industry]],2,FALSE),"-")</f>
        <v>-</v>
      </c>
      <c r="D1346" t="s">
        <v>444</v>
      </c>
      <c r="E1346">
        <v>1390.94133936</v>
      </c>
      <c r="F1346">
        <v>573.6</v>
      </c>
      <c r="G1346">
        <v>-50.139308735801102</v>
      </c>
      <c r="H1346">
        <v>-4.6126884989775503</v>
      </c>
      <c r="I1346">
        <v>-27.790333739544</v>
      </c>
      <c r="J1346">
        <v>0.30989751507661301</v>
      </c>
      <c r="K1346">
        <v>619.74295631048597</v>
      </c>
      <c r="L1346">
        <v>674.41338383523703</v>
      </c>
      <c r="M1346">
        <v>38.716197375369703</v>
      </c>
      <c r="N1346">
        <v>0.83580101393135997</v>
      </c>
      <c r="O1346">
        <v>45.528242677824203</v>
      </c>
      <c r="P1346">
        <v>2.1003915984336201</v>
      </c>
      <c r="Q1346">
        <v>-2.5621651487888999E-2</v>
      </c>
    </row>
    <row r="1347" spans="1:17" hidden="1" x14ac:dyDescent="0.3">
      <c r="A1347" t="s">
        <v>2858</v>
      </c>
      <c r="B1347" t="s">
        <v>2859</v>
      </c>
      <c r="C1347" t="str">
        <f>IFERROR(VLOOKUP(Table1[[#This Row],[Ticker]],[1]!Table1[[Symbol]:[Industry]],2,FALSE),"-")</f>
        <v>-</v>
      </c>
      <c r="D1347" t="s">
        <v>411</v>
      </c>
      <c r="E1347">
        <v>1385.629475</v>
      </c>
      <c r="F1347">
        <v>1300.45</v>
      </c>
      <c r="G1347">
        <v>286.95919073705397</v>
      </c>
      <c r="H1347">
        <v>-7.0020465215979097</v>
      </c>
      <c r="I1347">
        <v>110.45423865695901</v>
      </c>
      <c r="J1347">
        <v>1.28309233462591</v>
      </c>
      <c r="K1347">
        <v>1156.58069573071</v>
      </c>
      <c r="L1347">
        <v>820.30464332424503</v>
      </c>
      <c r="M1347">
        <v>66.718073709988602</v>
      </c>
      <c r="N1347">
        <v>0.228898280035469</v>
      </c>
      <c r="O1347">
        <v>21.357991464493001</v>
      </c>
      <c r="P1347">
        <v>335.58867861329702</v>
      </c>
      <c r="Q1347">
        <v>0.14643436263392501</v>
      </c>
    </row>
    <row r="1348" spans="1:17" hidden="1" x14ac:dyDescent="0.3">
      <c r="A1348" t="s">
        <v>2860</v>
      </c>
      <c r="B1348" t="s">
        <v>2861</v>
      </c>
      <c r="C1348" t="str">
        <f>IFERROR(VLOOKUP(Table1[[#This Row],[Ticker]],[1]!Table1[[Symbol]:[Industry]],2,FALSE),"-")</f>
        <v>-</v>
      </c>
      <c r="D1348" t="s">
        <v>81</v>
      </c>
      <c r="E1348">
        <v>1384.107996</v>
      </c>
      <c r="F1348">
        <v>864.7</v>
      </c>
      <c r="G1348">
        <v>-20.706624503473201</v>
      </c>
      <c r="H1348">
        <v>4.7417938837177802</v>
      </c>
      <c r="I1348">
        <v>-5.5434297066632103</v>
      </c>
      <c r="J1348">
        <v>-0.24866872166123899</v>
      </c>
      <c r="K1348">
        <v>836.61045866165296</v>
      </c>
      <c r="L1348">
        <v>815.38959361488105</v>
      </c>
      <c r="M1348">
        <v>53.106086620385902</v>
      </c>
      <c r="N1348">
        <v>2.8104521276102901</v>
      </c>
      <c r="O1348">
        <v>21.013068116109601</v>
      </c>
      <c r="P1348">
        <v>23.909149530701399</v>
      </c>
      <c r="Q1348">
        <v>-5.5967405635838997E-2</v>
      </c>
    </row>
    <row r="1349" spans="1:17" hidden="1" x14ac:dyDescent="0.3">
      <c r="A1349" t="s">
        <v>2862</v>
      </c>
      <c r="B1349" t="s">
        <v>2863</v>
      </c>
      <c r="C1349" t="str">
        <f>IFERROR(VLOOKUP(Table1[[#This Row],[Ticker]],[1]!Table1[[Symbol]:[Industry]],2,FALSE),"-")</f>
        <v>-</v>
      </c>
      <c r="D1349" t="s">
        <v>86</v>
      </c>
      <c r="E1349">
        <v>1381.1562822000001</v>
      </c>
      <c r="F1349">
        <v>52.98</v>
      </c>
      <c r="G1349">
        <v>2.0580319800639399</v>
      </c>
      <c r="H1349">
        <v>-3.7416704771599001</v>
      </c>
      <c r="I1349">
        <v>-33.187589488434398</v>
      </c>
      <c r="J1349">
        <v>-5.8828755499386904</v>
      </c>
      <c r="K1349">
        <v>55.813155706151299</v>
      </c>
      <c r="L1349">
        <v>57.512542182856599</v>
      </c>
      <c r="M1349">
        <v>33.829440306667401</v>
      </c>
      <c r="N1349">
        <v>1.0758426413284301</v>
      </c>
      <c r="O1349">
        <v>63.269158172895402</v>
      </c>
      <c r="P1349">
        <v>48.403361344537799</v>
      </c>
      <c r="Q1349">
        <v>-3.3150293746955002E-2</v>
      </c>
    </row>
    <row r="1350" spans="1:17" hidden="1" x14ac:dyDescent="0.3">
      <c r="A1350" t="s">
        <v>2864</v>
      </c>
      <c r="B1350" t="s">
        <v>2865</v>
      </c>
      <c r="C1350" t="str">
        <f>IFERROR(VLOOKUP(Table1[[#This Row],[Ticker]],[1]!Table1[[Symbol]:[Industry]],2,FALSE),"-")</f>
        <v>-</v>
      </c>
      <c r="D1350" t="s">
        <v>968</v>
      </c>
      <c r="E1350">
        <v>1380.7590279999999</v>
      </c>
      <c r="F1350">
        <v>90.67</v>
      </c>
      <c r="G1350">
        <v>-10.5991801849526</v>
      </c>
      <c r="H1350">
        <v>2.8492325536201699</v>
      </c>
      <c r="I1350">
        <v>-7.6042364850643098</v>
      </c>
      <c r="J1350">
        <v>3.0242289606101602</v>
      </c>
      <c r="K1350">
        <v>89.430097818793897</v>
      </c>
      <c r="L1350">
        <v>89.308510031043198</v>
      </c>
      <c r="M1350">
        <v>48.981793964920897</v>
      </c>
      <c r="N1350">
        <v>1.0485873047436001</v>
      </c>
      <c r="O1350">
        <v>27.550457703760799</v>
      </c>
      <c r="P1350">
        <v>22.527027027027</v>
      </c>
      <c r="Q1350">
        <v>5.2704662447700004E-4</v>
      </c>
    </row>
    <row r="1351" spans="1:17" hidden="1" x14ac:dyDescent="0.3">
      <c r="A1351" t="s">
        <v>2866</v>
      </c>
      <c r="B1351" t="s">
        <v>2867</v>
      </c>
      <c r="C1351" t="str">
        <f>IFERROR(VLOOKUP(Table1[[#This Row],[Ticker]],[1]!Table1[[Symbol]:[Industry]],2,FALSE),"-")</f>
        <v>-</v>
      </c>
      <c r="D1351" t="s">
        <v>626</v>
      </c>
      <c r="E1351">
        <v>1380.2441161859999</v>
      </c>
      <c r="F1351">
        <v>52.86</v>
      </c>
      <c r="G1351">
        <v>-21.826960993978901</v>
      </c>
      <c r="H1351">
        <v>18.033505709532299</v>
      </c>
      <c r="I1351">
        <v>12.264794516676099</v>
      </c>
      <c r="J1351">
        <v>10.2254546552607</v>
      </c>
      <c r="K1351">
        <v>48.011575705189699</v>
      </c>
      <c r="L1351">
        <v>47.529016960302002</v>
      </c>
      <c r="M1351">
        <v>56.852523352915</v>
      </c>
      <c r="N1351">
        <v>3.1675352885734198</v>
      </c>
      <c r="O1351">
        <v>26.9390843738176</v>
      </c>
      <c r="P1351">
        <v>45.219780219780198</v>
      </c>
      <c r="Q1351">
        <v>-2.7640962835200002E-3</v>
      </c>
    </row>
    <row r="1352" spans="1:17" hidden="1" x14ac:dyDescent="0.3">
      <c r="A1352" t="s">
        <v>2868</v>
      </c>
      <c r="B1352" t="s">
        <v>2869</v>
      </c>
      <c r="C1352" t="str">
        <f>IFERROR(VLOOKUP(Table1[[#This Row],[Ticker]],[1]!Table1[[Symbol]:[Industry]],2,FALSE),"-")</f>
        <v>-</v>
      </c>
      <c r="D1352" t="s">
        <v>54</v>
      </c>
      <c r="E1352">
        <v>1379.880487636</v>
      </c>
      <c r="F1352">
        <v>131.38</v>
      </c>
      <c r="G1352">
        <v>16.304068081931899</v>
      </c>
      <c r="H1352">
        <v>16.190872733011801</v>
      </c>
      <c r="I1352">
        <v>4.8399280025648101</v>
      </c>
      <c r="J1352">
        <v>-1.2082565421325799</v>
      </c>
      <c r="K1352">
        <v>121.44493543537899</v>
      </c>
      <c r="L1352">
        <v>113.72640940725999</v>
      </c>
      <c r="M1352">
        <v>57.5888562032316</v>
      </c>
      <c r="N1352">
        <v>1.3889307056726099</v>
      </c>
      <c r="O1352">
        <v>13.868168671030601</v>
      </c>
      <c r="P1352">
        <v>69.851325145442701</v>
      </c>
      <c r="Q1352">
        <v>6.5791255235929996E-3</v>
      </c>
    </row>
    <row r="1353" spans="1:17" hidden="1" x14ac:dyDescent="0.3">
      <c r="A1353" t="s">
        <v>2870</v>
      </c>
      <c r="B1353" t="s">
        <v>2871</v>
      </c>
      <c r="C1353" t="str">
        <f>IFERROR(VLOOKUP(Table1[[#This Row],[Ticker]],[1]!Table1[[Symbol]:[Industry]],2,FALSE),"-")</f>
        <v>-</v>
      </c>
      <c r="D1353" t="s">
        <v>81</v>
      </c>
      <c r="E1353">
        <v>1377.371157696</v>
      </c>
      <c r="F1353">
        <v>143.28</v>
      </c>
      <c r="G1353">
        <v>10.9660584316014</v>
      </c>
      <c r="H1353">
        <v>55.845833051404398</v>
      </c>
      <c r="I1353">
        <v>18.929626657567699</v>
      </c>
      <c r="J1353">
        <v>15.8866785023868</v>
      </c>
      <c r="K1353">
        <v>111.724896975359</v>
      </c>
      <c r="L1353">
        <v>107.653510605443</v>
      </c>
      <c r="M1353">
        <v>69.914304933302205</v>
      </c>
      <c r="N1353">
        <v>3.4346095668160501</v>
      </c>
      <c r="O1353">
        <v>14.2099385817978</v>
      </c>
      <c r="P1353">
        <v>63.9359267734553</v>
      </c>
      <c r="Q1353">
        <v>-1.4123236421002E-2</v>
      </c>
    </row>
    <row r="1354" spans="1:17" hidden="1" x14ac:dyDescent="0.3">
      <c r="A1354" t="s">
        <v>2872</v>
      </c>
      <c r="B1354" t="s">
        <v>2873</v>
      </c>
      <c r="C1354" t="str">
        <f>IFERROR(VLOOKUP(Table1[[#This Row],[Ticker]],[1]!Table1[[Symbol]:[Industry]],2,FALSE),"-")</f>
        <v>-</v>
      </c>
      <c r="D1354" t="s">
        <v>411</v>
      </c>
      <c r="E1354">
        <v>1375.1428663199999</v>
      </c>
      <c r="F1354">
        <v>108.4</v>
      </c>
      <c r="G1354">
        <v>6.2324851858518198</v>
      </c>
      <c r="H1354">
        <v>34.011533128945103</v>
      </c>
      <c r="I1354">
        <v>97.9694618680399</v>
      </c>
      <c r="J1354">
        <v>-11.467481325243099</v>
      </c>
      <c r="K1354">
        <v>95.626251705464597</v>
      </c>
      <c r="L1354">
        <v>74.881558754087493</v>
      </c>
      <c r="M1354">
        <v>35.697600821781897</v>
      </c>
      <c r="N1354">
        <v>0.88152286143793701</v>
      </c>
      <c r="O1354">
        <v>25.184501845018399</v>
      </c>
      <c r="P1354">
        <v>132.618025751072</v>
      </c>
      <c r="Q1354">
        <v>7.3240640363483003E-2</v>
      </c>
    </row>
    <row r="1355" spans="1:17" hidden="1" x14ac:dyDescent="0.3">
      <c r="A1355" t="s">
        <v>2874</v>
      </c>
      <c r="B1355" t="s">
        <v>2875</v>
      </c>
      <c r="C1355" t="str">
        <f>IFERROR(VLOOKUP(Table1[[#This Row],[Ticker]],[1]!Table1[[Symbol]:[Industry]],2,FALSE),"-")</f>
        <v>-</v>
      </c>
      <c r="E1355">
        <v>1365.636362279</v>
      </c>
      <c r="F1355">
        <v>25.49</v>
      </c>
      <c r="G1355">
        <v>1203.8113404912799</v>
      </c>
      <c r="H1355">
        <v>-69.6904001813364</v>
      </c>
      <c r="I1355">
        <v>2.4831183005206801</v>
      </c>
      <c r="J1355">
        <v>-24.2986888691681</v>
      </c>
      <c r="K1355">
        <v>54.163066719516301</v>
      </c>
      <c r="L1355">
        <v>37.954913430960197</v>
      </c>
      <c r="M1355">
        <v>1.4039703023654899</v>
      </c>
      <c r="N1355">
        <v>1.18096332084624</v>
      </c>
      <c r="O1355">
        <v>250.41192624558599</v>
      </c>
      <c r="P1355">
        <v>1229.6934195955</v>
      </c>
      <c r="Q1355">
        <v>0.26491525863661802</v>
      </c>
    </row>
    <row r="1356" spans="1:17" hidden="1" x14ac:dyDescent="0.3">
      <c r="A1356" t="s">
        <v>2876</v>
      </c>
      <c r="B1356" t="s">
        <v>2877</v>
      </c>
      <c r="C1356" t="str">
        <f>IFERROR(VLOOKUP(Table1[[#This Row],[Ticker]],[1]!Table1[[Symbol]:[Industry]],2,FALSE),"-")</f>
        <v>-</v>
      </c>
      <c r="D1356" t="s">
        <v>260</v>
      </c>
      <c r="E1356">
        <v>1365.4939999999999</v>
      </c>
      <c r="F1356">
        <v>2625.95</v>
      </c>
      <c r="G1356">
        <v>120.45469387889899</v>
      </c>
      <c r="H1356">
        <v>29.331143024100101</v>
      </c>
      <c r="I1356">
        <v>107.518519212185</v>
      </c>
      <c r="J1356">
        <v>7.0194817454888501</v>
      </c>
      <c r="K1356">
        <v>2062.0387049056999</v>
      </c>
      <c r="L1356">
        <v>1575.7642973520301</v>
      </c>
      <c r="M1356">
        <v>74.6248143626961</v>
      </c>
      <c r="N1356">
        <v>1.33699533842241</v>
      </c>
      <c r="O1356">
        <v>6.5519145452122203</v>
      </c>
      <c r="P1356">
        <v>161.53578009063199</v>
      </c>
      <c r="Q1356">
        <v>9.912057639322E-2</v>
      </c>
    </row>
    <row r="1357" spans="1:17" hidden="1" x14ac:dyDescent="0.3">
      <c r="A1357" t="s">
        <v>2878</v>
      </c>
      <c r="B1357" t="s">
        <v>2879</v>
      </c>
      <c r="C1357" t="str">
        <f>IFERROR(VLOOKUP(Table1[[#This Row],[Ticker]],[1]!Table1[[Symbol]:[Industry]],2,FALSE),"-")</f>
        <v>-</v>
      </c>
      <c r="D1357" t="s">
        <v>24</v>
      </c>
      <c r="E1357">
        <v>1363.5682526850001</v>
      </c>
      <c r="F1357">
        <v>302.55</v>
      </c>
      <c r="G1357">
        <v>-56.330354966284098</v>
      </c>
      <c r="H1357">
        <v>-2.6046707180593902</v>
      </c>
      <c r="I1357">
        <v>-25.2643982766768</v>
      </c>
      <c r="J1357">
        <v>1.0593956983639501</v>
      </c>
      <c r="K1357">
        <v>315.25342299578</v>
      </c>
      <c r="M1357">
        <v>54.391411774321</v>
      </c>
      <c r="N1357">
        <v>1.02901531047848</v>
      </c>
      <c r="O1357">
        <v>55.015699884316597</v>
      </c>
      <c r="P1357">
        <v>4.4897254360214101</v>
      </c>
    </row>
    <row r="1358" spans="1:17" hidden="1" x14ac:dyDescent="0.3">
      <c r="A1358" t="s">
        <v>2880</v>
      </c>
      <c r="B1358" t="s">
        <v>2881</v>
      </c>
      <c r="C1358" t="str">
        <f>IFERROR(VLOOKUP(Table1[[#This Row],[Ticker]],[1]!Table1[[Symbol]:[Industry]],2,FALSE),"-")</f>
        <v>-</v>
      </c>
      <c r="D1358" t="s">
        <v>517</v>
      </c>
      <c r="E1358">
        <v>1362.67771799</v>
      </c>
      <c r="F1358">
        <v>112.55</v>
      </c>
      <c r="G1358">
        <v>57.274959138258303</v>
      </c>
      <c r="H1358">
        <v>21.830589902952301</v>
      </c>
      <c r="I1358">
        <v>48.890204439451999</v>
      </c>
      <c r="J1358">
        <v>5.8621577849522701</v>
      </c>
      <c r="K1358">
        <v>95.864674597920796</v>
      </c>
      <c r="L1358">
        <v>84.950548677073897</v>
      </c>
      <c r="M1358">
        <v>62.487899364698301</v>
      </c>
      <c r="N1358">
        <v>1.8527007679203999</v>
      </c>
      <c r="O1358">
        <v>12.6166148378498</v>
      </c>
      <c r="P1358">
        <v>94.386873920552603</v>
      </c>
      <c r="Q1358">
        <v>-4.0938054004784001E-2</v>
      </c>
    </row>
    <row r="1359" spans="1:17" hidden="1" x14ac:dyDescent="0.3">
      <c r="A1359" t="s">
        <v>2882</v>
      </c>
      <c r="B1359" t="s">
        <v>2883</v>
      </c>
      <c r="C1359" t="str">
        <f>IFERROR(VLOOKUP(Table1[[#This Row],[Ticker]],[1]!Table1[[Symbol]:[Industry]],2,FALSE),"-")</f>
        <v>-</v>
      </c>
      <c r="D1359" t="s">
        <v>565</v>
      </c>
      <c r="E1359">
        <v>1361.89345914</v>
      </c>
      <c r="F1359">
        <v>252.9</v>
      </c>
      <c r="G1359">
        <v>-1.30079831603787</v>
      </c>
      <c r="H1359">
        <v>5.1013761645063296</v>
      </c>
      <c r="I1359">
        <v>17.0613721314832</v>
      </c>
      <c r="J1359">
        <v>10.7076259699926</v>
      </c>
      <c r="K1359">
        <v>242.00415215984401</v>
      </c>
      <c r="L1359">
        <v>228.36328874303601</v>
      </c>
      <c r="M1359">
        <v>61.303537058536499</v>
      </c>
      <c r="N1359">
        <v>1.9084893559637801</v>
      </c>
      <c r="O1359">
        <v>15.618821668643699</v>
      </c>
      <c r="P1359">
        <v>39.723756906077298</v>
      </c>
      <c r="Q1359">
        <v>5.4791520512165001E-2</v>
      </c>
    </row>
    <row r="1360" spans="1:17" hidden="1" x14ac:dyDescent="0.3">
      <c r="A1360" t="s">
        <v>2884</v>
      </c>
      <c r="B1360" t="s">
        <v>2885</v>
      </c>
      <c r="C1360" t="str">
        <f>IFERROR(VLOOKUP(Table1[[#This Row],[Ticker]],[1]!Table1[[Symbol]:[Industry]],2,FALSE),"-")</f>
        <v>-</v>
      </c>
      <c r="D1360" t="s">
        <v>295</v>
      </c>
      <c r="E1360">
        <v>1361.08457254</v>
      </c>
      <c r="F1360">
        <v>952.7</v>
      </c>
      <c r="G1360">
        <v>131.813349621778</v>
      </c>
      <c r="H1360">
        <v>1.1636424254987601</v>
      </c>
      <c r="I1360">
        <v>39.809704342822101</v>
      </c>
      <c r="J1360">
        <v>-4.3401393001546396</v>
      </c>
      <c r="K1360">
        <v>853.78328138096504</v>
      </c>
      <c r="L1360">
        <v>649.54352739179706</v>
      </c>
      <c r="M1360">
        <v>60.043010936231703</v>
      </c>
      <c r="N1360">
        <v>0.84975487110619397</v>
      </c>
      <c r="O1360">
        <v>5.2692348063398704</v>
      </c>
      <c r="P1360">
        <v>182.32330715661499</v>
      </c>
      <c r="Q1360">
        <v>0.15798282086676199</v>
      </c>
    </row>
    <row r="1361" spans="1:17" hidden="1" x14ac:dyDescent="0.3">
      <c r="A1361" t="s">
        <v>2886</v>
      </c>
      <c r="B1361" t="s">
        <v>2887</v>
      </c>
      <c r="C1361" t="str">
        <f>IFERROR(VLOOKUP(Table1[[#This Row],[Ticker]],[1]!Table1[[Symbol]:[Industry]],2,FALSE),"-")</f>
        <v>-</v>
      </c>
      <c r="D1361" t="s">
        <v>1606</v>
      </c>
      <c r="E1361">
        <v>1354.6235821600001</v>
      </c>
      <c r="F1361">
        <v>1789.6</v>
      </c>
      <c r="G1361">
        <v>49.3112640186433</v>
      </c>
      <c r="H1361">
        <v>8.2122497072947702</v>
      </c>
      <c r="I1361">
        <v>45.229954665506597</v>
      </c>
      <c r="J1361">
        <v>5.0597985174706199</v>
      </c>
      <c r="K1361">
        <v>1653.07250027902</v>
      </c>
      <c r="L1361">
        <v>1392.64064342136</v>
      </c>
      <c r="M1361">
        <v>53.425817699532899</v>
      </c>
      <c r="N1361">
        <v>2.9566117160673699</v>
      </c>
      <c r="O1361">
        <v>15.0145283862315</v>
      </c>
      <c r="P1361">
        <v>83.539305676631898</v>
      </c>
      <c r="Q1361">
        <v>7.4712662774933006E-2</v>
      </c>
    </row>
    <row r="1362" spans="1:17" hidden="1" x14ac:dyDescent="0.3">
      <c r="A1362" t="s">
        <v>2888</v>
      </c>
      <c r="B1362" t="s">
        <v>2889</v>
      </c>
      <c r="C1362" t="str">
        <f>IFERROR(VLOOKUP(Table1[[#This Row],[Ticker]],[1]!Table1[[Symbol]:[Industry]],2,FALSE),"-")</f>
        <v>-</v>
      </c>
      <c r="D1362" t="s">
        <v>637</v>
      </c>
      <c r="E1362">
        <v>1351.7049420000001</v>
      </c>
      <c r="F1362">
        <v>342.9</v>
      </c>
      <c r="G1362">
        <v>28.646988043148401</v>
      </c>
      <c r="H1362">
        <v>7.13963728852851</v>
      </c>
      <c r="I1362">
        <v>6.3088747129997396</v>
      </c>
      <c r="J1362">
        <v>-0.99919188139252202</v>
      </c>
      <c r="K1362">
        <v>307.94778943313599</v>
      </c>
      <c r="L1362">
        <v>273.264547787487</v>
      </c>
      <c r="M1362">
        <v>60.766054848072201</v>
      </c>
      <c r="N1362">
        <v>1.22689024808381</v>
      </c>
      <c r="O1362">
        <v>16.360454943132101</v>
      </c>
      <c r="P1362">
        <v>62.434864992894298</v>
      </c>
    </row>
    <row r="1363" spans="1:17" hidden="1" x14ac:dyDescent="0.3">
      <c r="A1363" t="s">
        <v>2890</v>
      </c>
      <c r="B1363" t="s">
        <v>2891</v>
      </c>
      <c r="C1363" t="str">
        <f>IFERROR(VLOOKUP(Table1[[#This Row],[Ticker]],[1]!Table1[[Symbol]:[Industry]],2,FALSE),"-")</f>
        <v>-</v>
      </c>
      <c r="D1363" t="s">
        <v>187</v>
      </c>
      <c r="E1363">
        <v>1344.8675647799901</v>
      </c>
      <c r="F1363">
        <v>606.6</v>
      </c>
      <c r="G1363">
        <v>-7.1737766579587401</v>
      </c>
      <c r="H1363">
        <v>25.449906047966099</v>
      </c>
      <c r="I1363">
        <v>14.881132679889699</v>
      </c>
      <c r="J1363">
        <v>-7.9358933912647602</v>
      </c>
      <c r="K1363">
        <v>568.53813098381204</v>
      </c>
      <c r="L1363">
        <v>507.65287126974198</v>
      </c>
      <c r="M1363">
        <v>42.617210000206597</v>
      </c>
      <c r="N1363">
        <v>1.41599989928832</v>
      </c>
      <c r="O1363">
        <v>15.364325750082401</v>
      </c>
      <c r="P1363">
        <v>55.418908531898502</v>
      </c>
      <c r="Q1363">
        <v>7.4805580773177005E-2</v>
      </c>
    </row>
    <row r="1364" spans="1:17" hidden="1" x14ac:dyDescent="0.3">
      <c r="A1364" t="s">
        <v>2892</v>
      </c>
      <c r="B1364" t="s">
        <v>2893</v>
      </c>
      <c r="C1364" t="str">
        <f>IFERROR(VLOOKUP(Table1[[#This Row],[Ticker]],[1]!Table1[[Symbol]:[Industry]],2,FALSE),"-")</f>
        <v>-</v>
      </c>
      <c r="D1364" t="s">
        <v>2894</v>
      </c>
      <c r="E1364">
        <v>1342.8365655</v>
      </c>
      <c r="F1364">
        <v>689.55</v>
      </c>
      <c r="G1364">
        <v>37.906519470606597</v>
      </c>
      <c r="H1364">
        <v>-1.7526708375918501</v>
      </c>
      <c r="I1364">
        <v>36.550577245146599</v>
      </c>
      <c r="J1364">
        <v>0.72687904447029295</v>
      </c>
      <c r="K1364">
        <v>718.08392714106105</v>
      </c>
      <c r="L1364">
        <v>582.89417480268798</v>
      </c>
      <c r="M1364">
        <v>39.988512115049701</v>
      </c>
      <c r="N1364">
        <v>0.44102642587490998</v>
      </c>
      <c r="O1364">
        <v>37.625987963164299</v>
      </c>
      <c r="P1364">
        <v>99.407171775592801</v>
      </c>
    </row>
    <row r="1365" spans="1:17" hidden="1" x14ac:dyDescent="0.3">
      <c r="A1365" t="s">
        <v>2895</v>
      </c>
      <c r="B1365" t="s">
        <v>2896</v>
      </c>
      <c r="C1365" t="str">
        <f>IFERROR(VLOOKUP(Table1[[#This Row],[Ticker]],[1]!Table1[[Symbol]:[Industry]],2,FALSE),"-")</f>
        <v>-</v>
      </c>
      <c r="D1365" t="s">
        <v>234</v>
      </c>
      <c r="E1365">
        <v>1340.8976351250001</v>
      </c>
      <c r="F1365">
        <v>475.55</v>
      </c>
      <c r="G1365">
        <v>76.393548288383599</v>
      </c>
      <c r="H1365">
        <v>-2.9152940878913798</v>
      </c>
      <c r="I1365">
        <v>2.2401937022335599E-2</v>
      </c>
      <c r="J1365">
        <v>2.4614555219152798</v>
      </c>
      <c r="K1365">
        <v>440.93002081265701</v>
      </c>
      <c r="L1365">
        <v>387.73726198425101</v>
      </c>
      <c r="M1365">
        <v>65.323582066048203</v>
      </c>
      <c r="N1365">
        <v>0.72872092908131403</v>
      </c>
      <c r="O1365">
        <v>10.398485963621001</v>
      </c>
      <c r="P1365">
        <v>114.646806589934</v>
      </c>
      <c r="Q1365">
        <v>0.127836001264022</v>
      </c>
    </row>
    <row r="1366" spans="1:17" hidden="1" x14ac:dyDescent="0.3">
      <c r="A1366" t="s">
        <v>2897</v>
      </c>
      <c r="B1366" t="s">
        <v>2898</v>
      </c>
      <c r="C1366" t="str">
        <f>IFERROR(VLOOKUP(Table1[[#This Row],[Ticker]],[1]!Table1[[Symbol]:[Industry]],2,FALSE),"-")</f>
        <v>-</v>
      </c>
      <c r="D1366" t="s">
        <v>21</v>
      </c>
      <c r="E1366">
        <v>1340.74372206</v>
      </c>
      <c r="F1366">
        <v>120.35</v>
      </c>
      <c r="G1366">
        <v>5.3605875624514496</v>
      </c>
      <c r="H1366">
        <v>-4.4621194988075503</v>
      </c>
      <c r="I1366">
        <v>-14.6207200124914</v>
      </c>
      <c r="J1366">
        <v>-2.0543500489114899</v>
      </c>
      <c r="K1366">
        <v>124.47036972970901</v>
      </c>
      <c r="L1366">
        <v>118.10395229850801</v>
      </c>
      <c r="M1366">
        <v>34.906222722111302</v>
      </c>
      <c r="N1366">
        <v>0.35312460125869299</v>
      </c>
      <c r="O1366">
        <v>46.655587868716196</v>
      </c>
      <c r="P1366">
        <v>48.580246913580197</v>
      </c>
      <c r="Q1366">
        <v>3.352849295384E-3</v>
      </c>
    </row>
    <row r="1367" spans="1:17" hidden="1" x14ac:dyDescent="0.3">
      <c r="A1367" t="s">
        <v>2899</v>
      </c>
      <c r="B1367" t="s">
        <v>2900</v>
      </c>
      <c r="C1367" t="str">
        <f>IFERROR(VLOOKUP(Table1[[#This Row],[Ticker]],[1]!Table1[[Symbol]:[Industry]],2,FALSE),"-")</f>
        <v>-</v>
      </c>
      <c r="D1367" t="s">
        <v>1415</v>
      </c>
      <c r="E1367">
        <v>1339.95977378</v>
      </c>
      <c r="F1367">
        <v>888.1</v>
      </c>
      <c r="G1367">
        <v>114.372215498787</v>
      </c>
      <c r="H1367">
        <v>0.11804740225848</v>
      </c>
      <c r="I1367">
        <v>105.751609196747</v>
      </c>
      <c r="J1367">
        <v>-0.12983075519040399</v>
      </c>
      <c r="K1367">
        <v>778.44034166728898</v>
      </c>
      <c r="L1367">
        <v>579.06055273168897</v>
      </c>
      <c r="M1367">
        <v>60.955192221511297</v>
      </c>
      <c r="N1367">
        <v>0.31904028766376002</v>
      </c>
      <c r="O1367">
        <v>15.640130615921599</v>
      </c>
      <c r="P1367">
        <v>169.93920972644301</v>
      </c>
      <c r="Q1367">
        <v>0.157577942736329</v>
      </c>
    </row>
    <row r="1368" spans="1:17" hidden="1" x14ac:dyDescent="0.3">
      <c r="A1368" t="s">
        <v>2901</v>
      </c>
      <c r="B1368" t="s">
        <v>2902</v>
      </c>
      <c r="C1368" t="str">
        <f>IFERROR(VLOOKUP(Table1[[#This Row],[Ticker]],[1]!Table1[[Symbol]:[Industry]],2,FALSE),"-")</f>
        <v>-</v>
      </c>
      <c r="D1368" t="s">
        <v>65</v>
      </c>
      <c r="E1368">
        <v>1337.98</v>
      </c>
      <c r="F1368">
        <v>880.25</v>
      </c>
      <c r="G1368">
        <v>104.00823168189</v>
      </c>
      <c r="H1368">
        <v>-7.3441180682954599</v>
      </c>
      <c r="I1368">
        <v>95.725395710442399</v>
      </c>
      <c r="J1368">
        <v>-3.69173469595348</v>
      </c>
      <c r="K1368">
        <v>872.54187484701197</v>
      </c>
      <c r="L1368">
        <v>671.558408251684</v>
      </c>
      <c r="M1368">
        <v>34.584778540457101</v>
      </c>
      <c r="N1368">
        <v>0.22715208636885001</v>
      </c>
      <c r="O1368">
        <v>22.4936097699517</v>
      </c>
      <c r="P1368">
        <v>131.431576179834</v>
      </c>
      <c r="Q1368">
        <v>0.165101827723764</v>
      </c>
    </row>
    <row r="1369" spans="1:17" hidden="1" x14ac:dyDescent="0.3">
      <c r="A1369" t="s">
        <v>2903</v>
      </c>
      <c r="B1369" t="s">
        <v>2904</v>
      </c>
      <c r="C1369" t="str">
        <f>IFERROR(VLOOKUP(Table1[[#This Row],[Ticker]],[1]!Table1[[Symbol]:[Industry]],2,FALSE),"-")</f>
        <v>-</v>
      </c>
      <c r="D1369" t="s">
        <v>1011</v>
      </c>
      <c r="E1369">
        <v>1337.8766134</v>
      </c>
      <c r="F1369">
        <v>72.2</v>
      </c>
      <c r="G1369">
        <v>-55.8869264139583</v>
      </c>
      <c r="H1369">
        <v>-1.3394189969221799</v>
      </c>
      <c r="I1369">
        <v>-25.615369878738001</v>
      </c>
      <c r="J1369">
        <v>1.6741776869212499</v>
      </c>
      <c r="K1369">
        <v>73.046286655177497</v>
      </c>
      <c r="L1369">
        <v>77.573487553991896</v>
      </c>
      <c r="M1369">
        <v>47.442799359809001</v>
      </c>
      <c r="N1369">
        <v>0.44367125604742602</v>
      </c>
      <c r="O1369">
        <v>52.077562326869703</v>
      </c>
      <c r="P1369">
        <v>16.451612903225801</v>
      </c>
      <c r="Q1369">
        <v>-9.0181460943860002E-3</v>
      </c>
    </row>
    <row r="1370" spans="1:17" hidden="1" x14ac:dyDescent="0.3">
      <c r="A1370" t="s">
        <v>2905</v>
      </c>
      <c r="B1370" t="s">
        <v>2906</v>
      </c>
      <c r="C1370" t="str">
        <f>IFERROR(VLOOKUP(Table1[[#This Row],[Ticker]],[1]!Table1[[Symbol]:[Industry]],2,FALSE),"-")</f>
        <v>-</v>
      </c>
      <c r="D1370" t="s">
        <v>2907</v>
      </c>
      <c r="E1370">
        <v>1336.3326</v>
      </c>
      <c r="F1370">
        <v>540</v>
      </c>
      <c r="G1370">
        <v>145.47470481538201</v>
      </c>
      <c r="H1370">
        <v>5.7093463362241801</v>
      </c>
      <c r="I1370">
        <v>55.038180550931699</v>
      </c>
      <c r="J1370">
        <v>4.4965766727842302</v>
      </c>
      <c r="K1370">
        <v>486.002857770682</v>
      </c>
      <c r="L1370">
        <v>382.83241699833201</v>
      </c>
      <c r="M1370">
        <v>66.388280567137102</v>
      </c>
      <c r="N1370">
        <v>1.8531928113947</v>
      </c>
      <c r="O1370">
        <v>3.5185185185185199</v>
      </c>
      <c r="P1370">
        <v>188.77005347593499</v>
      </c>
    </row>
    <row r="1371" spans="1:17" hidden="1" x14ac:dyDescent="0.3">
      <c r="A1371" t="s">
        <v>2908</v>
      </c>
      <c r="B1371" t="s">
        <v>2909</v>
      </c>
      <c r="C1371" t="str">
        <f>IFERROR(VLOOKUP(Table1[[#This Row],[Ticker]],[1]!Table1[[Symbol]:[Industry]],2,FALSE),"-")</f>
        <v>-</v>
      </c>
      <c r="D1371" t="s">
        <v>127</v>
      </c>
      <c r="E1371">
        <v>1334.74605243</v>
      </c>
      <c r="F1371">
        <v>1047.45</v>
      </c>
      <c r="G1371">
        <v>649.719549922071</v>
      </c>
      <c r="H1371">
        <v>10.299416759418101</v>
      </c>
      <c r="I1371">
        <v>79.421804739243399</v>
      </c>
      <c r="J1371">
        <v>18.092678037306602</v>
      </c>
      <c r="K1371">
        <v>908.72886587681398</v>
      </c>
      <c r="L1371">
        <v>659.35360400254297</v>
      </c>
      <c r="M1371">
        <v>66.504540324098102</v>
      </c>
      <c r="N1371">
        <v>1.4247450794346599</v>
      </c>
      <c r="O1371">
        <v>3.84266552102725</v>
      </c>
      <c r="P1371">
        <v>855.26675786593705</v>
      </c>
      <c r="Q1371">
        <v>0.18548810117318501</v>
      </c>
    </row>
    <row r="1372" spans="1:17" hidden="1" x14ac:dyDescent="0.3">
      <c r="A1372" t="s">
        <v>2910</v>
      </c>
      <c r="B1372" t="s">
        <v>2911</v>
      </c>
      <c r="C1372" t="str">
        <f>IFERROR(VLOOKUP(Table1[[#This Row],[Ticker]],[1]!Table1[[Symbol]:[Industry]],2,FALSE),"-")</f>
        <v>-</v>
      </c>
      <c r="D1372" t="s">
        <v>2912</v>
      </c>
      <c r="E1372">
        <v>1332.0294410059901</v>
      </c>
      <c r="F1372">
        <v>38.18</v>
      </c>
      <c r="G1372">
        <v>-28.8553954955748</v>
      </c>
      <c r="H1372">
        <v>38.778550680572401</v>
      </c>
      <c r="I1372">
        <v>-5.8611281747757902</v>
      </c>
      <c r="J1372">
        <v>29.025795969455199</v>
      </c>
      <c r="K1372">
        <v>31.326770238501499</v>
      </c>
      <c r="L1372">
        <v>32.976052442359702</v>
      </c>
      <c r="M1372">
        <v>69.512453231818895</v>
      </c>
      <c r="N1372">
        <v>4.2098649446607199</v>
      </c>
      <c r="O1372">
        <v>36.196961760083802</v>
      </c>
      <c r="P1372">
        <v>46.846153846153797</v>
      </c>
      <c r="Q1372">
        <v>0.15903117785673701</v>
      </c>
    </row>
    <row r="1373" spans="1:17" hidden="1" x14ac:dyDescent="0.3">
      <c r="A1373" t="s">
        <v>2913</v>
      </c>
      <c r="B1373" t="s">
        <v>2914</v>
      </c>
      <c r="C1373" t="str">
        <f>IFERROR(VLOOKUP(Table1[[#This Row],[Ticker]],[1]!Table1[[Symbol]:[Industry]],2,FALSE),"-")</f>
        <v>-</v>
      </c>
      <c r="D1373" t="s">
        <v>295</v>
      </c>
      <c r="E1373">
        <v>1329.0929994999999</v>
      </c>
      <c r="F1373">
        <v>222.85</v>
      </c>
      <c r="G1373">
        <v>60.2916886484999</v>
      </c>
      <c r="H1373">
        <v>27.0511912550399</v>
      </c>
      <c r="I1373">
        <v>67.848437727965205</v>
      </c>
      <c r="J1373">
        <v>-6.5647460808229496</v>
      </c>
      <c r="K1373">
        <v>199.40769052976299</v>
      </c>
      <c r="L1373">
        <v>156.13050792170901</v>
      </c>
      <c r="M1373">
        <v>38.520325618044502</v>
      </c>
      <c r="N1373">
        <v>0.96188777637510003</v>
      </c>
      <c r="O1373">
        <v>20</v>
      </c>
      <c r="P1373">
        <v>106.056403143781</v>
      </c>
      <c r="Q1373">
        <v>0.13615096212425501</v>
      </c>
    </row>
    <row r="1374" spans="1:17" hidden="1" x14ac:dyDescent="0.3">
      <c r="A1374" t="s">
        <v>2915</v>
      </c>
      <c r="B1374" t="s">
        <v>2916</v>
      </c>
      <c r="C1374" t="str">
        <f>IFERROR(VLOOKUP(Table1[[#This Row],[Ticker]],[1]!Table1[[Symbol]:[Industry]],2,FALSE),"-")</f>
        <v>-</v>
      </c>
      <c r="D1374" t="s">
        <v>377</v>
      </c>
      <c r="E1374">
        <v>1326.9</v>
      </c>
      <c r="F1374">
        <v>44.23</v>
      </c>
      <c r="G1374">
        <v>-21.1956885716708</v>
      </c>
      <c r="H1374">
        <v>-9.0390061113053797</v>
      </c>
      <c r="I1374">
        <v>10.595031107782299</v>
      </c>
      <c r="J1374">
        <v>-2.2852726183945999</v>
      </c>
      <c r="K1374">
        <v>45.216148693038903</v>
      </c>
      <c r="M1374">
        <v>32.535677290563299</v>
      </c>
      <c r="N1374">
        <v>0.21840835271145401</v>
      </c>
      <c r="O1374">
        <v>27.877006556635699</v>
      </c>
      <c r="P1374">
        <v>47.433333333333302</v>
      </c>
    </row>
    <row r="1375" spans="1:17" hidden="1" x14ac:dyDescent="0.3">
      <c r="A1375" t="s">
        <v>2917</v>
      </c>
      <c r="B1375" t="s">
        <v>2918</v>
      </c>
      <c r="C1375" t="str">
        <f>IFERROR(VLOOKUP(Table1[[#This Row],[Ticker]],[1]!Table1[[Symbol]:[Industry]],2,FALSE),"-")</f>
        <v>-</v>
      </c>
      <c r="D1375" t="s">
        <v>260</v>
      </c>
      <c r="E1375">
        <v>1326.4268104</v>
      </c>
      <c r="F1375">
        <v>204.28</v>
      </c>
      <c r="G1375">
        <v>160.826692825609</v>
      </c>
      <c r="H1375">
        <v>16.521477571337101</v>
      </c>
      <c r="I1375">
        <v>175.580786093537</v>
      </c>
      <c r="J1375">
        <v>2.6136820270041499</v>
      </c>
      <c r="K1375">
        <v>180.47642281935299</v>
      </c>
      <c r="L1375">
        <v>124.849047930152</v>
      </c>
      <c r="M1375">
        <v>52.253855751598998</v>
      </c>
      <c r="N1375">
        <v>0.55995248878668502</v>
      </c>
      <c r="O1375">
        <v>6.90229097317407</v>
      </c>
      <c r="P1375">
        <v>220.18808777429399</v>
      </c>
      <c r="Q1375">
        <v>0.15638067508633199</v>
      </c>
    </row>
    <row r="1376" spans="1:17" hidden="1" x14ac:dyDescent="0.3">
      <c r="A1376" t="s">
        <v>2919</v>
      </c>
      <c r="B1376" t="s">
        <v>2920</v>
      </c>
      <c r="C1376" t="str">
        <f>IFERROR(VLOOKUP(Table1[[#This Row],[Ticker]],[1]!Table1[[Symbol]:[Industry]],2,FALSE),"-")</f>
        <v>-</v>
      </c>
      <c r="D1376" t="s">
        <v>2921</v>
      </c>
      <c r="E1376">
        <v>1325.5459212119999</v>
      </c>
      <c r="F1376">
        <v>204.04</v>
      </c>
      <c r="G1376">
        <v>-60.526537784548303</v>
      </c>
      <c r="H1376">
        <v>16.181846794818199</v>
      </c>
      <c r="I1376">
        <v>-10.967939001386799</v>
      </c>
      <c r="J1376">
        <v>3.1881989230640899</v>
      </c>
      <c r="K1376">
        <v>190.51352332968901</v>
      </c>
      <c r="M1376">
        <v>50.064940404784899</v>
      </c>
      <c r="N1376">
        <v>0.68817838588554903</v>
      </c>
      <c r="O1376">
        <v>59.184473632621</v>
      </c>
      <c r="P1376">
        <v>40.523415977961399</v>
      </c>
    </row>
    <row r="1377" spans="1:17" hidden="1" x14ac:dyDescent="0.3">
      <c r="A1377" t="s">
        <v>2922</v>
      </c>
      <c r="B1377" t="s">
        <v>2923</v>
      </c>
      <c r="C1377" t="str">
        <f>IFERROR(VLOOKUP(Table1[[#This Row],[Ticker]],[1]!Table1[[Symbol]:[Industry]],2,FALSE),"-")</f>
        <v>-</v>
      </c>
      <c r="D1377" t="s">
        <v>1488</v>
      </c>
      <c r="E1377">
        <v>1319.7312389639901</v>
      </c>
      <c r="F1377">
        <v>227.56</v>
      </c>
      <c r="G1377">
        <v>-50.330950286154099</v>
      </c>
      <c r="H1377">
        <v>4.4058045582376497</v>
      </c>
      <c r="I1377">
        <v>-9.6728704798218406</v>
      </c>
      <c r="J1377">
        <v>-0.34392326988288302</v>
      </c>
      <c r="K1377">
        <v>226.49248758872</v>
      </c>
      <c r="L1377">
        <v>238.90785965558999</v>
      </c>
      <c r="M1377">
        <v>46.322333977391601</v>
      </c>
      <c r="N1377">
        <v>0.682885883224993</v>
      </c>
      <c r="O1377">
        <v>35.898224644049897</v>
      </c>
      <c r="P1377">
        <v>14.150990719839401</v>
      </c>
      <c r="Q1377">
        <v>-4.411384036894E-3</v>
      </c>
    </row>
    <row r="1378" spans="1:17" hidden="1" x14ac:dyDescent="0.3">
      <c r="A1378" t="s">
        <v>2924</v>
      </c>
      <c r="B1378" t="s">
        <v>2925</v>
      </c>
      <c r="C1378" t="str">
        <f>IFERROR(VLOOKUP(Table1[[#This Row],[Ticker]],[1]!Table1[[Symbol]:[Industry]],2,FALSE),"-")</f>
        <v>-</v>
      </c>
      <c r="D1378" t="s">
        <v>382</v>
      </c>
      <c r="E1378">
        <v>1316.7811049659999</v>
      </c>
      <c r="F1378">
        <v>189.34</v>
      </c>
      <c r="G1378">
        <v>-10.81674941719</v>
      </c>
      <c r="H1378">
        <v>19.0951114948606</v>
      </c>
      <c r="I1378">
        <v>24.214903532964499</v>
      </c>
      <c r="J1378">
        <v>3.4527567860762098</v>
      </c>
      <c r="K1378">
        <v>171.36667935872799</v>
      </c>
      <c r="L1378">
        <v>160.239809287898</v>
      </c>
      <c r="M1378">
        <v>62.158241452237</v>
      </c>
      <c r="N1378">
        <v>2.2611907260368498</v>
      </c>
      <c r="O1378">
        <v>3.2534065701911898</v>
      </c>
      <c r="P1378">
        <v>43.930064614215098</v>
      </c>
      <c r="Q1378">
        <v>2.9262794129115002E-2</v>
      </c>
    </row>
    <row r="1379" spans="1:17" hidden="1" x14ac:dyDescent="0.3">
      <c r="A1379" t="s">
        <v>2926</v>
      </c>
      <c r="B1379" t="s">
        <v>2927</v>
      </c>
      <c r="C1379" t="str">
        <f>IFERROR(VLOOKUP(Table1[[#This Row],[Ticker]],[1]!Table1[[Symbol]:[Industry]],2,FALSE),"-")</f>
        <v>-</v>
      </c>
      <c r="D1379" t="s">
        <v>287</v>
      </c>
      <c r="E1379">
        <v>1316.5420183030001</v>
      </c>
      <c r="F1379">
        <v>19.97</v>
      </c>
      <c r="G1379">
        <v>-25.0234932456293</v>
      </c>
      <c r="H1379">
        <v>-1.16248857401435</v>
      </c>
      <c r="I1379">
        <v>-28.020303634466998</v>
      </c>
      <c r="J1379">
        <v>-3.9523097377544598</v>
      </c>
      <c r="K1379">
        <v>21.658125766231102</v>
      </c>
      <c r="L1379">
        <v>23.730637571568199</v>
      </c>
      <c r="M1379">
        <v>38.965418248440102</v>
      </c>
      <c r="N1379">
        <v>0.99830580003186298</v>
      </c>
      <c r="O1379">
        <v>110.315473209814</v>
      </c>
      <c r="P1379">
        <v>9.4246575342465704</v>
      </c>
      <c r="Q1379">
        <v>7.6419203303955005E-2</v>
      </c>
    </row>
    <row r="1380" spans="1:17" hidden="1" x14ac:dyDescent="0.3">
      <c r="A1380" t="s">
        <v>2928</v>
      </c>
      <c r="B1380" t="s">
        <v>2929</v>
      </c>
      <c r="C1380" t="str">
        <f>IFERROR(VLOOKUP(Table1[[#This Row],[Ticker]],[1]!Table1[[Symbol]:[Industry]],2,FALSE),"-")</f>
        <v>-</v>
      </c>
      <c r="D1380" t="s">
        <v>54</v>
      </c>
      <c r="E1380">
        <v>1313.1081110799901</v>
      </c>
      <c r="F1380">
        <v>2125.4499999999998</v>
      </c>
      <c r="G1380">
        <v>-19.064811037072701</v>
      </c>
      <c r="H1380">
        <v>-17.901791588288098</v>
      </c>
      <c r="I1380">
        <v>-13.0762825673833</v>
      </c>
      <c r="J1380">
        <v>-5.1879677860497102</v>
      </c>
      <c r="K1380">
        <v>2302.5216905832899</v>
      </c>
      <c r="L1380">
        <v>2228.72516727435</v>
      </c>
      <c r="M1380">
        <v>40.892058316640501</v>
      </c>
      <c r="N1380">
        <v>0.77829621353705403</v>
      </c>
      <c r="O1380">
        <v>32.861276435578297</v>
      </c>
      <c r="P1380">
        <v>22.993461026560901</v>
      </c>
      <c r="Q1380">
        <v>-1.9985127978171001E-2</v>
      </c>
    </row>
    <row r="1381" spans="1:17" hidden="1" x14ac:dyDescent="0.3">
      <c r="A1381" t="s">
        <v>2930</v>
      </c>
      <c r="B1381" t="s">
        <v>2931</v>
      </c>
      <c r="C1381" t="str">
        <f>IFERROR(VLOOKUP(Table1[[#This Row],[Ticker]],[1]!Table1[[Symbol]:[Industry]],2,FALSE),"-")</f>
        <v>-</v>
      </c>
      <c r="D1381" t="s">
        <v>2639</v>
      </c>
      <c r="E1381">
        <v>1311.6224233999999</v>
      </c>
      <c r="F1381">
        <v>564.4</v>
      </c>
      <c r="G1381">
        <v>149.434994066516</v>
      </c>
      <c r="H1381">
        <v>-23.210833193099901</v>
      </c>
      <c r="I1381">
        <v>-41.406398997502997</v>
      </c>
      <c r="J1381">
        <v>-7.1498792762225403</v>
      </c>
      <c r="K1381">
        <v>707.41249623319698</v>
      </c>
      <c r="L1381">
        <v>651.32760919049599</v>
      </c>
      <c r="M1381">
        <v>24.646718646023299</v>
      </c>
      <c r="N1381">
        <v>3.8744781917472602</v>
      </c>
      <c r="O1381">
        <v>73.6357193479801</v>
      </c>
      <c r="P1381">
        <v>208.49959005192599</v>
      </c>
      <c r="Q1381">
        <v>0.24655253070018801</v>
      </c>
    </row>
    <row r="1382" spans="1:17" hidden="1" x14ac:dyDescent="0.3">
      <c r="A1382" t="s">
        <v>2932</v>
      </c>
      <c r="B1382" t="s">
        <v>2933</v>
      </c>
      <c r="C1382" t="str">
        <f>IFERROR(VLOOKUP(Table1[[#This Row],[Ticker]],[1]!Table1[[Symbol]:[Industry]],2,FALSE),"-")</f>
        <v>-</v>
      </c>
      <c r="D1382" t="s">
        <v>161</v>
      </c>
      <c r="E1382">
        <v>1305.0364951500001</v>
      </c>
      <c r="F1382">
        <v>196.5</v>
      </c>
      <c r="G1382">
        <v>56.230988551021099</v>
      </c>
      <c r="H1382">
        <v>-13.114251315175601</v>
      </c>
      <c r="I1382">
        <v>67.800418313169502</v>
      </c>
      <c r="J1382">
        <v>-0.52469887622251499</v>
      </c>
      <c r="K1382">
        <v>204.43750540779101</v>
      </c>
      <c r="L1382">
        <v>169.56398683472199</v>
      </c>
      <c r="M1382">
        <v>38.680304200938302</v>
      </c>
      <c r="N1382">
        <v>0.32939026904221003</v>
      </c>
      <c r="O1382">
        <v>29.664122137404501</v>
      </c>
      <c r="P1382">
        <v>103.94395433315999</v>
      </c>
      <c r="Q1382">
        <v>0.19782716967177899</v>
      </c>
    </row>
    <row r="1383" spans="1:17" hidden="1" x14ac:dyDescent="0.3">
      <c r="A1383" t="s">
        <v>2934</v>
      </c>
      <c r="B1383" t="s">
        <v>2935</v>
      </c>
      <c r="C1383" t="str">
        <f>IFERROR(VLOOKUP(Table1[[#This Row],[Ticker]],[1]!Table1[[Symbol]:[Industry]],2,FALSE),"-")</f>
        <v>-</v>
      </c>
      <c r="D1383" t="s">
        <v>260</v>
      </c>
      <c r="E1383">
        <v>1300.6408415999999</v>
      </c>
      <c r="F1383">
        <v>1300.0999999999999</v>
      </c>
      <c r="G1383">
        <v>311.19978339368299</v>
      </c>
      <c r="H1383">
        <v>-4.8213598536637097</v>
      </c>
      <c r="I1383">
        <v>25.998765351457799</v>
      </c>
      <c r="J1383">
        <v>-3.3882569517364298</v>
      </c>
      <c r="K1383">
        <v>1416.6396921724099</v>
      </c>
      <c r="L1383">
        <v>1167.0826941708899</v>
      </c>
      <c r="M1383">
        <v>34.1144254072791</v>
      </c>
      <c r="N1383">
        <v>0.87530431099377803</v>
      </c>
      <c r="O1383">
        <v>33.601261441427503</v>
      </c>
      <c r="P1383">
        <v>356.17543859649101</v>
      </c>
      <c r="Q1383">
        <v>0.17581492614345601</v>
      </c>
    </row>
    <row r="1384" spans="1:17" hidden="1" x14ac:dyDescent="0.3">
      <c r="A1384" t="s">
        <v>2936</v>
      </c>
      <c r="B1384" t="s">
        <v>2937</v>
      </c>
      <c r="C1384" t="str">
        <f>IFERROR(VLOOKUP(Table1[[#This Row],[Ticker]],[1]!Table1[[Symbol]:[Industry]],2,FALSE),"-")</f>
        <v>-</v>
      </c>
      <c r="D1384" t="s">
        <v>239</v>
      </c>
      <c r="E1384">
        <v>1299.9875</v>
      </c>
      <c r="F1384">
        <v>350</v>
      </c>
      <c r="G1384">
        <v>240.714991137862</v>
      </c>
      <c r="H1384">
        <v>37.386056932765698</v>
      </c>
      <c r="I1384">
        <v>82.756358774685495</v>
      </c>
      <c r="J1384">
        <v>-10.0195725310186</v>
      </c>
      <c r="K1384">
        <v>299.37881054564298</v>
      </c>
      <c r="L1384">
        <v>225.20928009518801</v>
      </c>
      <c r="M1384">
        <v>47.203108053006197</v>
      </c>
      <c r="N1384">
        <v>1.38843446672185</v>
      </c>
      <c r="O1384">
        <v>18.1999999999999</v>
      </c>
      <c r="P1384">
        <v>347.58944622579298</v>
      </c>
    </row>
    <row r="1385" spans="1:17" hidden="1" x14ac:dyDescent="0.3">
      <c r="A1385" t="s">
        <v>2938</v>
      </c>
      <c r="B1385" t="s">
        <v>2939</v>
      </c>
      <c r="C1385" t="str">
        <f>IFERROR(VLOOKUP(Table1[[#This Row],[Ticker]],[1]!Table1[[Symbol]:[Industry]],2,FALSE),"-")</f>
        <v>-</v>
      </c>
      <c r="D1385" t="s">
        <v>1011</v>
      </c>
      <c r="E1385">
        <v>1298.6029860000001</v>
      </c>
      <c r="F1385">
        <v>340.5</v>
      </c>
      <c r="G1385">
        <v>-46.230984384627298</v>
      </c>
      <c r="H1385">
        <v>3.2994907550641699</v>
      </c>
      <c r="I1385">
        <v>-12.994948149214499</v>
      </c>
      <c r="J1385">
        <v>-1.44946833237803</v>
      </c>
      <c r="K1385">
        <v>337.44461312937301</v>
      </c>
      <c r="L1385">
        <v>345.89331982993599</v>
      </c>
      <c r="M1385">
        <v>49.063510135922101</v>
      </c>
      <c r="N1385">
        <v>0.49457451573577899</v>
      </c>
      <c r="O1385">
        <v>57.356828193832499</v>
      </c>
      <c r="P1385">
        <v>23.818181818181799</v>
      </c>
      <c r="Q1385">
        <v>5.9924214029486E-2</v>
      </c>
    </row>
    <row r="1386" spans="1:17" hidden="1" x14ac:dyDescent="0.3">
      <c r="A1386" t="s">
        <v>2940</v>
      </c>
      <c r="B1386" t="s">
        <v>2941</v>
      </c>
      <c r="C1386" t="str">
        <f>IFERROR(VLOOKUP(Table1[[#This Row],[Ticker]],[1]!Table1[[Symbol]:[Industry]],2,FALSE),"-")</f>
        <v>-</v>
      </c>
      <c r="D1386" t="s">
        <v>21</v>
      </c>
      <c r="E1386">
        <v>1295.2663849099999</v>
      </c>
      <c r="F1386">
        <v>311.05</v>
      </c>
      <c r="G1386">
        <v>-23.021629368765399</v>
      </c>
      <c r="H1386">
        <v>6.2858915309365901</v>
      </c>
      <c r="I1386">
        <v>-12.555915168163899</v>
      </c>
      <c r="J1386">
        <v>2.6058731672836299</v>
      </c>
      <c r="M1386">
        <v>53.084622212780197</v>
      </c>
      <c r="O1386">
        <v>12.136312489953299</v>
      </c>
      <c r="P1386">
        <v>8.3986757274786505</v>
      </c>
    </row>
    <row r="1387" spans="1:17" hidden="1" x14ac:dyDescent="0.3">
      <c r="A1387" t="s">
        <v>2942</v>
      </c>
      <c r="B1387" t="s">
        <v>2943</v>
      </c>
      <c r="C1387" t="str">
        <f>IFERROR(VLOOKUP(Table1[[#This Row],[Ticker]],[1]!Table1[[Symbol]:[Industry]],2,FALSE),"-")</f>
        <v>-</v>
      </c>
      <c r="D1387" t="s">
        <v>626</v>
      </c>
      <c r="E1387">
        <v>1294.6647289499999</v>
      </c>
      <c r="F1387">
        <v>180.15</v>
      </c>
      <c r="G1387">
        <v>5.2314580136887097</v>
      </c>
      <c r="H1387">
        <v>4.3481972092216497</v>
      </c>
      <c r="I1387">
        <v>35.970189718234998</v>
      </c>
      <c r="J1387">
        <v>0.81046636458953303</v>
      </c>
      <c r="K1387">
        <v>180.22864553121801</v>
      </c>
      <c r="L1387">
        <v>155.40905671170401</v>
      </c>
      <c r="M1387">
        <v>49.741437020319303</v>
      </c>
      <c r="N1387">
        <v>0.62260054952819399</v>
      </c>
      <c r="O1387">
        <v>22.6477935054121</v>
      </c>
      <c r="P1387">
        <v>85.339506172839407</v>
      </c>
      <c r="Q1387">
        <v>0.15136814525978901</v>
      </c>
    </row>
    <row r="1388" spans="1:17" hidden="1" x14ac:dyDescent="0.3">
      <c r="A1388" t="s">
        <v>2944</v>
      </c>
      <c r="B1388" t="s">
        <v>2945</v>
      </c>
      <c r="C1388" t="str">
        <f>IFERROR(VLOOKUP(Table1[[#This Row],[Ticker]],[1]!Table1[[Symbol]:[Industry]],2,FALSE),"-")</f>
        <v>-</v>
      </c>
      <c r="D1388" t="s">
        <v>1006</v>
      </c>
      <c r="E1388">
        <v>1291.330694125</v>
      </c>
      <c r="F1388">
        <v>914.95</v>
      </c>
      <c r="G1388">
        <v>52.002629751622202</v>
      </c>
      <c r="H1388">
        <v>33.363033982119902</v>
      </c>
      <c r="I1388">
        <v>17.310116564435901</v>
      </c>
      <c r="J1388">
        <v>19.497391668093702</v>
      </c>
      <c r="K1388">
        <v>774.92646464170105</v>
      </c>
      <c r="L1388">
        <v>732.69705782717301</v>
      </c>
      <c r="M1388">
        <v>71.809809960744502</v>
      </c>
      <c r="N1388">
        <v>2.0002819398779201</v>
      </c>
      <c r="O1388">
        <v>8.7163232963549895</v>
      </c>
      <c r="P1388">
        <v>80.891656781336494</v>
      </c>
      <c r="Q1388">
        <v>0.12701448059107601</v>
      </c>
    </row>
    <row r="1389" spans="1:17" hidden="1" x14ac:dyDescent="0.3">
      <c r="A1389" t="s">
        <v>2946</v>
      </c>
      <c r="B1389" t="s">
        <v>2947</v>
      </c>
      <c r="C1389" t="str">
        <f>IFERROR(VLOOKUP(Table1[[#This Row],[Ticker]],[1]!Table1[[Symbol]:[Industry]],2,FALSE),"-")</f>
        <v>-</v>
      </c>
      <c r="D1389" t="s">
        <v>141</v>
      </c>
      <c r="E1389">
        <v>1287.96152992</v>
      </c>
      <c r="F1389">
        <v>259.36</v>
      </c>
      <c r="G1389">
        <v>32.942170742692298</v>
      </c>
      <c r="H1389">
        <v>23.514296934904401</v>
      </c>
      <c r="I1389">
        <v>69.576502428768606</v>
      </c>
      <c r="J1389">
        <v>-0.31816161661718101</v>
      </c>
      <c r="K1389">
        <v>225.771057248202</v>
      </c>
      <c r="L1389">
        <v>187.08216442117899</v>
      </c>
      <c r="M1389">
        <v>59.438529417588299</v>
      </c>
      <c r="N1389">
        <v>1.3080481251048399</v>
      </c>
      <c r="O1389">
        <v>8.7291795188155294</v>
      </c>
      <c r="P1389">
        <v>100.587780355761</v>
      </c>
    </row>
    <row r="1390" spans="1:17" hidden="1" x14ac:dyDescent="0.3">
      <c r="A1390" t="s">
        <v>2948</v>
      </c>
      <c r="B1390" t="s">
        <v>2949</v>
      </c>
      <c r="C1390" t="str">
        <f>IFERROR(VLOOKUP(Table1[[#This Row],[Ticker]],[1]!Table1[[Symbol]:[Industry]],2,FALSE),"-")</f>
        <v>-</v>
      </c>
      <c r="D1390" t="s">
        <v>444</v>
      </c>
      <c r="E1390">
        <v>1285.77284192</v>
      </c>
      <c r="F1390">
        <v>259.20999999999998</v>
      </c>
      <c r="G1390">
        <v>124.199927649282</v>
      </c>
      <c r="H1390">
        <v>-2.8115065000057302</v>
      </c>
      <c r="I1390">
        <v>75.741452205530805</v>
      </c>
      <c r="J1390">
        <v>12.7558359320435</v>
      </c>
      <c r="K1390">
        <v>214.263604938556</v>
      </c>
      <c r="L1390">
        <v>166.84039179666101</v>
      </c>
      <c r="M1390">
        <v>82.997784501326606</v>
      </c>
      <c r="N1390">
        <v>0.61267106374638503</v>
      </c>
      <c r="O1390">
        <v>1.33868292118359</v>
      </c>
      <c r="P1390">
        <v>193.223981900452</v>
      </c>
      <c r="Q1390">
        <v>7.5527341268504994E-2</v>
      </c>
    </row>
    <row r="1391" spans="1:17" hidden="1" x14ac:dyDescent="0.3">
      <c r="A1391" t="s">
        <v>2950</v>
      </c>
      <c r="B1391" t="s">
        <v>2951</v>
      </c>
      <c r="C1391" t="str">
        <f>IFERROR(VLOOKUP(Table1[[#This Row],[Ticker]],[1]!Table1[[Symbol]:[Industry]],2,FALSE),"-")</f>
        <v>-</v>
      </c>
      <c r="D1391" t="s">
        <v>141</v>
      </c>
      <c r="E1391">
        <v>1285.21490526</v>
      </c>
      <c r="F1391">
        <v>803.55</v>
      </c>
      <c r="G1391">
        <v>-21.9164949406753</v>
      </c>
      <c r="H1391">
        <v>-2.1625429956014299</v>
      </c>
      <c r="I1391">
        <v>-26.187560284214399</v>
      </c>
      <c r="J1391">
        <v>-3.3644388945183801</v>
      </c>
      <c r="K1391">
        <v>818.142395473242</v>
      </c>
      <c r="L1391">
        <v>840.50812522859201</v>
      </c>
      <c r="M1391">
        <v>47.826494601782201</v>
      </c>
      <c r="N1391">
        <v>1.7974141029422299</v>
      </c>
      <c r="O1391">
        <v>34.403584095575802</v>
      </c>
      <c r="P1391">
        <v>10.3474320241691</v>
      </c>
      <c r="Q1391">
        <v>9.9935474470687999E-2</v>
      </c>
    </row>
    <row r="1392" spans="1:17" hidden="1" x14ac:dyDescent="0.3">
      <c r="A1392" t="s">
        <v>2952</v>
      </c>
      <c r="B1392" t="s">
        <v>2953</v>
      </c>
      <c r="C1392" t="str">
        <f>IFERROR(VLOOKUP(Table1[[#This Row],[Ticker]],[1]!Table1[[Symbol]:[Industry]],2,FALSE),"-")</f>
        <v>-</v>
      </c>
      <c r="D1392" t="s">
        <v>777</v>
      </c>
      <c r="E1392">
        <v>1284.64578345</v>
      </c>
      <c r="F1392">
        <v>254.5</v>
      </c>
      <c r="G1392">
        <v>-28.966618327368298</v>
      </c>
      <c r="H1392">
        <v>-4.6276460077714798</v>
      </c>
      <c r="I1392">
        <v>-21.7813391493826</v>
      </c>
      <c r="J1392">
        <v>2.2107577104425098</v>
      </c>
      <c r="K1392">
        <v>262.18682298717101</v>
      </c>
      <c r="M1392">
        <v>63.822355680133398</v>
      </c>
      <c r="N1392">
        <v>0.81671962587077396</v>
      </c>
      <c r="O1392">
        <v>26.011787819253399</v>
      </c>
      <c r="P1392">
        <v>11.7944212607072</v>
      </c>
    </row>
    <row r="1393" spans="1:17" hidden="1" x14ac:dyDescent="0.3">
      <c r="A1393" t="s">
        <v>2954</v>
      </c>
      <c r="B1393" t="s">
        <v>2955</v>
      </c>
      <c r="C1393" t="str">
        <f>IFERROR(VLOOKUP(Table1[[#This Row],[Ticker]],[1]!Table1[[Symbol]:[Industry]],2,FALSE),"-")</f>
        <v>-</v>
      </c>
      <c r="D1393" t="s">
        <v>2694</v>
      </c>
      <c r="E1393">
        <v>1276.59375</v>
      </c>
      <c r="F1393">
        <v>16.02</v>
      </c>
      <c r="G1393">
        <v>42.3952318201545</v>
      </c>
      <c r="H1393">
        <v>37.474694361305701</v>
      </c>
      <c r="I1393">
        <v>75.753086170371901</v>
      </c>
      <c r="J1393">
        <v>24.279324238381101</v>
      </c>
      <c r="K1393">
        <v>13.4692723163776</v>
      </c>
      <c r="L1393">
        <v>13.940576221014799</v>
      </c>
      <c r="M1393">
        <v>75.014673913342094</v>
      </c>
      <c r="N1393">
        <v>2.6851303169513501</v>
      </c>
      <c r="O1393">
        <v>10.799001248439399</v>
      </c>
      <c r="P1393">
        <v>110.23622047244</v>
      </c>
      <c r="Q1393">
        <v>0.23336389104615099</v>
      </c>
    </row>
    <row r="1394" spans="1:17" hidden="1" x14ac:dyDescent="0.3">
      <c r="A1394" t="s">
        <v>2956</v>
      </c>
      <c r="B1394" t="s">
        <v>2957</v>
      </c>
      <c r="C1394" t="str">
        <f>IFERROR(VLOOKUP(Table1[[#This Row],[Ticker]],[1]!Table1[[Symbol]:[Industry]],2,FALSE),"-")</f>
        <v>-</v>
      </c>
      <c r="D1394" t="s">
        <v>411</v>
      </c>
      <c r="E1394">
        <v>1272.0505035199999</v>
      </c>
      <c r="F1394">
        <v>3985.7</v>
      </c>
      <c r="G1394">
        <v>2.5770049193771398</v>
      </c>
      <c r="H1394">
        <v>-0.71125471896763703</v>
      </c>
      <c r="I1394">
        <v>23.812335274539802</v>
      </c>
      <c r="J1394">
        <v>0.85735402205889299</v>
      </c>
      <c r="K1394">
        <v>3945.5060557933298</v>
      </c>
      <c r="L1394">
        <v>3495.0316879993202</v>
      </c>
      <c r="M1394">
        <v>47.7788711048861</v>
      </c>
      <c r="N1394">
        <v>0.192115206007196</v>
      </c>
      <c r="O1394">
        <v>14.250947136011201</v>
      </c>
      <c r="P1394">
        <v>64.358762886597901</v>
      </c>
      <c r="Q1394">
        <v>1.7234900240352E-2</v>
      </c>
    </row>
    <row r="1395" spans="1:17" hidden="1" x14ac:dyDescent="0.3">
      <c r="A1395" t="s">
        <v>2958</v>
      </c>
      <c r="B1395" t="s">
        <v>2959</v>
      </c>
      <c r="C1395" t="str">
        <f>IFERROR(VLOOKUP(Table1[[#This Row],[Ticker]],[1]!Table1[[Symbol]:[Industry]],2,FALSE),"-")</f>
        <v>-</v>
      </c>
      <c r="D1395" t="s">
        <v>104</v>
      </c>
      <c r="E1395">
        <v>1270.3092008399999</v>
      </c>
      <c r="F1395">
        <v>498.15</v>
      </c>
      <c r="G1395">
        <v>68.974169673410401</v>
      </c>
      <c r="H1395">
        <v>-18.196142917743298</v>
      </c>
      <c r="I1395">
        <v>9.6055951917558797</v>
      </c>
      <c r="J1395">
        <v>-8.4331692246750602</v>
      </c>
      <c r="K1395">
        <v>560.05955376142003</v>
      </c>
      <c r="L1395">
        <v>470.07097824210803</v>
      </c>
      <c r="M1395">
        <v>14.353480174419101</v>
      </c>
      <c r="N1395">
        <v>0.46453082304624699</v>
      </c>
      <c r="O1395">
        <v>42.527351199437902</v>
      </c>
      <c r="P1395">
        <v>149.94982438534799</v>
      </c>
      <c r="Q1395">
        <v>0.18059339027410701</v>
      </c>
    </row>
    <row r="1396" spans="1:17" hidden="1" x14ac:dyDescent="0.3">
      <c r="A1396" t="s">
        <v>2960</v>
      </c>
      <c r="B1396" t="s">
        <v>2961</v>
      </c>
      <c r="C1396" t="str">
        <f>IFERROR(VLOOKUP(Table1[[#This Row],[Ticker]],[1]!Table1[[Symbol]:[Industry]],2,FALSE),"-")</f>
        <v>-</v>
      </c>
      <c r="D1396" t="s">
        <v>206</v>
      </c>
      <c r="E1396">
        <v>1270</v>
      </c>
      <c r="F1396">
        <v>127</v>
      </c>
      <c r="G1396">
        <v>94.412803809921797</v>
      </c>
      <c r="H1396">
        <v>26.2411110247366</v>
      </c>
      <c r="I1396">
        <v>50.922862339346302</v>
      </c>
      <c r="J1396">
        <v>-3.54122026777807</v>
      </c>
      <c r="K1396">
        <v>109.638353379085</v>
      </c>
      <c r="L1396">
        <v>90.447768609119095</v>
      </c>
      <c r="M1396">
        <v>55.277094236545999</v>
      </c>
      <c r="N1396">
        <v>1.9966000259647501</v>
      </c>
      <c r="O1396">
        <v>9.0551181102362204</v>
      </c>
      <c r="P1396">
        <v>151.48514851485101</v>
      </c>
      <c r="Q1396">
        <v>8.0470066665779993E-2</v>
      </c>
    </row>
    <row r="1397" spans="1:17" hidden="1" x14ac:dyDescent="0.3">
      <c r="A1397" t="s">
        <v>2962</v>
      </c>
      <c r="B1397" t="s">
        <v>2963</v>
      </c>
      <c r="C1397" t="str">
        <f>IFERROR(VLOOKUP(Table1[[#This Row],[Ticker]],[1]!Table1[[Symbol]:[Industry]],2,FALSE),"-")</f>
        <v>-</v>
      </c>
      <c r="D1397" t="s">
        <v>543</v>
      </c>
      <c r="E1397">
        <v>1265.9819177500001</v>
      </c>
      <c r="F1397">
        <v>522.5</v>
      </c>
      <c r="G1397">
        <v>-18.4933215253435</v>
      </c>
      <c r="H1397">
        <v>-4.3928887531068401</v>
      </c>
      <c r="I1397">
        <v>19.491974884664099</v>
      </c>
      <c r="J1397">
        <v>-3.7943589997303699</v>
      </c>
      <c r="K1397">
        <v>554.738800351647</v>
      </c>
      <c r="L1397">
        <v>499.64447134524801</v>
      </c>
      <c r="M1397">
        <v>21.529051391440699</v>
      </c>
      <c r="N1397">
        <v>0.380458352350942</v>
      </c>
      <c r="O1397">
        <v>30.143540669856399</v>
      </c>
      <c r="P1397">
        <v>54.791882684046797</v>
      </c>
      <c r="Q1397">
        <v>0.14254716289321301</v>
      </c>
    </row>
    <row r="1398" spans="1:17" hidden="1" x14ac:dyDescent="0.3">
      <c r="A1398" t="s">
        <v>2964</v>
      </c>
      <c r="B1398" t="s">
        <v>2965</v>
      </c>
      <c r="C1398" t="str">
        <f>IFERROR(VLOOKUP(Table1[[#This Row],[Ticker]],[1]!Table1[[Symbol]:[Industry]],2,FALSE),"-")</f>
        <v>-</v>
      </c>
      <c r="D1398" t="s">
        <v>611</v>
      </c>
      <c r="E1398">
        <v>1255.513453558</v>
      </c>
      <c r="F1398">
        <v>194.74</v>
      </c>
      <c r="G1398">
        <v>-36.469774237364803</v>
      </c>
      <c r="H1398">
        <v>-7.0116456970129999</v>
      </c>
      <c r="I1398">
        <v>-24.416364903613601</v>
      </c>
      <c r="J1398">
        <v>-0.20955700234727301</v>
      </c>
      <c r="K1398">
        <v>206.98933404178999</v>
      </c>
      <c r="L1398">
        <v>223.40812620359901</v>
      </c>
      <c r="M1398">
        <v>39.909912267206799</v>
      </c>
      <c r="N1398">
        <v>0.730079942512464</v>
      </c>
      <c r="O1398">
        <v>58.082571633973501</v>
      </c>
      <c r="P1398">
        <v>4.6707874227358097</v>
      </c>
      <c r="Q1398">
        <v>6.9437567276052006E-2</v>
      </c>
    </row>
    <row r="1399" spans="1:17" hidden="1" x14ac:dyDescent="0.3">
      <c r="A1399" t="s">
        <v>2966</v>
      </c>
      <c r="B1399" t="s">
        <v>2967</v>
      </c>
      <c r="C1399" t="str">
        <f>IFERROR(VLOOKUP(Table1[[#This Row],[Ticker]],[1]!Table1[[Symbol]:[Industry]],2,FALSE),"-")</f>
        <v>-</v>
      </c>
      <c r="D1399" t="s">
        <v>206</v>
      </c>
      <c r="E1399">
        <v>1255.0324466699999</v>
      </c>
      <c r="F1399">
        <v>791.1</v>
      </c>
      <c r="G1399">
        <v>57.731707596492598</v>
      </c>
      <c r="H1399">
        <v>-9.3072148576243308</v>
      </c>
      <c r="I1399">
        <v>18.046309073611098</v>
      </c>
      <c r="J1399">
        <v>0.36177729732198599</v>
      </c>
      <c r="K1399">
        <v>861.82548238670802</v>
      </c>
      <c r="L1399">
        <v>753.15431132867297</v>
      </c>
      <c r="M1399">
        <v>37.417957682026902</v>
      </c>
      <c r="N1399">
        <v>0.58779476987473001</v>
      </c>
      <c r="O1399">
        <v>38.357982555934697</v>
      </c>
      <c r="P1399">
        <v>112.091152815013</v>
      </c>
      <c r="Q1399">
        <v>0.18769685999674199</v>
      </c>
    </row>
    <row r="1400" spans="1:17" hidden="1" x14ac:dyDescent="0.3">
      <c r="A1400" t="s">
        <v>2968</v>
      </c>
      <c r="B1400" t="s">
        <v>2969</v>
      </c>
      <c r="C1400" t="str">
        <f>IFERROR(VLOOKUP(Table1[[#This Row],[Ticker]],[1]!Table1[[Symbol]:[Industry]],2,FALSE),"-")</f>
        <v>-</v>
      </c>
      <c r="D1400" t="s">
        <v>637</v>
      </c>
      <c r="E1400">
        <v>1251.97129961</v>
      </c>
      <c r="F1400">
        <v>143.47</v>
      </c>
      <c r="G1400">
        <v>-48.141629361598</v>
      </c>
      <c r="H1400">
        <v>-9.5638314003198097</v>
      </c>
      <c r="I1400">
        <v>-23.712945280730899</v>
      </c>
      <c r="J1400">
        <v>0.112770007593182</v>
      </c>
      <c r="K1400">
        <v>150.28580824764001</v>
      </c>
      <c r="L1400">
        <v>159.20818671574199</v>
      </c>
      <c r="M1400">
        <v>44.869134951572804</v>
      </c>
      <c r="N1400">
        <v>0.63674678504861504</v>
      </c>
      <c r="O1400">
        <v>39.367115076322499</v>
      </c>
      <c r="P1400">
        <v>13.504746835442999</v>
      </c>
      <c r="Q1400">
        <v>6.8912798107555004E-2</v>
      </c>
    </row>
    <row r="1401" spans="1:17" hidden="1" x14ac:dyDescent="0.3">
      <c r="A1401" t="s">
        <v>2970</v>
      </c>
      <c r="B1401" t="s">
        <v>2971</v>
      </c>
      <c r="C1401" t="str">
        <f>IFERROR(VLOOKUP(Table1[[#This Row],[Ticker]],[1]!Table1[[Symbol]:[Industry]],2,FALSE),"-")</f>
        <v>-</v>
      </c>
      <c r="D1401" t="s">
        <v>463</v>
      </c>
      <c r="E1401">
        <v>1239.7233705799999</v>
      </c>
      <c r="F1401">
        <v>537.1</v>
      </c>
      <c r="G1401">
        <v>-19.651857585227798</v>
      </c>
      <c r="H1401">
        <v>16.5241181681698</v>
      </c>
      <c r="I1401">
        <v>1.7264922392434701</v>
      </c>
      <c r="J1401">
        <v>-3.12576680898629</v>
      </c>
      <c r="K1401">
        <v>514.84076526582805</v>
      </c>
      <c r="L1401">
        <v>479.71155652441598</v>
      </c>
      <c r="M1401">
        <v>43.280506983820302</v>
      </c>
      <c r="N1401">
        <v>0.63332010736375299</v>
      </c>
      <c r="O1401">
        <v>21.932601005399299</v>
      </c>
      <c r="P1401">
        <v>51.723163841807903</v>
      </c>
      <c r="Q1401">
        <v>-1.5474107778154E-2</v>
      </c>
    </row>
    <row r="1402" spans="1:17" hidden="1" x14ac:dyDescent="0.3">
      <c r="A1402" t="s">
        <v>2972</v>
      </c>
      <c r="B1402" t="s">
        <v>2973</v>
      </c>
      <c r="C1402" t="str">
        <f>IFERROR(VLOOKUP(Table1[[#This Row],[Ticker]],[1]!Table1[[Symbol]:[Industry]],2,FALSE),"-")</f>
        <v>-</v>
      </c>
      <c r="D1402" t="s">
        <v>206</v>
      </c>
      <c r="E1402">
        <v>1238.5819915</v>
      </c>
      <c r="F1402">
        <v>135.94999999999999</v>
      </c>
      <c r="G1402">
        <v>-9.4865311590097399</v>
      </c>
      <c r="H1402">
        <v>-4.8734525408669098</v>
      </c>
      <c r="I1402">
        <v>-0.49666921468721797</v>
      </c>
      <c r="J1402">
        <v>-3.0186569752877799</v>
      </c>
      <c r="K1402">
        <v>138.973189794326</v>
      </c>
      <c r="L1402">
        <v>131.39087468433101</v>
      </c>
      <c r="M1402">
        <v>35.4145583966353</v>
      </c>
      <c r="N1402">
        <v>0.58729608940521905</v>
      </c>
      <c r="O1402">
        <v>14.748069143067299</v>
      </c>
      <c r="P1402">
        <v>24.724770642201801</v>
      </c>
      <c r="Q1402">
        <v>9.0098901985466995E-2</v>
      </c>
    </row>
    <row r="1403" spans="1:17" hidden="1" x14ac:dyDescent="0.3">
      <c r="A1403" t="s">
        <v>2974</v>
      </c>
      <c r="B1403" t="s">
        <v>2975</v>
      </c>
      <c r="C1403" t="str">
        <f>IFERROR(VLOOKUP(Table1[[#This Row],[Ticker]],[1]!Table1[[Symbol]:[Industry]],2,FALSE),"-")</f>
        <v>-</v>
      </c>
      <c r="D1403" t="s">
        <v>295</v>
      </c>
      <c r="E1403">
        <v>1236.6030724049999</v>
      </c>
      <c r="F1403">
        <v>448.45</v>
      </c>
      <c r="G1403">
        <v>-37.281861777335799</v>
      </c>
      <c r="H1403">
        <v>10.666701482541001</v>
      </c>
      <c r="I1403">
        <v>-6.1582335843299498</v>
      </c>
      <c r="J1403">
        <v>6.0185255968161604</v>
      </c>
      <c r="K1403">
        <v>409.90675055440897</v>
      </c>
      <c r="L1403">
        <v>430.63994895436002</v>
      </c>
      <c r="M1403">
        <v>76.667525678200704</v>
      </c>
      <c r="N1403">
        <v>1.7911289911794701</v>
      </c>
      <c r="O1403">
        <v>15.274835544653801</v>
      </c>
      <c r="P1403">
        <v>21.828307525128999</v>
      </c>
      <c r="Q1403">
        <v>-0.125311800378894</v>
      </c>
    </row>
    <row r="1404" spans="1:17" hidden="1" x14ac:dyDescent="0.3">
      <c r="A1404" t="s">
        <v>2976</v>
      </c>
      <c r="B1404" t="s">
        <v>2977</v>
      </c>
      <c r="C1404" t="str">
        <f>IFERROR(VLOOKUP(Table1[[#This Row],[Ticker]],[1]!Table1[[Symbol]:[Industry]],2,FALSE),"-")</f>
        <v>-</v>
      </c>
      <c r="D1404" t="s">
        <v>377</v>
      </c>
      <c r="E1404">
        <v>1235.9145094999999</v>
      </c>
      <c r="F1404">
        <v>238.9</v>
      </c>
      <c r="G1404">
        <v>-10.023689191509</v>
      </c>
      <c r="H1404">
        <v>-9.7476611595459808</v>
      </c>
      <c r="I1404">
        <v>2.0080637029235699</v>
      </c>
      <c r="J1404">
        <v>0.142612563714347</v>
      </c>
      <c r="K1404">
        <v>230.977349329026</v>
      </c>
      <c r="L1404">
        <v>221.59934561857401</v>
      </c>
      <c r="M1404">
        <v>59.182366195624098</v>
      </c>
      <c r="N1404">
        <v>1.0971166318327501</v>
      </c>
      <c r="O1404">
        <v>12.9970699037254</v>
      </c>
      <c r="P1404">
        <v>30.2972457049359</v>
      </c>
      <c r="Q1404">
        <v>6.1697376835277998E-2</v>
      </c>
    </row>
    <row r="1405" spans="1:17" hidden="1" x14ac:dyDescent="0.3">
      <c r="A1405" t="s">
        <v>2978</v>
      </c>
      <c r="B1405" t="s">
        <v>2979</v>
      </c>
      <c r="C1405" t="str">
        <f>IFERROR(VLOOKUP(Table1[[#This Row],[Ticker]],[1]!Table1[[Symbol]:[Industry]],2,FALSE),"-")</f>
        <v>-</v>
      </c>
      <c r="D1405" t="s">
        <v>127</v>
      </c>
      <c r="E1405">
        <v>1234.15248492</v>
      </c>
      <c r="F1405">
        <v>647.1</v>
      </c>
      <c r="G1405">
        <v>-18.0026854677001</v>
      </c>
      <c r="H1405">
        <v>-8.4155903319767908</v>
      </c>
      <c r="I1405">
        <v>-6.7969775767147897</v>
      </c>
      <c r="J1405">
        <v>-5.4003383074184503</v>
      </c>
      <c r="K1405">
        <v>680.43879541605497</v>
      </c>
      <c r="L1405">
        <v>652.48766031075002</v>
      </c>
      <c r="M1405">
        <v>34.937142390770497</v>
      </c>
      <c r="N1405">
        <v>1.0128796131106601</v>
      </c>
      <c r="O1405">
        <v>30.582599289136098</v>
      </c>
      <c r="P1405">
        <v>17.868852459016299</v>
      </c>
      <c r="Q1405">
        <v>4.9928503858915001E-2</v>
      </c>
    </row>
    <row r="1406" spans="1:17" hidden="1" x14ac:dyDescent="0.3">
      <c r="A1406" t="s">
        <v>2980</v>
      </c>
      <c r="B1406" t="s">
        <v>2981</v>
      </c>
      <c r="C1406" t="str">
        <f>IFERROR(VLOOKUP(Table1[[#This Row],[Ticker]],[1]!Table1[[Symbol]:[Industry]],2,FALSE),"-")</f>
        <v>-</v>
      </c>
      <c r="D1406" t="s">
        <v>21</v>
      </c>
      <c r="E1406">
        <v>1232.60904</v>
      </c>
      <c r="F1406">
        <v>1039.6500000000001</v>
      </c>
      <c r="G1406">
        <v>-26.9337589367078</v>
      </c>
      <c r="H1406">
        <v>-0.12521958017451301</v>
      </c>
      <c r="I1406">
        <v>-28.739137841209999</v>
      </c>
      <c r="J1406">
        <v>-1.66174721122146</v>
      </c>
      <c r="K1406">
        <v>1059.97334297781</v>
      </c>
      <c r="L1406">
        <v>1085.7946019498499</v>
      </c>
      <c r="M1406">
        <v>57.962514777163598</v>
      </c>
      <c r="N1406">
        <v>0.65702698297908202</v>
      </c>
      <c r="O1406">
        <v>41.143654114365397</v>
      </c>
      <c r="P1406">
        <v>8.8012139605462902</v>
      </c>
      <c r="Q1406">
        <v>0.105332423034387</v>
      </c>
    </row>
    <row r="1407" spans="1:17" hidden="1" x14ac:dyDescent="0.3">
      <c r="A1407" t="s">
        <v>2982</v>
      </c>
      <c r="B1407" t="s">
        <v>2983</v>
      </c>
      <c r="C1407" t="str">
        <f>IFERROR(VLOOKUP(Table1[[#This Row],[Ticker]],[1]!Table1[[Symbol]:[Industry]],2,FALSE),"-")</f>
        <v>-</v>
      </c>
      <c r="E1407">
        <v>1229.2</v>
      </c>
      <c r="F1407">
        <v>439</v>
      </c>
      <c r="G1407">
        <v>165.23197925122199</v>
      </c>
      <c r="H1407">
        <v>41.863969609014603</v>
      </c>
      <c r="I1407">
        <v>-8.5647158832899493</v>
      </c>
      <c r="J1407">
        <v>6.1176780373066597</v>
      </c>
      <c r="K1407">
        <v>368.955053492312</v>
      </c>
      <c r="L1407">
        <v>363.54753141297999</v>
      </c>
      <c r="M1407">
        <v>92.475907496997905</v>
      </c>
      <c r="N1407">
        <v>1.84240325389853</v>
      </c>
      <c r="O1407">
        <v>115.05694760820001</v>
      </c>
      <c r="P1407">
        <v>198.63945578231201</v>
      </c>
    </row>
    <row r="1408" spans="1:17" hidden="1" x14ac:dyDescent="0.3">
      <c r="A1408" t="s">
        <v>2984</v>
      </c>
      <c r="B1408" t="s">
        <v>2985</v>
      </c>
      <c r="C1408" t="str">
        <f>IFERROR(VLOOKUP(Table1[[#This Row],[Ticker]],[1]!Table1[[Symbol]:[Industry]],2,FALSE),"-")</f>
        <v>-</v>
      </c>
      <c r="E1408">
        <v>1228.8554200000001</v>
      </c>
      <c r="F1408">
        <v>2.35</v>
      </c>
      <c r="G1408">
        <v>352.48942216804897</v>
      </c>
      <c r="H1408">
        <v>-7.1896774114998196</v>
      </c>
      <c r="I1408">
        <v>-55.159954647203399</v>
      </c>
      <c r="J1408">
        <v>-15.793036248407599</v>
      </c>
      <c r="K1408">
        <v>2.5240480824145499</v>
      </c>
      <c r="L1408">
        <v>2.4776140229502102</v>
      </c>
      <c r="M1408">
        <v>44.300960147651402</v>
      </c>
      <c r="N1408">
        <v>1.3473270489884599</v>
      </c>
      <c r="O1408">
        <v>75.744680851063805</v>
      </c>
      <c r="P1408">
        <v>408.10810810810801</v>
      </c>
    </row>
    <row r="1409" spans="1:17" hidden="1" x14ac:dyDescent="0.3">
      <c r="A1409" t="s">
        <v>2986</v>
      </c>
      <c r="B1409" t="s">
        <v>2987</v>
      </c>
      <c r="C1409" t="str">
        <f>IFERROR(VLOOKUP(Table1[[#This Row],[Ticker]],[1]!Table1[[Symbol]:[Industry]],2,FALSE),"-")</f>
        <v>-</v>
      </c>
      <c r="D1409" t="s">
        <v>1011</v>
      </c>
      <c r="E1409">
        <v>1226.0422681499999</v>
      </c>
      <c r="F1409">
        <v>870.05</v>
      </c>
      <c r="G1409">
        <v>-2.2690933828257198</v>
      </c>
      <c r="H1409">
        <v>12.833634933760599</v>
      </c>
      <c r="I1409">
        <v>40.912805880682399</v>
      </c>
      <c r="J1409">
        <v>-1.36966781873003</v>
      </c>
      <c r="K1409">
        <v>811.69908000340502</v>
      </c>
      <c r="L1409">
        <v>703.06461063608106</v>
      </c>
      <c r="M1409">
        <v>56.636744803718599</v>
      </c>
      <c r="N1409">
        <v>0.515324348066868</v>
      </c>
      <c r="O1409">
        <v>13.671628067352399</v>
      </c>
      <c r="P1409">
        <v>66.676245210727899</v>
      </c>
      <c r="Q1409">
        <v>0.114831649617004</v>
      </c>
    </row>
    <row r="1410" spans="1:17" hidden="1" x14ac:dyDescent="0.3">
      <c r="A1410" t="s">
        <v>2988</v>
      </c>
      <c r="B1410" t="s">
        <v>2989</v>
      </c>
      <c r="C1410" t="str">
        <f>IFERROR(VLOOKUP(Table1[[#This Row],[Ticker]],[1]!Table1[[Symbol]:[Industry]],2,FALSE),"-")</f>
        <v>-</v>
      </c>
      <c r="D1410" t="s">
        <v>2990</v>
      </c>
      <c r="E1410">
        <v>1225.0903158000001</v>
      </c>
      <c r="F1410">
        <v>1427.4</v>
      </c>
      <c r="G1410">
        <v>52.031419587047402</v>
      </c>
      <c r="H1410">
        <v>-1.13415742753548</v>
      </c>
      <c r="I1410">
        <v>72.770846698232006</v>
      </c>
      <c r="J1410">
        <v>-5.58555325521034</v>
      </c>
      <c r="K1410">
        <v>1302.8474181476399</v>
      </c>
      <c r="L1410">
        <v>1000.31154423765</v>
      </c>
      <c r="M1410">
        <v>50.324164085643801</v>
      </c>
      <c r="N1410">
        <v>0.52149844651631105</v>
      </c>
      <c r="O1410">
        <v>8.5890430152725195</v>
      </c>
      <c r="P1410">
        <v>116.272727272727</v>
      </c>
      <c r="Q1410">
        <v>0.10201792169429399</v>
      </c>
    </row>
    <row r="1411" spans="1:17" hidden="1" x14ac:dyDescent="0.3">
      <c r="A1411" t="s">
        <v>2991</v>
      </c>
      <c r="B1411" t="s">
        <v>2992</v>
      </c>
      <c r="C1411" t="str">
        <f>IFERROR(VLOOKUP(Table1[[#This Row],[Ticker]],[1]!Table1[[Symbol]:[Industry]],2,FALSE),"-")</f>
        <v>-</v>
      </c>
      <c r="D1411" t="s">
        <v>777</v>
      </c>
      <c r="E1411">
        <v>1217.75135</v>
      </c>
      <c r="F1411">
        <v>227.83</v>
      </c>
      <c r="G1411">
        <v>-56.113284126417</v>
      </c>
      <c r="H1411">
        <v>-17.8635993100051</v>
      </c>
      <c r="I1411">
        <v>-57.723278046181399</v>
      </c>
      <c r="J1411">
        <v>3.28304256123567</v>
      </c>
      <c r="K1411">
        <v>243.80896383298699</v>
      </c>
      <c r="M1411">
        <v>49.831388225986601</v>
      </c>
      <c r="N1411">
        <v>1.2240198803066999</v>
      </c>
      <c r="O1411">
        <v>104.538471667471</v>
      </c>
      <c r="P1411">
        <v>7.4720505684230298</v>
      </c>
    </row>
    <row r="1412" spans="1:17" hidden="1" x14ac:dyDescent="0.3">
      <c r="A1412" t="s">
        <v>2993</v>
      </c>
      <c r="B1412" t="s">
        <v>2994</v>
      </c>
      <c r="C1412" t="str">
        <f>IFERROR(VLOOKUP(Table1[[#This Row],[Ticker]],[1]!Table1[[Symbol]:[Industry]],2,FALSE),"-")</f>
        <v>-</v>
      </c>
      <c r="D1412" t="s">
        <v>463</v>
      </c>
      <c r="E1412">
        <v>1213.560947466</v>
      </c>
      <c r="F1412">
        <v>144.97</v>
      </c>
      <c r="G1412">
        <v>-33.515083245661501</v>
      </c>
      <c r="H1412">
        <v>5.7959001335060103</v>
      </c>
      <c r="I1412">
        <v>-31.980393680592002</v>
      </c>
      <c r="J1412">
        <v>7.40241692740776</v>
      </c>
      <c r="K1412">
        <v>142.465832392175</v>
      </c>
      <c r="L1412">
        <v>156.00253363951799</v>
      </c>
      <c r="M1412">
        <v>59.501830857334397</v>
      </c>
      <c r="N1412">
        <v>1.5280231027307001</v>
      </c>
      <c r="O1412">
        <v>54.618196868317497</v>
      </c>
      <c r="P1412">
        <v>9.7426192278576806</v>
      </c>
      <c r="Q1412">
        <v>3.2110238225870003E-2</v>
      </c>
    </row>
    <row r="1413" spans="1:17" hidden="1" x14ac:dyDescent="0.3">
      <c r="A1413" t="s">
        <v>2995</v>
      </c>
      <c r="B1413" t="s">
        <v>2996</v>
      </c>
      <c r="C1413" t="str">
        <f>IFERROR(VLOOKUP(Table1[[#This Row],[Ticker]],[1]!Table1[[Symbol]:[Industry]],2,FALSE),"-")</f>
        <v>-</v>
      </c>
      <c r="D1413" t="s">
        <v>418</v>
      </c>
      <c r="E1413">
        <v>1212.8498990399901</v>
      </c>
      <c r="F1413">
        <v>185.88</v>
      </c>
      <c r="G1413">
        <v>56.621602780909903</v>
      </c>
      <c r="H1413">
        <v>52.849925585187698</v>
      </c>
      <c r="I1413">
        <v>-13.1440127715641</v>
      </c>
      <c r="J1413">
        <v>-1.5073219626933301</v>
      </c>
      <c r="K1413">
        <v>162.92269278508201</v>
      </c>
      <c r="L1413">
        <v>168.93306883539799</v>
      </c>
      <c r="M1413">
        <v>98.328615753662106</v>
      </c>
      <c r="N1413">
        <v>1.3970540933908999</v>
      </c>
      <c r="O1413">
        <v>60.452980417473597</v>
      </c>
      <c r="P1413">
        <v>91.628865979381402</v>
      </c>
      <c r="Q1413">
        <v>3.6990883887306002E-2</v>
      </c>
    </row>
    <row r="1414" spans="1:17" hidden="1" x14ac:dyDescent="0.3">
      <c r="A1414" t="s">
        <v>2997</v>
      </c>
      <c r="B1414" t="s">
        <v>2998</v>
      </c>
      <c r="C1414" t="str">
        <f>IFERROR(VLOOKUP(Table1[[#This Row],[Ticker]],[1]!Table1[[Symbol]:[Industry]],2,FALSE),"-")</f>
        <v>-</v>
      </c>
      <c r="D1414" t="s">
        <v>327</v>
      </c>
      <c r="E1414">
        <v>1207.744128</v>
      </c>
      <c r="F1414">
        <v>57.6</v>
      </c>
      <c r="G1414">
        <v>470.39121282125001</v>
      </c>
      <c r="H1414">
        <v>53.506325484203103</v>
      </c>
      <c r="I1414">
        <v>203.697208503588</v>
      </c>
      <c r="J1414">
        <v>3.96818236007323</v>
      </c>
      <c r="K1414">
        <v>37.498041569870601</v>
      </c>
      <c r="L1414">
        <v>29.034074266670299</v>
      </c>
      <c r="M1414">
        <v>88.359584900400904</v>
      </c>
      <c r="N1414">
        <v>2.0097074565111899</v>
      </c>
      <c r="O1414">
        <v>0</v>
      </c>
      <c r="P1414">
        <v>553.43165059557498</v>
      </c>
    </row>
    <row r="1415" spans="1:17" hidden="1" x14ac:dyDescent="0.3">
      <c r="A1415" t="s">
        <v>2999</v>
      </c>
      <c r="B1415" t="s">
        <v>3000</v>
      </c>
      <c r="C1415" t="str">
        <f>IFERROR(VLOOKUP(Table1[[#This Row],[Ticker]],[1]!Table1[[Symbol]:[Industry]],2,FALSE),"-")</f>
        <v>-</v>
      </c>
      <c r="D1415" t="s">
        <v>206</v>
      </c>
      <c r="E1415">
        <v>1195.51026645</v>
      </c>
      <c r="F1415">
        <v>665.1</v>
      </c>
      <c r="G1415">
        <v>-15.5927166964546</v>
      </c>
      <c r="H1415">
        <v>-2.0271849770480799</v>
      </c>
      <c r="I1415">
        <v>10.609215390086</v>
      </c>
      <c r="J1415">
        <v>-0.81507215080469297</v>
      </c>
      <c r="K1415">
        <v>669.19018007394095</v>
      </c>
      <c r="L1415">
        <v>628.31138895250797</v>
      </c>
      <c r="M1415">
        <v>47.071912321505799</v>
      </c>
      <c r="N1415">
        <v>0.42618667197705601</v>
      </c>
      <c r="O1415">
        <v>14.2685310479627</v>
      </c>
      <c r="P1415">
        <v>35.70699857172</v>
      </c>
      <c r="Q1415">
        <v>6.2412251591813003E-2</v>
      </c>
    </row>
    <row r="1416" spans="1:17" hidden="1" x14ac:dyDescent="0.3">
      <c r="A1416" t="s">
        <v>3001</v>
      </c>
      <c r="B1416" t="s">
        <v>3002</v>
      </c>
      <c r="C1416" t="str">
        <f>IFERROR(VLOOKUP(Table1[[#This Row],[Ticker]],[1]!Table1[[Symbol]:[Industry]],2,FALSE),"-")</f>
        <v>-</v>
      </c>
      <c r="D1416" t="s">
        <v>46</v>
      </c>
      <c r="E1416">
        <v>1187.1420854999999</v>
      </c>
      <c r="F1416">
        <v>207.75</v>
      </c>
      <c r="G1416">
        <v>258.84014311800701</v>
      </c>
      <c r="H1416">
        <v>47.467582541764202</v>
      </c>
      <c r="I1416">
        <v>128.13580391233</v>
      </c>
      <c r="J1416">
        <v>10.3602776067361</v>
      </c>
      <c r="K1416">
        <v>160.603372883041</v>
      </c>
      <c r="L1416">
        <v>124.055318014325</v>
      </c>
      <c r="M1416">
        <v>74.578165906133293</v>
      </c>
      <c r="N1416">
        <v>2.40588136874615</v>
      </c>
      <c r="O1416">
        <v>10.2286401925391</v>
      </c>
      <c r="P1416">
        <v>285.07877664504099</v>
      </c>
      <c r="Q1416">
        <v>0.12445028820602</v>
      </c>
    </row>
    <row r="1417" spans="1:17" hidden="1" x14ac:dyDescent="0.3">
      <c r="A1417" t="s">
        <v>3003</v>
      </c>
      <c r="B1417" t="s">
        <v>3004</v>
      </c>
      <c r="C1417" t="str">
        <f>IFERROR(VLOOKUP(Table1[[#This Row],[Ticker]],[1]!Table1[[Symbol]:[Industry]],2,FALSE),"-")</f>
        <v>-</v>
      </c>
      <c r="D1417" t="s">
        <v>626</v>
      </c>
      <c r="E1417">
        <v>1185.62772294</v>
      </c>
      <c r="F1417">
        <v>72.37</v>
      </c>
      <c r="G1417">
        <v>9.2626454522740609</v>
      </c>
      <c r="H1417">
        <v>10.749723211587501</v>
      </c>
      <c r="I1417">
        <v>20.7454413052292</v>
      </c>
      <c r="J1417">
        <v>7.3696212306816404</v>
      </c>
      <c r="K1417">
        <v>67.884286814757203</v>
      </c>
      <c r="L1417">
        <v>61.990307646222902</v>
      </c>
      <c r="M1417">
        <v>55.174279721670899</v>
      </c>
      <c r="N1417">
        <v>0.86160302279019496</v>
      </c>
      <c r="O1417">
        <v>8.9539864584772406</v>
      </c>
      <c r="P1417">
        <v>62.629213483146003</v>
      </c>
      <c r="Q1417">
        <v>9.2135538861410002E-3</v>
      </c>
    </row>
    <row r="1418" spans="1:17" hidden="1" x14ac:dyDescent="0.3">
      <c r="A1418" t="s">
        <v>3005</v>
      </c>
      <c r="B1418" t="s">
        <v>3006</v>
      </c>
      <c r="C1418" t="str">
        <f>IFERROR(VLOOKUP(Table1[[#This Row],[Ticker]],[1]!Table1[[Symbol]:[Industry]],2,FALSE),"-")</f>
        <v>-</v>
      </c>
      <c r="D1418" t="s">
        <v>1232</v>
      </c>
      <c r="E1418">
        <v>1179.12729375</v>
      </c>
      <c r="F1418">
        <v>171.85</v>
      </c>
      <c r="G1418">
        <v>278.09065244256402</v>
      </c>
      <c r="H1418">
        <v>-9.7146576655022798</v>
      </c>
      <c r="I1418">
        <v>-25.994989110086699</v>
      </c>
      <c r="J1418">
        <v>-2.9280869900157298</v>
      </c>
      <c r="K1418">
        <v>189.56645490862601</v>
      </c>
      <c r="L1418">
        <v>160.36705520892599</v>
      </c>
      <c r="M1418">
        <v>35.616682461576701</v>
      </c>
      <c r="N1418">
        <v>0.29660201117810098</v>
      </c>
      <c r="O1418">
        <v>44.253709630491699</v>
      </c>
      <c r="P1418">
        <v>303.97273154677902</v>
      </c>
      <c r="Q1418">
        <v>0.18417702955013099</v>
      </c>
    </row>
    <row r="1419" spans="1:17" hidden="1" x14ac:dyDescent="0.3">
      <c r="A1419" t="s">
        <v>3007</v>
      </c>
      <c r="B1419" t="s">
        <v>3008</v>
      </c>
      <c r="C1419" t="str">
        <f>IFERROR(VLOOKUP(Table1[[#This Row],[Ticker]],[1]!Table1[[Symbol]:[Industry]],2,FALSE),"-")</f>
        <v>-</v>
      </c>
      <c r="D1419" t="s">
        <v>411</v>
      </c>
      <c r="E1419">
        <v>1176.1623016000001</v>
      </c>
      <c r="F1419">
        <v>112.97</v>
      </c>
      <c r="G1419">
        <v>34.472782499759198</v>
      </c>
      <c r="H1419">
        <v>51.277101094930899</v>
      </c>
      <c r="I1419">
        <v>97.133023619434297</v>
      </c>
      <c r="J1419">
        <v>13.6299329392674</v>
      </c>
      <c r="K1419">
        <v>86.128074634830199</v>
      </c>
      <c r="L1419">
        <v>72.360654029624897</v>
      </c>
      <c r="M1419">
        <v>74.815254852823102</v>
      </c>
      <c r="N1419">
        <v>1.65772185152401</v>
      </c>
      <c r="O1419">
        <v>9.6662830840046094</v>
      </c>
      <c r="P1419">
        <v>129.61382113821099</v>
      </c>
      <c r="Q1419">
        <v>0.12753517401434999</v>
      </c>
    </row>
    <row r="1420" spans="1:17" hidden="1" x14ac:dyDescent="0.3">
      <c r="A1420" t="s">
        <v>3009</v>
      </c>
      <c r="B1420" t="s">
        <v>3010</v>
      </c>
      <c r="C1420" t="str">
        <f>IFERROR(VLOOKUP(Table1[[#This Row],[Ticker]],[1]!Table1[[Symbol]:[Industry]],2,FALSE),"-")</f>
        <v>-</v>
      </c>
      <c r="D1420" t="s">
        <v>463</v>
      </c>
      <c r="E1420">
        <v>1174.8140372400001</v>
      </c>
      <c r="F1420">
        <v>269.18</v>
      </c>
      <c r="G1420">
        <v>43.7870037826426</v>
      </c>
      <c r="H1420">
        <v>54.326615873997703</v>
      </c>
      <c r="I1420">
        <v>65.544979634201397</v>
      </c>
      <c r="J1420">
        <v>7.5088723692904598</v>
      </c>
      <c r="K1420">
        <v>208.33998654602999</v>
      </c>
      <c r="L1420">
        <v>178.03169745715701</v>
      </c>
      <c r="M1420">
        <v>90.442797418988803</v>
      </c>
      <c r="N1420">
        <v>0.751259005254309</v>
      </c>
      <c r="O1420">
        <v>6.7687049557916401</v>
      </c>
      <c r="P1420">
        <v>92.271428571428501</v>
      </c>
      <c r="Q1420">
        <v>-2.4598871894989998E-3</v>
      </c>
    </row>
    <row r="1421" spans="1:17" hidden="1" x14ac:dyDescent="0.3">
      <c r="A1421" t="s">
        <v>3011</v>
      </c>
      <c r="B1421" t="s">
        <v>3012</v>
      </c>
      <c r="C1421" t="str">
        <f>IFERROR(VLOOKUP(Table1[[#This Row],[Ticker]],[1]!Table1[[Symbol]:[Industry]],2,FALSE),"-")</f>
        <v>-</v>
      </c>
      <c r="D1421" t="s">
        <v>637</v>
      </c>
      <c r="E1421">
        <v>1164.7</v>
      </c>
      <c r="F1421">
        <v>116.47</v>
      </c>
      <c r="G1421">
        <v>-41.207415345582</v>
      </c>
      <c r="H1421">
        <v>-4.2645812823021698</v>
      </c>
      <c r="I1421">
        <v>-9.2933580699006804</v>
      </c>
      <c r="J1421">
        <v>-1.7722792276506001</v>
      </c>
      <c r="K1421">
        <v>120.585097769245</v>
      </c>
      <c r="L1421">
        <v>122.346676925764</v>
      </c>
      <c r="M1421">
        <v>41.820024667302299</v>
      </c>
      <c r="N1421">
        <v>0.64667985678032203</v>
      </c>
      <c r="O1421">
        <v>33.081480209496</v>
      </c>
      <c r="P1421">
        <v>16.121635094715799</v>
      </c>
      <c r="Q1421">
        <v>8.9355423699619997E-3</v>
      </c>
    </row>
    <row r="1422" spans="1:17" hidden="1" x14ac:dyDescent="0.3">
      <c r="A1422" t="s">
        <v>3013</v>
      </c>
      <c r="B1422" t="s">
        <v>3014</v>
      </c>
      <c r="C1422" t="str">
        <f>IFERROR(VLOOKUP(Table1[[#This Row],[Ticker]],[1]!Table1[[Symbol]:[Industry]],2,FALSE),"-")</f>
        <v>-</v>
      </c>
      <c r="D1422" t="s">
        <v>295</v>
      </c>
      <c r="E1422">
        <v>1163.0448331799901</v>
      </c>
      <c r="F1422">
        <v>95.46</v>
      </c>
      <c r="G1422">
        <v>14.810625390994799</v>
      </c>
      <c r="H1422">
        <v>15.4293053067033</v>
      </c>
      <c r="I1422">
        <v>5.8642855855236702</v>
      </c>
      <c r="J1422">
        <v>-1.7533496408071101</v>
      </c>
      <c r="K1422">
        <v>90.497757587916993</v>
      </c>
      <c r="L1422">
        <v>87.516641465800902</v>
      </c>
      <c r="M1422">
        <v>53.614993246187097</v>
      </c>
      <c r="N1422">
        <v>1.0133614906322801</v>
      </c>
      <c r="O1422">
        <v>22.564424890006201</v>
      </c>
      <c r="P1422">
        <v>43.5057125676488</v>
      </c>
      <c r="Q1422">
        <v>0.164909847853032</v>
      </c>
    </row>
    <row r="1423" spans="1:17" hidden="1" x14ac:dyDescent="0.3">
      <c r="A1423" t="s">
        <v>3015</v>
      </c>
      <c r="B1423" t="s">
        <v>3016</v>
      </c>
      <c r="C1423" t="str">
        <f>IFERROR(VLOOKUP(Table1[[#This Row],[Ticker]],[1]!Table1[[Symbol]:[Industry]],2,FALSE),"-")</f>
        <v>-</v>
      </c>
      <c r="D1423" t="s">
        <v>260</v>
      </c>
      <c r="E1423">
        <v>1161.68723464</v>
      </c>
      <c r="F1423">
        <v>995.95</v>
      </c>
      <c r="G1423">
        <v>7.0056214305441404</v>
      </c>
      <c r="H1423">
        <v>-4.2685901593135398</v>
      </c>
      <c r="I1423">
        <v>-8.6349775336125898</v>
      </c>
      <c r="J1423">
        <v>-2.95286651714878</v>
      </c>
      <c r="K1423">
        <v>981.19689276579902</v>
      </c>
      <c r="L1423">
        <v>914.62280518011903</v>
      </c>
      <c r="M1423">
        <v>50.791967078513999</v>
      </c>
      <c r="N1423">
        <v>0.62922250969063098</v>
      </c>
      <c r="O1423">
        <v>10.9543651789748</v>
      </c>
      <c r="P1423">
        <v>53.459167950693299</v>
      </c>
      <c r="Q1423">
        <v>7.8360615651114005E-2</v>
      </c>
    </row>
    <row r="1424" spans="1:17" hidden="1" x14ac:dyDescent="0.3">
      <c r="A1424" t="s">
        <v>3017</v>
      </c>
      <c r="B1424" t="s">
        <v>3018</v>
      </c>
      <c r="C1424" t="str">
        <f>IFERROR(VLOOKUP(Table1[[#This Row],[Ticker]],[1]!Table1[[Symbol]:[Industry]],2,FALSE),"-")</f>
        <v>-</v>
      </c>
      <c r="D1424" t="s">
        <v>460</v>
      </c>
      <c r="E1424">
        <v>1158.729</v>
      </c>
      <c r="F1424">
        <v>36.5</v>
      </c>
      <c r="G1424">
        <v>140.54127856001799</v>
      </c>
      <c r="H1424">
        <v>13.9367421423135</v>
      </c>
      <c r="I1424">
        <v>62.199206872542</v>
      </c>
      <c r="J1424">
        <v>4.4765675654999999</v>
      </c>
      <c r="K1424">
        <v>31.367877480182301</v>
      </c>
      <c r="L1424">
        <v>26.185371771980499</v>
      </c>
      <c r="M1424">
        <v>73.876020645414897</v>
      </c>
      <c r="N1424">
        <v>2.1239064849176201</v>
      </c>
      <c r="O1424">
        <v>3.8356164383561699</v>
      </c>
      <c r="P1424">
        <v>171.712158808933</v>
      </c>
      <c r="Q1424">
        <v>0.17360717682574001</v>
      </c>
    </row>
    <row r="1425" spans="1:17" hidden="1" x14ac:dyDescent="0.3">
      <c r="A1425" t="s">
        <v>3019</v>
      </c>
      <c r="B1425" t="s">
        <v>3020</v>
      </c>
      <c r="C1425" t="str">
        <f>IFERROR(VLOOKUP(Table1[[#This Row],[Ticker]],[1]!Table1[[Symbol]:[Industry]],2,FALSE),"-")</f>
        <v>-</v>
      </c>
      <c r="D1425" t="s">
        <v>1842</v>
      </c>
      <c r="E1425">
        <v>1155.8414</v>
      </c>
      <c r="F1425">
        <v>497.35</v>
      </c>
      <c r="G1425">
        <v>26.212722119026299</v>
      </c>
      <c r="H1425">
        <v>-14.110979641697099</v>
      </c>
      <c r="I1425">
        <v>18.010865143334598</v>
      </c>
      <c r="J1425">
        <v>-20.844764181491399</v>
      </c>
      <c r="K1425">
        <v>551.18332877787202</v>
      </c>
      <c r="L1425">
        <v>445.86691836043502</v>
      </c>
      <c r="M1425">
        <v>20.859072118446399</v>
      </c>
      <c r="N1425">
        <v>0.59072547286690302</v>
      </c>
      <c r="O1425">
        <v>32.220770081431503</v>
      </c>
      <c r="P1425">
        <v>97.282824276080902</v>
      </c>
    </row>
    <row r="1426" spans="1:17" hidden="1" x14ac:dyDescent="0.3">
      <c r="A1426" t="s">
        <v>3021</v>
      </c>
      <c r="B1426" t="s">
        <v>3022</v>
      </c>
      <c r="C1426" t="str">
        <f>IFERROR(VLOOKUP(Table1[[#This Row],[Ticker]],[1]!Table1[[Symbol]:[Industry]],2,FALSE),"-")</f>
        <v>-</v>
      </c>
      <c r="D1426" t="s">
        <v>127</v>
      </c>
      <c r="E1426">
        <v>1140.4987308</v>
      </c>
      <c r="F1426">
        <v>131.09</v>
      </c>
      <c r="G1426">
        <v>-22.580266653466499</v>
      </c>
      <c r="H1426">
        <v>-11.100069083184399</v>
      </c>
      <c r="I1426">
        <v>-15.6522857559728</v>
      </c>
      <c r="J1426">
        <v>-7.1093226772342204</v>
      </c>
      <c r="K1426">
        <v>142.87605358246401</v>
      </c>
      <c r="L1426">
        <v>144.36640832600901</v>
      </c>
      <c r="M1426">
        <v>20.639446294311199</v>
      </c>
      <c r="N1426">
        <v>1.2482172957079101</v>
      </c>
      <c r="O1426">
        <v>48.218780990159402</v>
      </c>
      <c r="P1426">
        <v>12.5236051502146</v>
      </c>
      <c r="Q1426">
        <v>3.9392281553541998E-2</v>
      </c>
    </row>
    <row r="1427" spans="1:17" hidden="1" x14ac:dyDescent="0.3">
      <c r="A1427" t="s">
        <v>3023</v>
      </c>
      <c r="B1427" t="s">
        <v>3024</v>
      </c>
      <c r="C1427" t="str">
        <f>IFERROR(VLOOKUP(Table1[[#This Row],[Ticker]],[1]!Table1[[Symbol]:[Industry]],2,FALSE),"-")</f>
        <v>-</v>
      </c>
      <c r="D1427" t="s">
        <v>260</v>
      </c>
      <c r="E1427">
        <v>1138.1746409949999</v>
      </c>
      <c r="F1427">
        <v>214.55</v>
      </c>
      <c r="G1427">
        <v>62.982357515503097</v>
      </c>
      <c r="H1427">
        <v>11.779866792186301</v>
      </c>
      <c r="I1427">
        <v>71.555312656299193</v>
      </c>
      <c r="J1427">
        <v>9.6074143070184608</v>
      </c>
      <c r="K1427">
        <v>177.10763253913001</v>
      </c>
      <c r="L1427">
        <v>148.34555712618999</v>
      </c>
      <c r="M1427">
        <v>91.851721636715695</v>
      </c>
      <c r="N1427">
        <v>0.23112962578071899</v>
      </c>
      <c r="O1427">
        <v>0</v>
      </c>
      <c r="P1427">
        <v>100.32679738562</v>
      </c>
    </row>
    <row r="1428" spans="1:17" hidden="1" x14ac:dyDescent="0.3">
      <c r="A1428" t="s">
        <v>3025</v>
      </c>
      <c r="B1428" t="s">
        <v>3026</v>
      </c>
      <c r="C1428" t="str">
        <f>IFERROR(VLOOKUP(Table1[[#This Row],[Ticker]],[1]!Table1[[Symbol]:[Industry]],2,FALSE),"-")</f>
        <v>-</v>
      </c>
      <c r="D1428" t="s">
        <v>132</v>
      </c>
      <c r="E1428">
        <v>1134.0781176</v>
      </c>
      <c r="F1428">
        <v>928.3</v>
      </c>
      <c r="G1428">
        <v>30.095405563515602</v>
      </c>
      <c r="H1428">
        <v>-12.0095630145179</v>
      </c>
      <c r="I1428">
        <v>-13.5397187227532</v>
      </c>
      <c r="J1428">
        <v>-7.0211847936293301</v>
      </c>
      <c r="K1428">
        <v>919.16979214205605</v>
      </c>
      <c r="L1428">
        <v>858.03833070891903</v>
      </c>
      <c r="M1428">
        <v>43.343298344264099</v>
      </c>
      <c r="N1428">
        <v>0.46275704713493498</v>
      </c>
      <c r="O1428">
        <v>21.189270709899802</v>
      </c>
      <c r="P1428">
        <v>65.767857142857096</v>
      </c>
    </row>
    <row r="1429" spans="1:17" hidden="1" x14ac:dyDescent="0.3">
      <c r="A1429" t="s">
        <v>3027</v>
      </c>
      <c r="B1429" t="s">
        <v>3028</v>
      </c>
      <c r="C1429" t="str">
        <f>IFERROR(VLOOKUP(Table1[[#This Row],[Ticker]],[1]!Table1[[Symbol]:[Industry]],2,FALSE),"-")</f>
        <v>-</v>
      </c>
      <c r="D1429" t="s">
        <v>626</v>
      </c>
      <c r="E1429">
        <v>1132.4017102</v>
      </c>
      <c r="F1429">
        <v>2578</v>
      </c>
      <c r="G1429">
        <v>25.524510430053802</v>
      </c>
      <c r="H1429">
        <v>7.1291452855633404</v>
      </c>
      <c r="I1429">
        <v>23.9349864477376</v>
      </c>
      <c r="J1429">
        <v>-7.24622918674907</v>
      </c>
      <c r="K1429">
        <v>2504.3547204629899</v>
      </c>
      <c r="L1429">
        <v>2148.9184322135702</v>
      </c>
      <c r="M1429">
        <v>37.865190571826297</v>
      </c>
      <c r="N1429">
        <v>0.48768217907683697</v>
      </c>
      <c r="O1429">
        <v>20.209464701318801</v>
      </c>
      <c r="P1429">
        <v>70.165016501650101</v>
      </c>
      <c r="Q1429">
        <v>6.6102007352046993E-2</v>
      </c>
    </row>
    <row r="1430" spans="1:17" hidden="1" x14ac:dyDescent="0.3">
      <c r="A1430" t="s">
        <v>3029</v>
      </c>
      <c r="B1430" t="s">
        <v>3030</v>
      </c>
      <c r="C1430" t="str">
        <f>IFERROR(VLOOKUP(Table1[[#This Row],[Ticker]],[1]!Table1[[Symbol]:[Industry]],2,FALSE),"-")</f>
        <v>-</v>
      </c>
      <c r="D1430" t="s">
        <v>54</v>
      </c>
      <c r="E1430">
        <v>1131.70967182</v>
      </c>
      <c r="F1430">
        <v>880.9</v>
      </c>
      <c r="G1430">
        <v>46.334708217248298</v>
      </c>
      <c r="H1430">
        <v>15.4640581938603</v>
      </c>
      <c r="I1430">
        <v>10.543454929088099</v>
      </c>
      <c r="J1430">
        <v>-3.06729744879283</v>
      </c>
      <c r="K1430">
        <v>815.34183545423298</v>
      </c>
      <c r="L1430">
        <v>708.123570526967</v>
      </c>
      <c r="M1430">
        <v>60.945529459153803</v>
      </c>
      <c r="N1430">
        <v>1.2274693103763099</v>
      </c>
      <c r="O1430">
        <v>7.8499262118287998</v>
      </c>
      <c r="P1430">
        <v>91.063875935364905</v>
      </c>
      <c r="Q1430">
        <v>9.6117975599277997E-2</v>
      </c>
    </row>
    <row r="1431" spans="1:17" hidden="1" x14ac:dyDescent="0.3">
      <c r="A1431" t="s">
        <v>3031</v>
      </c>
      <c r="B1431" t="s">
        <v>3032</v>
      </c>
      <c r="C1431" t="str">
        <f>IFERROR(VLOOKUP(Table1[[#This Row],[Ticker]],[1]!Table1[[Symbol]:[Industry]],2,FALSE),"-")</f>
        <v>-</v>
      </c>
      <c r="E1431">
        <v>1128.72786</v>
      </c>
      <c r="F1431">
        <v>203.6</v>
      </c>
      <c r="G1431">
        <v>536.84751866374495</v>
      </c>
      <c r="H1431">
        <v>-4.8347252835965699</v>
      </c>
      <c r="I1431">
        <v>49.977623723518697</v>
      </c>
      <c r="J1431">
        <v>12.141474536212501</v>
      </c>
      <c r="K1431">
        <v>220.63713256090799</v>
      </c>
      <c r="L1431">
        <v>179.082051194413</v>
      </c>
      <c r="M1431">
        <v>57.381428200080897</v>
      </c>
      <c r="N1431">
        <v>0.37533140938986398</v>
      </c>
      <c r="O1431">
        <v>101.571709233791</v>
      </c>
      <c r="P1431">
        <v>597.601566324033</v>
      </c>
      <c r="Q1431">
        <v>0.160506158886006</v>
      </c>
    </row>
    <row r="1432" spans="1:17" hidden="1" x14ac:dyDescent="0.3">
      <c r="A1432" t="s">
        <v>3033</v>
      </c>
      <c r="B1432" t="s">
        <v>3034</v>
      </c>
      <c r="C1432" t="str">
        <f>IFERROR(VLOOKUP(Table1[[#This Row],[Ticker]],[1]!Table1[[Symbol]:[Industry]],2,FALSE),"-")</f>
        <v>-</v>
      </c>
      <c r="D1432" t="s">
        <v>637</v>
      </c>
      <c r="E1432">
        <v>1127.8161</v>
      </c>
      <c r="F1432">
        <v>118.78</v>
      </c>
      <c r="G1432">
        <v>102.540997818861</v>
      </c>
      <c r="H1432">
        <v>0.97696076624380301</v>
      </c>
      <c r="I1432">
        <v>55.244554636616201</v>
      </c>
      <c r="J1432">
        <v>-2.0702358699780898</v>
      </c>
      <c r="K1432">
        <v>116.80121555573101</v>
      </c>
      <c r="L1432">
        <v>91.752552691571097</v>
      </c>
      <c r="M1432">
        <v>43.172700141220702</v>
      </c>
      <c r="N1432">
        <v>0.28021719015511798</v>
      </c>
      <c r="O1432">
        <v>14.9183364202727</v>
      </c>
      <c r="P1432">
        <v>174.31870669745899</v>
      </c>
      <c r="Q1432">
        <v>0.12150169164385501</v>
      </c>
    </row>
    <row r="1433" spans="1:17" hidden="1" x14ac:dyDescent="0.3">
      <c r="A1433" t="s">
        <v>3035</v>
      </c>
      <c r="B1433" t="s">
        <v>3036</v>
      </c>
      <c r="C1433" t="str">
        <f>IFERROR(VLOOKUP(Table1[[#This Row],[Ticker]],[1]!Table1[[Symbol]:[Industry]],2,FALSE),"-")</f>
        <v>-</v>
      </c>
      <c r="D1433" t="s">
        <v>3037</v>
      </c>
      <c r="E1433">
        <v>1127.5562256000001</v>
      </c>
      <c r="F1433">
        <v>7.14</v>
      </c>
      <c r="G1433">
        <v>-39.336624558760597</v>
      </c>
      <c r="H1433">
        <v>42.258113753158803</v>
      </c>
      <c r="I1433">
        <v>-44.723295596682902</v>
      </c>
      <c r="J1433">
        <v>6.3509214887704504</v>
      </c>
      <c r="K1433">
        <v>6.8561100368258296</v>
      </c>
      <c r="L1433">
        <v>8.6030086979404299</v>
      </c>
      <c r="M1433">
        <v>95.242694507555797</v>
      </c>
      <c r="N1433">
        <v>0.176099819825628</v>
      </c>
      <c r="O1433">
        <v>138.09523809523799</v>
      </c>
      <c r="P1433">
        <v>57.964601769911503</v>
      </c>
      <c r="Q1433">
        <v>4.5206886625124003E-2</v>
      </c>
    </row>
    <row r="1434" spans="1:17" hidden="1" x14ac:dyDescent="0.3">
      <c r="A1434" t="s">
        <v>3038</v>
      </c>
      <c r="B1434" t="s">
        <v>3039</v>
      </c>
      <c r="C1434" t="str">
        <f>IFERROR(VLOOKUP(Table1[[#This Row],[Ticker]],[1]!Table1[[Symbol]:[Industry]],2,FALSE),"-")</f>
        <v>-</v>
      </c>
      <c r="D1434" t="s">
        <v>46</v>
      </c>
      <c r="E1434">
        <v>1127.48560632</v>
      </c>
      <c r="F1434">
        <v>467.1</v>
      </c>
      <c r="G1434">
        <v>63.227232636675403</v>
      </c>
      <c r="H1434">
        <v>50.065405419825403</v>
      </c>
      <c r="I1434">
        <v>73.692946837277006</v>
      </c>
      <c r="J1434">
        <v>-15.8540118581637</v>
      </c>
      <c r="M1434">
        <v>37.948415817364797</v>
      </c>
      <c r="O1434">
        <v>48.886748019695901</v>
      </c>
      <c r="P1434">
        <v>109.50885848845</v>
      </c>
    </row>
    <row r="1435" spans="1:17" hidden="1" x14ac:dyDescent="0.3">
      <c r="A1435" t="s">
        <v>3040</v>
      </c>
      <c r="B1435" t="s">
        <v>3041</v>
      </c>
      <c r="C1435" t="str">
        <f>IFERROR(VLOOKUP(Table1[[#This Row],[Ticker]],[1]!Table1[[Symbol]:[Industry]],2,FALSE),"-")</f>
        <v>-</v>
      </c>
      <c r="D1435" t="s">
        <v>626</v>
      </c>
      <c r="E1435">
        <v>1126.94246</v>
      </c>
      <c r="F1435">
        <v>463.4</v>
      </c>
      <c r="G1435">
        <v>-4.4619297527151396</v>
      </c>
      <c r="H1435">
        <v>-10.700920140622801</v>
      </c>
      <c r="I1435">
        <v>8.0088581620408696</v>
      </c>
      <c r="J1435">
        <v>-7.0447812460809498</v>
      </c>
      <c r="K1435">
        <v>486.62392999943302</v>
      </c>
      <c r="L1435">
        <v>445.86458040196999</v>
      </c>
      <c r="M1435">
        <v>27.875009561652401</v>
      </c>
      <c r="N1435">
        <v>0.22287862619826401</v>
      </c>
      <c r="O1435">
        <v>26.1113508847647</v>
      </c>
      <c r="P1435">
        <v>34.513788098693702</v>
      </c>
    </row>
    <row r="1436" spans="1:17" hidden="1" x14ac:dyDescent="0.3">
      <c r="A1436" t="s">
        <v>3042</v>
      </c>
      <c r="B1436" t="s">
        <v>3043</v>
      </c>
      <c r="C1436" t="str">
        <f>IFERROR(VLOOKUP(Table1[[#This Row],[Ticker]],[1]!Table1[[Symbol]:[Industry]],2,FALSE),"-")</f>
        <v>-</v>
      </c>
      <c r="D1436" t="s">
        <v>2520</v>
      </c>
      <c r="E1436">
        <v>1126.8891599999999</v>
      </c>
      <c r="F1436">
        <v>1883.8</v>
      </c>
      <c r="G1436">
        <v>172.29041207885601</v>
      </c>
      <c r="H1436">
        <v>45.895004704434903</v>
      </c>
      <c r="I1436">
        <v>207.84403835678901</v>
      </c>
      <c r="J1436">
        <v>-6.8345483759391401</v>
      </c>
      <c r="K1436">
        <v>1523.73146560694</v>
      </c>
      <c r="L1436">
        <v>1023.29092419203</v>
      </c>
      <c r="M1436">
        <v>54.163619237572</v>
      </c>
      <c r="N1436">
        <v>1.31043494493186</v>
      </c>
      <c r="O1436">
        <v>9.4622571398237802</v>
      </c>
      <c r="P1436">
        <v>250.14869888475801</v>
      </c>
    </row>
    <row r="1437" spans="1:17" hidden="1" x14ac:dyDescent="0.3">
      <c r="A1437" t="s">
        <v>3044</v>
      </c>
      <c r="B1437" t="s">
        <v>3045</v>
      </c>
      <c r="C1437" t="str">
        <f>IFERROR(VLOOKUP(Table1[[#This Row],[Ticker]],[1]!Table1[[Symbol]:[Industry]],2,FALSE),"-")</f>
        <v>-</v>
      </c>
      <c r="D1437" t="s">
        <v>382</v>
      </c>
      <c r="E1437">
        <v>1125.78792976</v>
      </c>
      <c r="F1437">
        <v>333.1</v>
      </c>
      <c r="G1437">
        <v>31.314711834907001</v>
      </c>
      <c r="H1437">
        <v>-12.2990343541546</v>
      </c>
      <c r="I1437">
        <v>37.311741469609601</v>
      </c>
      <c r="J1437">
        <v>-5.5218147163165296</v>
      </c>
      <c r="K1437">
        <v>333.19307811179402</v>
      </c>
      <c r="L1437">
        <v>277.05863519855598</v>
      </c>
      <c r="M1437">
        <v>31.8794152341918</v>
      </c>
      <c r="N1437">
        <v>0.33775877703305301</v>
      </c>
      <c r="O1437">
        <v>16.976883818672999</v>
      </c>
      <c r="P1437">
        <v>69.129220614369103</v>
      </c>
    </row>
    <row r="1438" spans="1:17" hidden="1" x14ac:dyDescent="0.3">
      <c r="A1438" t="s">
        <v>3046</v>
      </c>
      <c r="B1438" t="s">
        <v>3047</v>
      </c>
      <c r="C1438" t="str">
        <f>IFERROR(VLOOKUP(Table1[[#This Row],[Ticker]],[1]!Table1[[Symbol]:[Industry]],2,FALSE),"-")</f>
        <v>-</v>
      </c>
      <c r="D1438" t="s">
        <v>382</v>
      </c>
      <c r="E1438">
        <v>1122.333526704</v>
      </c>
      <c r="F1438">
        <v>56.29</v>
      </c>
      <c r="G1438">
        <v>-54.718994401307498</v>
      </c>
      <c r="H1438">
        <v>-11.414167813535199</v>
      </c>
      <c r="I1438">
        <v>-19.847604292408199</v>
      </c>
      <c r="J1438">
        <v>-3.2936617175094498</v>
      </c>
      <c r="K1438">
        <v>61.104737188794402</v>
      </c>
      <c r="L1438">
        <v>68.0267122773094</v>
      </c>
      <c r="M1438">
        <v>42.348566539221501</v>
      </c>
      <c r="N1438">
        <v>1.35632702785464</v>
      </c>
      <c r="O1438">
        <v>51.003730680404999</v>
      </c>
      <c r="P1438">
        <v>5.2149532710280297</v>
      </c>
      <c r="Q1438">
        <v>-5.7718736683496003E-2</v>
      </c>
    </row>
    <row r="1439" spans="1:17" hidden="1" x14ac:dyDescent="0.3">
      <c r="A1439" t="s">
        <v>3048</v>
      </c>
      <c r="B1439" t="s">
        <v>3049</v>
      </c>
      <c r="C1439" t="str">
        <f>IFERROR(VLOOKUP(Table1[[#This Row],[Ticker]],[1]!Table1[[Symbol]:[Industry]],2,FALSE),"-")</f>
        <v>-</v>
      </c>
      <c r="D1439" t="s">
        <v>418</v>
      </c>
      <c r="E1439">
        <v>1114.2292013399999</v>
      </c>
      <c r="F1439">
        <v>45.35</v>
      </c>
      <c r="G1439">
        <v>4.62151801808694</v>
      </c>
      <c r="H1439">
        <v>-3.4240316752069102</v>
      </c>
      <c r="I1439">
        <v>-32.4337482521955</v>
      </c>
      <c r="J1439">
        <v>-4.9433902675663104</v>
      </c>
      <c r="K1439">
        <v>49.427655459763201</v>
      </c>
      <c r="L1439">
        <v>51.199356671763198</v>
      </c>
      <c r="M1439">
        <v>29.070170399944502</v>
      </c>
      <c r="N1439">
        <v>0.88238632169857101</v>
      </c>
      <c r="O1439">
        <v>81.918412348401304</v>
      </c>
      <c r="P1439">
        <v>38.6850152905198</v>
      </c>
    </row>
    <row r="1440" spans="1:17" hidden="1" x14ac:dyDescent="0.3">
      <c r="A1440" t="s">
        <v>3050</v>
      </c>
      <c r="B1440" t="s">
        <v>3051</v>
      </c>
      <c r="C1440" t="str">
        <f>IFERROR(VLOOKUP(Table1[[#This Row],[Ticker]],[1]!Table1[[Symbol]:[Industry]],2,FALSE),"-")</f>
        <v>-</v>
      </c>
      <c r="D1440" t="s">
        <v>517</v>
      </c>
      <c r="E1440">
        <v>1113.98373296</v>
      </c>
      <c r="F1440">
        <v>797.3</v>
      </c>
      <c r="G1440">
        <v>-14.0352670119096</v>
      </c>
      <c r="H1440">
        <v>6.16232581830422</v>
      </c>
      <c r="I1440">
        <v>-3.5695528113081401</v>
      </c>
      <c r="J1440">
        <v>-1.0556847778984499</v>
      </c>
      <c r="K1440">
        <v>768.53361929135099</v>
      </c>
      <c r="M1440">
        <v>56.102788918190299</v>
      </c>
      <c r="N1440">
        <v>1.1715113003139901</v>
      </c>
      <c r="O1440">
        <v>28.1763451649316</v>
      </c>
      <c r="P1440">
        <v>26.9687076996576</v>
      </c>
    </row>
    <row r="1441" spans="1:17" hidden="1" x14ac:dyDescent="0.3">
      <c r="A1441" t="s">
        <v>3052</v>
      </c>
      <c r="B1441" t="s">
        <v>3053</v>
      </c>
      <c r="C1441" t="str">
        <f>IFERROR(VLOOKUP(Table1[[#This Row],[Ticker]],[1]!Table1[[Symbol]:[Industry]],2,FALSE),"-")</f>
        <v>-</v>
      </c>
      <c r="D1441" t="s">
        <v>3054</v>
      </c>
      <c r="E1441">
        <v>1112.6192000000001</v>
      </c>
      <c r="F1441">
        <v>1936</v>
      </c>
      <c r="G1441">
        <v>1.0560721674536</v>
      </c>
      <c r="H1441">
        <v>90.6200056797407</v>
      </c>
      <c r="I1441">
        <v>103.724503283606</v>
      </c>
      <c r="J1441">
        <v>28.557152569866201</v>
      </c>
      <c r="K1441">
        <v>1307.1984942668801</v>
      </c>
      <c r="L1441">
        <v>1100.4875623017399</v>
      </c>
      <c r="M1441">
        <v>72.288107967424693</v>
      </c>
      <c r="N1441">
        <v>2.2580790144652498</v>
      </c>
      <c r="O1441">
        <v>5.4235537190082601</v>
      </c>
      <c r="P1441">
        <v>141.69787765293299</v>
      </c>
      <c r="Q1441">
        <v>1.0378709176101E-2</v>
      </c>
    </row>
    <row r="1442" spans="1:17" hidden="1" x14ac:dyDescent="0.3">
      <c r="A1442" t="s">
        <v>3055</v>
      </c>
      <c r="B1442" t="s">
        <v>3056</v>
      </c>
      <c r="C1442" t="str">
        <f>IFERROR(VLOOKUP(Table1[[#This Row],[Ticker]],[1]!Table1[[Symbol]:[Industry]],2,FALSE),"-")</f>
        <v>-</v>
      </c>
      <c r="D1442" t="s">
        <v>21</v>
      </c>
      <c r="E1442">
        <v>1111.89591</v>
      </c>
      <c r="F1442">
        <v>1350</v>
      </c>
      <c r="G1442">
        <v>400.433710369469</v>
      </c>
      <c r="H1442">
        <v>-10.9445575592685</v>
      </c>
      <c r="I1442">
        <v>66.389574090393396</v>
      </c>
      <c r="J1442">
        <v>-2.2317702243909299</v>
      </c>
      <c r="K1442">
        <v>1409.51781587549</v>
      </c>
      <c r="L1442">
        <v>1089.8815038646701</v>
      </c>
      <c r="M1442">
        <v>48.062395208265201</v>
      </c>
      <c r="N1442">
        <v>0.431520138385656</v>
      </c>
      <c r="O1442">
        <v>37.881481481481401</v>
      </c>
      <c r="P1442">
        <v>471.91273035373803</v>
      </c>
    </row>
    <row r="1443" spans="1:17" hidden="1" x14ac:dyDescent="0.3">
      <c r="A1443" t="s">
        <v>3057</v>
      </c>
      <c r="B1443" t="s">
        <v>3058</v>
      </c>
      <c r="C1443" t="str">
        <f>IFERROR(VLOOKUP(Table1[[#This Row],[Ticker]],[1]!Table1[[Symbol]:[Industry]],2,FALSE),"-")</f>
        <v>-</v>
      </c>
      <c r="D1443" t="s">
        <v>132</v>
      </c>
      <c r="E1443">
        <v>1110.97022844</v>
      </c>
      <c r="F1443">
        <v>575.95000000000005</v>
      </c>
      <c r="G1443">
        <v>303.29079719980803</v>
      </c>
      <c r="H1443">
        <v>52.380347871645597</v>
      </c>
      <c r="I1443">
        <v>60.688206262874601</v>
      </c>
      <c r="J1443">
        <v>-1.9005179623514299</v>
      </c>
      <c r="K1443">
        <v>451.25160142627499</v>
      </c>
      <c r="L1443">
        <v>355.04170519860099</v>
      </c>
      <c r="M1443">
        <v>66.457053430235803</v>
      </c>
      <c r="N1443">
        <v>1.5822938457589599</v>
      </c>
      <c r="O1443">
        <v>10.947130827328699</v>
      </c>
      <c r="P1443">
        <v>400.82608695652101</v>
      </c>
      <c r="Q1443">
        <v>0.27559772146289002</v>
      </c>
    </row>
    <row r="1444" spans="1:17" hidden="1" x14ac:dyDescent="0.3">
      <c r="A1444" t="s">
        <v>3059</v>
      </c>
      <c r="B1444" t="s">
        <v>3060</v>
      </c>
      <c r="C1444" t="str">
        <f>IFERROR(VLOOKUP(Table1[[#This Row],[Ticker]],[1]!Table1[[Symbol]:[Industry]],2,FALSE),"-")</f>
        <v>-</v>
      </c>
      <c r="D1444" t="s">
        <v>1428</v>
      </c>
      <c r="E1444">
        <v>1110.7959494239999</v>
      </c>
      <c r="F1444">
        <v>87.64</v>
      </c>
      <c r="G1444">
        <v>14.792078199155499</v>
      </c>
      <c r="H1444">
        <v>-0.187921946301538</v>
      </c>
      <c r="I1444">
        <v>34.012450100648898</v>
      </c>
      <c r="J1444">
        <v>-6.8760669758017396</v>
      </c>
      <c r="K1444">
        <v>82.8887037857575</v>
      </c>
      <c r="L1444">
        <v>72.459942780423802</v>
      </c>
      <c r="M1444">
        <v>54.739252543921999</v>
      </c>
      <c r="N1444">
        <v>0.59091221097061397</v>
      </c>
      <c r="O1444">
        <v>12.0492925604746</v>
      </c>
      <c r="P1444">
        <v>71.843137254901904</v>
      </c>
      <c r="Q1444">
        <v>-2.1678175232027998E-2</v>
      </c>
    </row>
    <row r="1445" spans="1:17" hidden="1" x14ac:dyDescent="0.3">
      <c r="A1445" t="s">
        <v>3061</v>
      </c>
      <c r="B1445" t="s">
        <v>3062</v>
      </c>
      <c r="C1445" t="str">
        <f>IFERROR(VLOOKUP(Table1[[#This Row],[Ticker]],[1]!Table1[[Symbol]:[Industry]],2,FALSE),"-")</f>
        <v>-</v>
      </c>
      <c r="D1445" t="s">
        <v>215</v>
      </c>
      <c r="E1445">
        <v>1109.995095</v>
      </c>
      <c r="F1445">
        <v>3497.7</v>
      </c>
      <c r="G1445">
        <v>1421.9097608816201</v>
      </c>
      <c r="H1445">
        <v>47.945890377185798</v>
      </c>
      <c r="I1445">
        <v>867.09191466053903</v>
      </c>
      <c r="J1445">
        <v>6.7326325841959704</v>
      </c>
      <c r="K1445">
        <v>2388.4054665398398</v>
      </c>
      <c r="L1445">
        <v>1262.55376257026</v>
      </c>
      <c r="M1445">
        <v>99.690738818685404</v>
      </c>
      <c r="N1445">
        <v>2.52861139813783</v>
      </c>
      <c r="O1445">
        <v>0</v>
      </c>
      <c r="P1445">
        <v>1581.5865384615299</v>
      </c>
      <c r="Q1445">
        <v>0.32616538760966601</v>
      </c>
    </row>
    <row r="1446" spans="1:17" hidden="1" x14ac:dyDescent="0.3">
      <c r="A1446" t="s">
        <v>3063</v>
      </c>
      <c r="B1446" t="s">
        <v>3064</v>
      </c>
      <c r="C1446" t="str">
        <f>IFERROR(VLOOKUP(Table1[[#This Row],[Ticker]],[1]!Table1[[Symbol]:[Industry]],2,FALSE),"-")</f>
        <v>-</v>
      </c>
      <c r="D1446" t="s">
        <v>463</v>
      </c>
      <c r="E1446">
        <v>1109.572945873</v>
      </c>
      <c r="F1446">
        <v>154.13</v>
      </c>
      <c r="G1446">
        <v>-28.547061737622201</v>
      </c>
      <c r="H1446">
        <v>-3.81745837663017</v>
      </c>
      <c r="I1446">
        <v>-29.189791477040199</v>
      </c>
      <c r="J1446">
        <v>-5.83574404498225</v>
      </c>
      <c r="K1446">
        <v>162.28492167483401</v>
      </c>
      <c r="L1446">
        <v>162.86374370693201</v>
      </c>
      <c r="M1446">
        <v>31.3459638571296</v>
      </c>
      <c r="N1446">
        <v>0.70394970573890703</v>
      </c>
      <c r="O1446">
        <v>40.822682151430598</v>
      </c>
      <c r="P1446">
        <v>21.4100039385584</v>
      </c>
      <c r="Q1446">
        <v>5.6770703577061002E-2</v>
      </c>
    </row>
    <row r="1447" spans="1:17" hidden="1" x14ac:dyDescent="0.3">
      <c r="A1447" t="s">
        <v>3065</v>
      </c>
      <c r="B1447" t="s">
        <v>3066</v>
      </c>
      <c r="C1447" t="str">
        <f>IFERROR(VLOOKUP(Table1[[#This Row],[Ticker]],[1]!Table1[[Symbol]:[Industry]],2,FALSE),"-")</f>
        <v>-</v>
      </c>
      <c r="D1447" t="s">
        <v>552</v>
      </c>
      <c r="E1447">
        <v>1109.52691824</v>
      </c>
      <c r="F1447">
        <v>94.9</v>
      </c>
      <c r="G1447">
        <v>119.764914889146</v>
      </c>
      <c r="H1447">
        <v>2.1611290133169199</v>
      </c>
      <c r="I1447">
        <v>25.7633986197824</v>
      </c>
      <c r="J1447">
        <v>-12.6750698774292</v>
      </c>
      <c r="K1447">
        <v>93.649831373890294</v>
      </c>
      <c r="L1447">
        <v>78.3191951825643</v>
      </c>
      <c r="M1447">
        <v>41.9677841544814</v>
      </c>
      <c r="N1447">
        <v>1.2494476164635799</v>
      </c>
      <c r="O1447">
        <v>25.026343519494102</v>
      </c>
      <c r="P1447">
        <v>152.000570379355</v>
      </c>
      <c r="Q1447">
        <v>0.104014218487118</v>
      </c>
    </row>
    <row r="1448" spans="1:17" hidden="1" x14ac:dyDescent="0.3">
      <c r="A1448" t="s">
        <v>3067</v>
      </c>
      <c r="B1448" t="s">
        <v>3068</v>
      </c>
      <c r="C1448" t="str">
        <f>IFERROR(VLOOKUP(Table1[[#This Row],[Ticker]],[1]!Table1[[Symbol]:[Industry]],2,FALSE),"-")</f>
        <v>-</v>
      </c>
      <c r="D1448" t="s">
        <v>119</v>
      </c>
      <c r="E1448">
        <v>1108.1578566399901</v>
      </c>
      <c r="F1448">
        <v>372.1</v>
      </c>
      <c r="G1448">
        <v>124.71912330059401</v>
      </c>
      <c r="H1448">
        <v>9.06742306246813</v>
      </c>
      <c r="I1448">
        <v>4.8098063403281799</v>
      </c>
      <c r="J1448">
        <v>-1.0520461190939601</v>
      </c>
      <c r="K1448">
        <v>364.851119069042</v>
      </c>
      <c r="L1448">
        <v>309.68349736652499</v>
      </c>
      <c r="M1448">
        <v>51.497304005668703</v>
      </c>
      <c r="N1448">
        <v>0.34044251198904801</v>
      </c>
      <c r="O1448">
        <v>13.7866165009405</v>
      </c>
      <c r="P1448">
        <v>173.40191036002901</v>
      </c>
      <c r="Q1448">
        <v>0.105251204704351</v>
      </c>
    </row>
    <row r="1449" spans="1:17" hidden="1" x14ac:dyDescent="0.3">
      <c r="A1449" t="s">
        <v>3069</v>
      </c>
      <c r="B1449" t="s">
        <v>3070</v>
      </c>
      <c r="C1449" t="str">
        <f>IFERROR(VLOOKUP(Table1[[#This Row],[Ticker]],[1]!Table1[[Symbol]:[Industry]],2,FALSE),"-")</f>
        <v>-</v>
      </c>
      <c r="D1449" t="s">
        <v>21</v>
      </c>
      <c r="E1449">
        <v>1106.0954799149999</v>
      </c>
      <c r="F1449">
        <v>676.95</v>
      </c>
      <c r="G1449">
        <v>211.66466734305399</v>
      </c>
      <c r="H1449">
        <v>-5.8297497108108303</v>
      </c>
      <c r="I1449">
        <v>3.0039972060688398</v>
      </c>
      <c r="J1449">
        <v>-3.22342365760858</v>
      </c>
      <c r="K1449">
        <v>658.55879453461102</v>
      </c>
      <c r="L1449">
        <v>532.15848830940104</v>
      </c>
      <c r="M1449">
        <v>33.242784337887898</v>
      </c>
      <c r="N1449">
        <v>0.62007356958044701</v>
      </c>
      <c r="O1449">
        <v>13.0068690449811</v>
      </c>
      <c r="P1449">
        <v>253.12989045383401</v>
      </c>
      <c r="Q1449">
        <v>0.121827025502146</v>
      </c>
    </row>
    <row r="1450" spans="1:17" hidden="1" x14ac:dyDescent="0.3">
      <c r="A1450" t="s">
        <v>3071</v>
      </c>
      <c r="B1450" t="s">
        <v>3072</v>
      </c>
      <c r="C1450" t="str">
        <f>IFERROR(VLOOKUP(Table1[[#This Row],[Ticker]],[1]!Table1[[Symbol]:[Industry]],2,FALSE),"-")</f>
        <v>-</v>
      </c>
      <c r="D1450" t="s">
        <v>75</v>
      </c>
      <c r="E1450">
        <v>1105.68</v>
      </c>
      <c r="F1450">
        <v>184.28</v>
      </c>
      <c r="G1450">
        <v>26.7939772338129</v>
      </c>
      <c r="H1450">
        <v>-6.7197102246651603</v>
      </c>
      <c r="I1450">
        <v>21.849929323574401</v>
      </c>
      <c r="J1450">
        <v>-0.31264371126787299</v>
      </c>
      <c r="K1450">
        <v>188.01587418678201</v>
      </c>
      <c r="L1450">
        <v>159.82627276663899</v>
      </c>
      <c r="M1450">
        <v>41.369577411026697</v>
      </c>
      <c r="N1450">
        <v>0.152575704394142</v>
      </c>
      <c r="O1450">
        <v>36.7484263077924</v>
      </c>
      <c r="P1450">
        <v>69.064220183486199</v>
      </c>
      <c r="Q1450">
        <v>6.1173130969838001E-2</v>
      </c>
    </row>
    <row r="1451" spans="1:17" hidden="1" x14ac:dyDescent="0.3">
      <c r="A1451" t="s">
        <v>3073</v>
      </c>
      <c r="B1451" t="s">
        <v>3074</v>
      </c>
      <c r="C1451" t="str">
        <f>IFERROR(VLOOKUP(Table1[[#This Row],[Ticker]],[1]!Table1[[Symbol]:[Industry]],2,FALSE),"-")</f>
        <v>-</v>
      </c>
      <c r="D1451" t="s">
        <v>104</v>
      </c>
      <c r="E1451">
        <v>1104.6715918750001</v>
      </c>
      <c r="F1451">
        <v>2605.25</v>
      </c>
      <c r="G1451">
        <v>142.59691554707999</v>
      </c>
      <c r="H1451">
        <v>-12.190480399542601</v>
      </c>
      <c r="I1451">
        <v>90.572961050132093</v>
      </c>
      <c r="J1451">
        <v>-2.0082361787530498</v>
      </c>
      <c r="K1451">
        <v>2739.7549602392201</v>
      </c>
      <c r="L1451">
        <v>2232.1369612339099</v>
      </c>
      <c r="M1451">
        <v>40.232217384681697</v>
      </c>
      <c r="N1451">
        <v>0.58516276151936297</v>
      </c>
      <c r="O1451">
        <v>36.186546396698901</v>
      </c>
      <c r="P1451">
        <v>192.068385650224</v>
      </c>
      <c r="Q1451">
        <v>0.12556245478963399</v>
      </c>
    </row>
    <row r="1452" spans="1:17" hidden="1" x14ac:dyDescent="0.3">
      <c r="A1452" t="s">
        <v>3075</v>
      </c>
      <c r="B1452" t="s">
        <v>3076</v>
      </c>
      <c r="C1452" t="str">
        <f>IFERROR(VLOOKUP(Table1[[#This Row],[Ticker]],[1]!Table1[[Symbol]:[Industry]],2,FALSE),"-")</f>
        <v>-</v>
      </c>
      <c r="D1452" t="s">
        <v>141</v>
      </c>
      <c r="E1452">
        <v>1104.5127598500001</v>
      </c>
      <c r="F1452">
        <v>239.5</v>
      </c>
      <c r="G1452">
        <v>304.56364339758198</v>
      </c>
      <c r="H1452">
        <v>12.802331440233599</v>
      </c>
      <c r="I1452">
        <v>65.954328015735001</v>
      </c>
      <c r="J1452">
        <v>19.1485891719271</v>
      </c>
      <c r="K1452">
        <v>199.827504782711</v>
      </c>
      <c r="L1452">
        <v>151.37717673311599</v>
      </c>
      <c r="M1452">
        <v>85.739143171369605</v>
      </c>
      <c r="N1452">
        <v>0.38629596442821601</v>
      </c>
      <c r="O1452">
        <v>12.0668058455114</v>
      </c>
      <c r="P1452">
        <v>387.78004073319698</v>
      </c>
      <c r="Q1452">
        <v>0.19573506169673899</v>
      </c>
    </row>
    <row r="1453" spans="1:17" hidden="1" x14ac:dyDescent="0.3">
      <c r="A1453" t="s">
        <v>3077</v>
      </c>
      <c r="B1453" t="s">
        <v>3078</v>
      </c>
      <c r="C1453" t="str">
        <f>IFERROR(VLOOKUP(Table1[[#This Row],[Ticker]],[1]!Table1[[Symbol]:[Industry]],2,FALSE),"-")</f>
        <v>-</v>
      </c>
      <c r="D1453" t="s">
        <v>418</v>
      </c>
      <c r="E1453">
        <v>1103.9099893319999</v>
      </c>
      <c r="F1453">
        <v>44.93</v>
      </c>
      <c r="G1453">
        <v>-17.6170188632513</v>
      </c>
      <c r="H1453">
        <v>-9.5623751633524705</v>
      </c>
      <c r="I1453">
        <v>-16.560479315054799</v>
      </c>
      <c r="J1453">
        <v>-4.9541304733316203</v>
      </c>
      <c r="K1453">
        <v>47.4342342620293</v>
      </c>
      <c r="L1453">
        <v>46.467415595886003</v>
      </c>
      <c r="M1453">
        <v>25.0031973890354</v>
      </c>
      <c r="N1453">
        <v>0.41324864489948698</v>
      </c>
      <c r="O1453">
        <v>34.653906076118403</v>
      </c>
      <c r="P1453">
        <v>30.610465116278998</v>
      </c>
    </row>
    <row r="1454" spans="1:17" hidden="1" x14ac:dyDescent="0.3">
      <c r="A1454" t="s">
        <v>3079</v>
      </c>
      <c r="B1454" t="s">
        <v>3080</v>
      </c>
      <c r="C1454" t="str">
        <f>IFERROR(VLOOKUP(Table1[[#This Row],[Ticker]],[1]!Table1[[Symbol]:[Industry]],2,FALSE),"-")</f>
        <v>-</v>
      </c>
      <c r="D1454" t="s">
        <v>245</v>
      </c>
      <c r="E1454">
        <v>1102.4011849459901</v>
      </c>
      <c r="F1454">
        <v>20.98</v>
      </c>
      <c r="G1454">
        <v>85.876714865634</v>
      </c>
      <c r="H1454">
        <v>-3.7167290141367602</v>
      </c>
      <c r="I1454">
        <v>-13.571704709438899</v>
      </c>
      <c r="J1454">
        <v>-3.2706630299787101</v>
      </c>
      <c r="K1454">
        <v>21.4066089042107</v>
      </c>
      <c r="L1454">
        <v>19.857058968475101</v>
      </c>
      <c r="M1454">
        <v>37.801266289190501</v>
      </c>
      <c r="N1454">
        <v>0.59073953061745199</v>
      </c>
      <c r="O1454">
        <v>98.5224022878932</v>
      </c>
      <c r="P1454">
        <v>138.40909090909</v>
      </c>
      <c r="Q1454">
        <v>0.102975311481472</v>
      </c>
    </row>
    <row r="1455" spans="1:17" hidden="1" x14ac:dyDescent="0.3">
      <c r="A1455" t="s">
        <v>3081</v>
      </c>
      <c r="B1455" t="s">
        <v>3082</v>
      </c>
      <c r="C1455" t="str">
        <f>IFERROR(VLOOKUP(Table1[[#This Row],[Ticker]],[1]!Table1[[Symbol]:[Industry]],2,FALSE),"-")</f>
        <v>-</v>
      </c>
      <c r="D1455" t="s">
        <v>54</v>
      </c>
      <c r="E1455">
        <v>1101.590136</v>
      </c>
      <c r="F1455">
        <v>399.15</v>
      </c>
      <c r="G1455">
        <v>-32.217876358703002</v>
      </c>
      <c r="H1455">
        <v>-10.3392098478144</v>
      </c>
      <c r="I1455">
        <v>15.9261819868108</v>
      </c>
      <c r="J1455">
        <v>0.856775806773731</v>
      </c>
      <c r="K1455">
        <v>378.66408394400401</v>
      </c>
      <c r="L1455">
        <v>355.31585613124201</v>
      </c>
      <c r="M1455">
        <v>60.090284555821</v>
      </c>
      <c r="N1455">
        <v>0.43354562854322998</v>
      </c>
      <c r="O1455">
        <v>28.623324564699899</v>
      </c>
      <c r="P1455">
        <v>51.595138625142397</v>
      </c>
      <c r="Q1455">
        <v>-1.0231329055519E-2</v>
      </c>
    </row>
    <row r="1456" spans="1:17" hidden="1" x14ac:dyDescent="0.3">
      <c r="A1456" t="s">
        <v>3083</v>
      </c>
      <c r="B1456" t="s">
        <v>3084</v>
      </c>
      <c r="C1456" t="str">
        <f>IFERROR(VLOOKUP(Table1[[#This Row],[Ticker]],[1]!Table1[[Symbol]:[Industry]],2,FALSE),"-")</f>
        <v>-</v>
      </c>
      <c r="D1456" t="s">
        <v>626</v>
      </c>
      <c r="E1456">
        <v>1097.8278233200001</v>
      </c>
      <c r="F1456">
        <v>304.39999999999998</v>
      </c>
      <c r="G1456">
        <v>-14.031996429219801</v>
      </c>
      <c r="H1456">
        <v>-8.2292686028242095</v>
      </c>
      <c r="I1456">
        <v>-5.2462599452351002</v>
      </c>
      <c r="J1456">
        <v>-1.96083670192235</v>
      </c>
      <c r="K1456">
        <v>316.81887932090399</v>
      </c>
      <c r="L1456">
        <v>299.74056693854197</v>
      </c>
      <c r="M1456">
        <v>34.109409683306801</v>
      </c>
      <c r="N1456">
        <v>0.40281444325735499</v>
      </c>
      <c r="O1456">
        <v>26.314060446780498</v>
      </c>
      <c r="P1456">
        <v>35.288888888888799</v>
      </c>
      <c r="Q1456">
        <v>-2.3802410819368E-2</v>
      </c>
    </row>
    <row r="1457" spans="1:17" hidden="1" x14ac:dyDescent="0.3">
      <c r="A1457" t="s">
        <v>3085</v>
      </c>
      <c r="B1457" t="s">
        <v>3086</v>
      </c>
      <c r="C1457" t="str">
        <f>IFERROR(VLOOKUP(Table1[[#This Row],[Ticker]],[1]!Table1[[Symbol]:[Industry]],2,FALSE),"-")</f>
        <v>-</v>
      </c>
      <c r="D1457" t="s">
        <v>206</v>
      </c>
      <c r="E1457">
        <v>1096.5725</v>
      </c>
      <c r="F1457">
        <v>101.3</v>
      </c>
      <c r="G1457">
        <v>-34.768569480182101</v>
      </c>
      <c r="H1457">
        <v>-9.0539186181955902</v>
      </c>
      <c r="I1457">
        <v>-20.8760009278787</v>
      </c>
      <c r="J1457">
        <v>-3.6230714883100301</v>
      </c>
      <c r="K1457">
        <v>106.889734265687</v>
      </c>
      <c r="L1457">
        <v>109.701099115978</v>
      </c>
      <c r="M1457">
        <v>30.740769497161502</v>
      </c>
      <c r="N1457">
        <v>0.50822601238201304</v>
      </c>
      <c r="O1457">
        <v>42.152023692003901</v>
      </c>
      <c r="P1457">
        <v>12.243767313019299</v>
      </c>
      <c r="Q1457">
        <v>2.2856666653247999E-2</v>
      </c>
    </row>
    <row r="1458" spans="1:17" hidden="1" x14ac:dyDescent="0.3">
      <c r="A1458" t="s">
        <v>3087</v>
      </c>
      <c r="B1458" t="s">
        <v>3088</v>
      </c>
      <c r="C1458" t="str">
        <f>IFERROR(VLOOKUP(Table1[[#This Row],[Ticker]],[1]!Table1[[Symbol]:[Industry]],2,FALSE),"-")</f>
        <v>-</v>
      </c>
      <c r="D1458" t="s">
        <v>21</v>
      </c>
      <c r="E1458">
        <v>1092.36168</v>
      </c>
      <c r="F1458">
        <v>640.65</v>
      </c>
      <c r="G1458">
        <v>58.663506377565</v>
      </c>
      <c r="H1458">
        <v>32.272290155427001</v>
      </c>
      <c r="I1458">
        <v>18.877734247418701</v>
      </c>
      <c r="J1458">
        <v>33.153385066969399</v>
      </c>
      <c r="K1458">
        <v>508.40975287866399</v>
      </c>
      <c r="L1458">
        <v>466.602092020746</v>
      </c>
      <c r="M1458">
        <v>80.025256748676298</v>
      </c>
      <c r="N1458">
        <v>3.8598870864499299</v>
      </c>
      <c r="O1458">
        <v>7.8435963474596102</v>
      </c>
      <c r="P1458">
        <v>108.003246753246</v>
      </c>
    </row>
    <row r="1459" spans="1:17" hidden="1" x14ac:dyDescent="0.3">
      <c r="A1459" t="s">
        <v>3089</v>
      </c>
      <c r="B1459" t="s">
        <v>3090</v>
      </c>
      <c r="C1459" t="str">
        <f>IFERROR(VLOOKUP(Table1[[#This Row],[Ticker]],[1]!Table1[[Symbol]:[Industry]],2,FALSE),"-")</f>
        <v>-</v>
      </c>
      <c r="D1459" t="s">
        <v>552</v>
      </c>
      <c r="E1459">
        <v>1088.5083552000001</v>
      </c>
      <c r="F1459">
        <v>6495.3</v>
      </c>
      <c r="G1459">
        <v>62.115026539779002</v>
      </c>
      <c r="H1459">
        <v>0.77094498333808203</v>
      </c>
      <c r="I1459">
        <v>17.111026906388101</v>
      </c>
      <c r="J1459">
        <v>-4.4228775182488897</v>
      </c>
      <c r="K1459">
        <v>6371.8239067561899</v>
      </c>
      <c r="L1459">
        <v>5386.1816553915296</v>
      </c>
      <c r="M1459">
        <v>39.750067378286701</v>
      </c>
      <c r="N1459">
        <v>0.81338837684015297</v>
      </c>
      <c r="O1459">
        <v>7.3807214447369596</v>
      </c>
      <c r="P1459">
        <v>91.038235294117598</v>
      </c>
      <c r="Q1459">
        <v>0.188858119545701</v>
      </c>
    </row>
    <row r="1460" spans="1:17" hidden="1" x14ac:dyDescent="0.3">
      <c r="A1460" t="s">
        <v>3091</v>
      </c>
      <c r="B1460" t="s">
        <v>3092</v>
      </c>
      <c r="C1460" t="str">
        <f>IFERROR(VLOOKUP(Table1[[#This Row],[Ticker]],[1]!Table1[[Symbol]:[Industry]],2,FALSE),"-")</f>
        <v>-</v>
      </c>
      <c r="D1460" t="s">
        <v>21</v>
      </c>
      <c r="E1460">
        <v>1087.2227025</v>
      </c>
      <c r="F1460">
        <v>427.5</v>
      </c>
      <c r="G1460">
        <v>191.72564749310999</v>
      </c>
      <c r="H1460">
        <v>5.2566161066034001</v>
      </c>
      <c r="I1460">
        <v>122.149625649317</v>
      </c>
      <c r="J1460">
        <v>14.249095295635399</v>
      </c>
      <c r="K1460">
        <v>376.95017125704601</v>
      </c>
      <c r="L1460">
        <v>299.70225241695999</v>
      </c>
      <c r="M1460">
        <v>78.2221685722416</v>
      </c>
      <c r="N1460">
        <v>0.229799648891751</v>
      </c>
      <c r="O1460">
        <v>7.6023391812865402</v>
      </c>
      <c r="P1460">
        <v>222.39819004524799</v>
      </c>
      <c r="Q1460">
        <v>0.130207812025805</v>
      </c>
    </row>
    <row r="1461" spans="1:17" hidden="1" x14ac:dyDescent="0.3">
      <c r="A1461" t="s">
        <v>3093</v>
      </c>
      <c r="B1461" t="s">
        <v>3094</v>
      </c>
      <c r="C1461" t="str">
        <f>IFERROR(VLOOKUP(Table1[[#This Row],[Ticker]],[1]!Table1[[Symbol]:[Industry]],2,FALSE),"-")</f>
        <v>-</v>
      </c>
      <c r="D1461" t="s">
        <v>141</v>
      </c>
      <c r="E1461">
        <v>1086.87986099</v>
      </c>
      <c r="F1461">
        <v>863.65</v>
      </c>
      <c r="G1461">
        <v>123.36756014542399</v>
      </c>
      <c r="H1461">
        <v>-6.9302386672222003</v>
      </c>
      <c r="I1461">
        <v>25.922314418864001</v>
      </c>
      <c r="J1461">
        <v>-4.4500865415270203</v>
      </c>
      <c r="K1461">
        <v>965.62970509360196</v>
      </c>
      <c r="L1461">
        <v>763.62235053293205</v>
      </c>
      <c r="M1461">
        <v>24.2300710893612</v>
      </c>
      <c r="N1461">
        <v>0.55675622087835797</v>
      </c>
      <c r="O1461">
        <v>67.023678573496198</v>
      </c>
      <c r="P1461">
        <v>175.48644338118001</v>
      </c>
    </row>
    <row r="1462" spans="1:17" hidden="1" x14ac:dyDescent="0.3">
      <c r="A1462" t="s">
        <v>3095</v>
      </c>
      <c r="B1462" t="s">
        <v>3096</v>
      </c>
      <c r="C1462" t="str">
        <f>IFERROR(VLOOKUP(Table1[[#This Row],[Ticker]],[1]!Table1[[Symbol]:[Industry]],2,FALSE),"-")</f>
        <v>-</v>
      </c>
      <c r="D1462" t="s">
        <v>54</v>
      </c>
      <c r="E1462">
        <v>1085.00612211</v>
      </c>
      <c r="F1462">
        <v>410.1</v>
      </c>
      <c r="G1462">
        <v>-30.929543795115801</v>
      </c>
      <c r="H1462">
        <v>12.232097837539801</v>
      </c>
      <c r="I1462">
        <v>27.650092448557899</v>
      </c>
      <c r="J1462">
        <v>-3.6207547985142301</v>
      </c>
      <c r="K1462">
        <v>385.76419407020302</v>
      </c>
      <c r="L1462">
        <v>361.69684679780801</v>
      </c>
      <c r="M1462">
        <v>51.745448203076499</v>
      </c>
      <c r="N1462">
        <v>1.42172004940501</v>
      </c>
      <c r="O1462">
        <v>10.180443794196499</v>
      </c>
      <c r="P1462">
        <v>49.890350877192901</v>
      </c>
      <c r="Q1462">
        <v>0.100224615853492</v>
      </c>
    </row>
    <row r="1463" spans="1:17" hidden="1" x14ac:dyDescent="0.3">
      <c r="A1463" t="s">
        <v>3097</v>
      </c>
      <c r="B1463" t="s">
        <v>3098</v>
      </c>
      <c r="C1463" t="str">
        <f>IFERROR(VLOOKUP(Table1[[#This Row],[Ticker]],[1]!Table1[[Symbol]:[Industry]],2,FALSE),"-")</f>
        <v>-</v>
      </c>
      <c r="D1463" t="s">
        <v>411</v>
      </c>
      <c r="E1463">
        <v>1080.506214</v>
      </c>
      <c r="F1463">
        <v>139</v>
      </c>
      <c r="G1463">
        <v>-18.046547684509999</v>
      </c>
      <c r="H1463">
        <v>16.0169790013857</v>
      </c>
      <c r="I1463">
        <v>-7.66442691911754</v>
      </c>
      <c r="J1463">
        <v>6.9331925067600402</v>
      </c>
      <c r="K1463">
        <v>120.979186643291</v>
      </c>
      <c r="L1463">
        <v>119.895939296826</v>
      </c>
      <c r="M1463">
        <v>62.4625948284001</v>
      </c>
      <c r="N1463">
        <v>2.2626293852721702</v>
      </c>
      <c r="O1463">
        <v>22.877697841726601</v>
      </c>
      <c r="P1463">
        <v>42.491030240902099</v>
      </c>
      <c r="Q1463">
        <v>1.4754065680020001E-3</v>
      </c>
    </row>
    <row r="1464" spans="1:17" hidden="1" x14ac:dyDescent="0.3">
      <c r="A1464" t="s">
        <v>3099</v>
      </c>
      <c r="B1464" t="s">
        <v>3100</v>
      </c>
      <c r="C1464" t="str">
        <f>IFERROR(VLOOKUP(Table1[[#This Row],[Ticker]],[1]!Table1[[Symbol]:[Industry]],2,FALSE),"-")</f>
        <v>-</v>
      </c>
      <c r="D1464" t="s">
        <v>132</v>
      </c>
      <c r="E1464">
        <v>1076.0938799999999</v>
      </c>
      <c r="F1464">
        <v>258.39999999999998</v>
      </c>
      <c r="G1464">
        <v>25.583337073979301</v>
      </c>
      <c r="H1464">
        <v>-10.0114742089877</v>
      </c>
      <c r="I1464">
        <v>-0.75028990916060301</v>
      </c>
      <c r="J1464">
        <v>-2.9194364182860499</v>
      </c>
      <c r="K1464">
        <v>283.60955548270999</v>
      </c>
      <c r="L1464">
        <v>256.957038421508</v>
      </c>
      <c r="M1464">
        <v>25.2987558533023</v>
      </c>
      <c r="N1464">
        <v>0.29278685237344598</v>
      </c>
      <c r="O1464">
        <v>46.071981424148603</v>
      </c>
      <c r="P1464">
        <v>70.899470899470899</v>
      </c>
    </row>
    <row r="1465" spans="1:17" hidden="1" x14ac:dyDescent="0.3">
      <c r="A1465" t="s">
        <v>3101</v>
      </c>
      <c r="B1465" t="s">
        <v>3102</v>
      </c>
      <c r="C1465" t="str">
        <f>IFERROR(VLOOKUP(Table1[[#This Row],[Ticker]],[1]!Table1[[Symbol]:[Industry]],2,FALSE),"-")</f>
        <v>-</v>
      </c>
      <c r="D1465" t="s">
        <v>287</v>
      </c>
      <c r="E1465">
        <v>1075.9645</v>
      </c>
      <c r="F1465">
        <v>8276.65</v>
      </c>
      <c r="G1465">
        <v>16.6001464462332</v>
      </c>
      <c r="H1465">
        <v>1.4058396004782401</v>
      </c>
      <c r="I1465">
        <v>-22.1887998262868</v>
      </c>
      <c r="J1465">
        <v>2.5108236997476201</v>
      </c>
      <c r="K1465">
        <v>8106.9383622543101</v>
      </c>
      <c r="L1465">
        <v>8035.1239876595801</v>
      </c>
      <c r="M1465">
        <v>61.529774360476097</v>
      </c>
      <c r="N1465">
        <v>1.01249976574651</v>
      </c>
      <c r="O1465">
        <v>21.438021421710399</v>
      </c>
      <c r="P1465">
        <v>46.749113475177197</v>
      </c>
      <c r="Q1465">
        <v>0.20024616270989601</v>
      </c>
    </row>
    <row r="1466" spans="1:17" hidden="1" x14ac:dyDescent="0.3">
      <c r="A1466" t="s">
        <v>3103</v>
      </c>
      <c r="B1466" t="s">
        <v>3104</v>
      </c>
      <c r="C1466" t="str">
        <f>IFERROR(VLOOKUP(Table1[[#This Row],[Ticker]],[1]!Table1[[Symbol]:[Industry]],2,FALSE),"-")</f>
        <v>-</v>
      </c>
      <c r="D1466" t="s">
        <v>3105</v>
      </c>
      <c r="E1466">
        <v>1073.5676945600001</v>
      </c>
      <c r="F1466">
        <v>407.6</v>
      </c>
      <c r="G1466">
        <v>42.686986239043598</v>
      </c>
      <c r="H1466">
        <v>32.562061711884702</v>
      </c>
      <c r="I1466">
        <v>69.856362369113597</v>
      </c>
      <c r="J1466">
        <v>24.614872551022302</v>
      </c>
      <c r="K1466">
        <v>310.24022828463302</v>
      </c>
      <c r="L1466">
        <v>273.95973120758902</v>
      </c>
      <c r="M1466">
        <v>89.486190338501103</v>
      </c>
      <c r="N1466">
        <v>1.9618388811733101</v>
      </c>
      <c r="O1466">
        <v>2.3061825318940001</v>
      </c>
      <c r="P1466">
        <v>123.956043956043</v>
      </c>
      <c r="Q1466">
        <v>0.151500905185774</v>
      </c>
    </row>
    <row r="1467" spans="1:17" hidden="1" x14ac:dyDescent="0.3">
      <c r="A1467" t="s">
        <v>3106</v>
      </c>
      <c r="B1467" t="s">
        <v>3107</v>
      </c>
      <c r="C1467" t="str">
        <f>IFERROR(VLOOKUP(Table1[[#This Row],[Ticker]],[1]!Table1[[Symbol]:[Industry]],2,FALSE),"-")</f>
        <v>-</v>
      </c>
      <c r="D1467" t="s">
        <v>54</v>
      </c>
      <c r="E1467">
        <v>1073.31300242</v>
      </c>
      <c r="F1467">
        <v>47.86</v>
      </c>
      <c r="G1467">
        <v>61.0710458957847</v>
      </c>
      <c r="H1467">
        <v>57.214254104036002</v>
      </c>
      <c r="I1467">
        <v>37.0040172619914</v>
      </c>
      <c r="J1467">
        <v>-7.5073219626933296</v>
      </c>
      <c r="K1467">
        <v>39.0772393461409</v>
      </c>
      <c r="L1467">
        <v>33.5002956157036</v>
      </c>
      <c r="M1467">
        <v>53.391273026228902</v>
      </c>
      <c r="N1467">
        <v>3.0224624808481599</v>
      </c>
      <c r="O1467">
        <v>18.052653572920999</v>
      </c>
      <c r="P1467">
        <v>122.60465116279001</v>
      </c>
      <c r="Q1467">
        <v>4.6439324439191999E-2</v>
      </c>
    </row>
    <row r="1468" spans="1:17" hidden="1" x14ac:dyDescent="0.3">
      <c r="A1468" t="s">
        <v>3108</v>
      </c>
      <c r="B1468" t="s">
        <v>3109</v>
      </c>
      <c r="C1468" t="str">
        <f>IFERROR(VLOOKUP(Table1[[#This Row],[Ticker]],[1]!Table1[[Symbol]:[Industry]],2,FALSE),"-")</f>
        <v>-</v>
      </c>
      <c r="D1468" t="s">
        <v>626</v>
      </c>
      <c r="E1468">
        <v>1071.9449999999999</v>
      </c>
      <c r="F1468">
        <v>28</v>
      </c>
      <c r="G1468">
        <v>-19.0118500965816</v>
      </c>
      <c r="H1468">
        <v>-3.5752195801745099</v>
      </c>
      <c r="I1468">
        <v>-11.712661199909901</v>
      </c>
      <c r="J1468">
        <v>-1.5073219626933301</v>
      </c>
      <c r="K1468">
        <v>25.849486942628999</v>
      </c>
      <c r="M1468">
        <v>100</v>
      </c>
      <c r="N1468">
        <v>0</v>
      </c>
      <c r="O1468">
        <v>0</v>
      </c>
      <c r="P1468">
        <v>6.8702290076335801</v>
      </c>
    </row>
    <row r="1469" spans="1:17" hidden="1" x14ac:dyDescent="0.3">
      <c r="A1469" t="s">
        <v>3110</v>
      </c>
      <c r="B1469" t="s">
        <v>3111</v>
      </c>
      <c r="C1469" t="str">
        <f>IFERROR(VLOOKUP(Table1[[#This Row],[Ticker]],[1]!Table1[[Symbol]:[Industry]],2,FALSE),"-")</f>
        <v>-</v>
      </c>
      <c r="D1469" t="s">
        <v>265</v>
      </c>
      <c r="E1469">
        <v>1071.13192265</v>
      </c>
      <c r="F1469">
        <v>439.55</v>
      </c>
      <c r="G1469">
        <v>-34.651277941907203</v>
      </c>
      <c r="H1469">
        <v>1.2378701128865199</v>
      </c>
      <c r="I1469">
        <v>-1.6611889201768</v>
      </c>
      <c r="J1469">
        <v>0.468044061011057</v>
      </c>
      <c r="K1469">
        <v>436.38594545158202</v>
      </c>
      <c r="L1469">
        <v>434.421889659925</v>
      </c>
      <c r="M1469">
        <v>52.104573952093403</v>
      </c>
      <c r="N1469">
        <v>0.63612394580565701</v>
      </c>
      <c r="O1469">
        <v>16.391764304402201</v>
      </c>
      <c r="P1469">
        <v>21.540163141158502</v>
      </c>
      <c r="Q1469">
        <v>6.6839263328530001E-3</v>
      </c>
    </row>
    <row r="1470" spans="1:17" hidden="1" x14ac:dyDescent="0.3">
      <c r="A1470" t="s">
        <v>3112</v>
      </c>
      <c r="B1470" t="s">
        <v>3113</v>
      </c>
      <c r="C1470" t="str">
        <f>IFERROR(VLOOKUP(Table1[[#This Row],[Ticker]],[1]!Table1[[Symbol]:[Industry]],2,FALSE),"-")</f>
        <v>-</v>
      </c>
      <c r="D1470" t="s">
        <v>161</v>
      </c>
      <c r="E1470">
        <v>1065.8592000000001</v>
      </c>
      <c r="F1470">
        <v>435.4</v>
      </c>
      <c r="G1470">
        <v>60.164432523691701</v>
      </c>
      <c r="H1470">
        <v>-10.1390493674085</v>
      </c>
      <c r="I1470">
        <v>77.451852150649799</v>
      </c>
      <c r="J1470">
        <v>-3.3732437504028301</v>
      </c>
      <c r="K1470">
        <v>437.69621688663602</v>
      </c>
      <c r="M1470">
        <v>51.576210939445097</v>
      </c>
      <c r="N1470">
        <v>0.392483932689005</v>
      </c>
      <c r="O1470">
        <v>27.4689940284795</v>
      </c>
      <c r="P1470">
        <v>113.640824337585</v>
      </c>
    </row>
    <row r="1471" spans="1:17" hidden="1" x14ac:dyDescent="0.3">
      <c r="A1471" t="s">
        <v>3114</v>
      </c>
      <c r="B1471" t="s">
        <v>3115</v>
      </c>
      <c r="C1471" t="str">
        <f>IFERROR(VLOOKUP(Table1[[#This Row],[Ticker]],[1]!Table1[[Symbol]:[Industry]],2,FALSE),"-")</f>
        <v>-</v>
      </c>
      <c r="D1471" t="s">
        <v>463</v>
      </c>
      <c r="E1471">
        <v>1061.740868485</v>
      </c>
      <c r="F1471">
        <v>289.85000000000002</v>
      </c>
      <c r="G1471">
        <v>-26.9571644284472</v>
      </c>
      <c r="H1471">
        <v>5.7985573278489602</v>
      </c>
      <c r="I1471">
        <v>-2.6342637362984802</v>
      </c>
      <c r="J1471">
        <v>4.7676352535074598</v>
      </c>
      <c r="K1471">
        <v>264.63756912380899</v>
      </c>
      <c r="L1471">
        <v>264.49359937668601</v>
      </c>
      <c r="M1471">
        <v>83.250303269314102</v>
      </c>
      <c r="N1471">
        <v>1.5561534477122401</v>
      </c>
      <c r="O1471">
        <v>7.5728825254441903</v>
      </c>
      <c r="P1471">
        <v>28.5365853658536</v>
      </c>
      <c r="Q1471">
        <v>-7.2010210324086998E-2</v>
      </c>
    </row>
    <row r="1472" spans="1:17" hidden="1" x14ac:dyDescent="0.3">
      <c r="A1472" t="s">
        <v>3116</v>
      </c>
      <c r="B1472" t="s">
        <v>3117</v>
      </c>
      <c r="C1472" t="str">
        <f>IFERROR(VLOOKUP(Table1[[#This Row],[Ticker]],[1]!Table1[[Symbol]:[Industry]],2,FALSE),"-")</f>
        <v>-</v>
      </c>
      <c r="D1472" t="s">
        <v>215</v>
      </c>
      <c r="E1472">
        <v>1060.477090675</v>
      </c>
      <c r="F1472">
        <v>672.05</v>
      </c>
      <c r="G1472">
        <v>5.8536848867678204</v>
      </c>
      <c r="H1472">
        <v>-9.67805475557096</v>
      </c>
      <c r="I1472">
        <v>36.442182153216002</v>
      </c>
      <c r="J1472">
        <v>-0.63711547301782201</v>
      </c>
      <c r="K1472">
        <v>725.53103803996396</v>
      </c>
      <c r="L1472">
        <v>647.51753884532104</v>
      </c>
      <c r="M1472">
        <v>32.127791285048602</v>
      </c>
      <c r="N1472">
        <v>0.30489905560388098</v>
      </c>
      <c r="O1472">
        <v>42.839074473625402</v>
      </c>
      <c r="P1472">
        <v>54.832392581499803</v>
      </c>
      <c r="Q1472">
        <v>0.18384004128026299</v>
      </c>
    </row>
    <row r="1473" spans="1:17" hidden="1" x14ac:dyDescent="0.3">
      <c r="A1473" t="s">
        <v>3118</v>
      </c>
      <c r="B1473" t="s">
        <v>3119</v>
      </c>
      <c r="C1473" t="str">
        <f>IFERROR(VLOOKUP(Table1[[#This Row],[Ticker]],[1]!Table1[[Symbol]:[Industry]],2,FALSE),"-")</f>
        <v>-</v>
      </c>
      <c r="D1473" t="s">
        <v>54</v>
      </c>
      <c r="E1473">
        <v>1055.6092799999999</v>
      </c>
      <c r="F1473">
        <v>210.65</v>
      </c>
      <c r="G1473">
        <v>36.174931681609102</v>
      </c>
      <c r="H1473">
        <v>3.5658415211581498</v>
      </c>
      <c r="I1473">
        <v>-20.763477911926401</v>
      </c>
      <c r="J1473">
        <v>1.36568624590155</v>
      </c>
      <c r="K1473">
        <v>217.506805027952</v>
      </c>
      <c r="L1473">
        <v>204.784294988049</v>
      </c>
      <c r="M1473">
        <v>46.487275267032103</v>
      </c>
      <c r="N1473">
        <v>0.79943600638560597</v>
      </c>
      <c r="O1473">
        <v>25.801091858533098</v>
      </c>
      <c r="P1473">
        <v>69.196787148594296</v>
      </c>
      <c r="Q1473">
        <v>5.5362013694742002E-2</v>
      </c>
    </row>
    <row r="1474" spans="1:17" hidden="1" x14ac:dyDescent="0.3">
      <c r="A1474" t="s">
        <v>3120</v>
      </c>
      <c r="B1474" t="s">
        <v>3121</v>
      </c>
      <c r="C1474" t="str">
        <f>IFERROR(VLOOKUP(Table1[[#This Row],[Ticker]],[1]!Table1[[Symbol]:[Industry]],2,FALSE),"-")</f>
        <v>-</v>
      </c>
      <c r="D1474" t="s">
        <v>418</v>
      </c>
      <c r="E1474">
        <v>1054.24799616</v>
      </c>
      <c r="F1474">
        <v>44.28</v>
      </c>
      <c r="G1474">
        <v>-75.172047038250895</v>
      </c>
      <c r="H1474">
        <v>-10.493198039163699</v>
      </c>
      <c r="I1474">
        <v>-48.538249815258403</v>
      </c>
      <c r="J1474">
        <v>-1.839989960032</v>
      </c>
      <c r="K1474">
        <v>49.175122874640103</v>
      </c>
      <c r="L1474">
        <v>59.416361225887101</v>
      </c>
      <c r="M1474">
        <v>30.912315610611099</v>
      </c>
      <c r="N1474">
        <v>0.72892092029731304</v>
      </c>
      <c r="O1474">
        <v>148.41915085817499</v>
      </c>
      <c r="P1474">
        <v>1.9102416570770899</v>
      </c>
      <c r="Q1474">
        <v>8.7129094911359006E-2</v>
      </c>
    </row>
    <row r="1475" spans="1:17" hidden="1" x14ac:dyDescent="0.3">
      <c r="A1475" t="s">
        <v>3122</v>
      </c>
      <c r="B1475" t="s">
        <v>3123</v>
      </c>
      <c r="C1475" t="str">
        <f>IFERROR(VLOOKUP(Table1[[#This Row],[Ticker]],[1]!Table1[[Symbol]:[Industry]],2,FALSE),"-")</f>
        <v>-</v>
      </c>
      <c r="D1475" t="s">
        <v>295</v>
      </c>
      <c r="E1475">
        <v>1051.88483088</v>
      </c>
      <c r="F1475">
        <v>83.52</v>
      </c>
      <c r="G1475">
        <v>-22.451738546939598</v>
      </c>
      <c r="H1475">
        <v>8.7316738379742596</v>
      </c>
      <c r="I1475">
        <v>-12.1777987725877</v>
      </c>
      <c r="J1475">
        <v>4.0441665682974</v>
      </c>
      <c r="K1475">
        <v>80.531158369437705</v>
      </c>
      <c r="L1475">
        <v>78.931676796138603</v>
      </c>
      <c r="M1475">
        <v>53.034055790324999</v>
      </c>
      <c r="N1475">
        <v>1.1149752968219799</v>
      </c>
      <c r="O1475">
        <v>20.869252873563202</v>
      </c>
      <c r="P1475">
        <v>26.930091185410301</v>
      </c>
      <c r="Q1475">
        <v>-5.3589517929031001E-2</v>
      </c>
    </row>
    <row r="1476" spans="1:17" hidden="1" x14ac:dyDescent="0.3">
      <c r="A1476" t="s">
        <v>3124</v>
      </c>
      <c r="B1476" t="s">
        <v>3125</v>
      </c>
      <c r="C1476" t="str">
        <f>IFERROR(VLOOKUP(Table1[[#This Row],[Ticker]],[1]!Table1[[Symbol]:[Industry]],2,FALSE),"-")</f>
        <v>-</v>
      </c>
      <c r="D1476" t="s">
        <v>95</v>
      </c>
      <c r="E1476">
        <v>1050.6943650000001</v>
      </c>
      <c r="F1476">
        <v>423.65</v>
      </c>
      <c r="G1476">
        <v>-14.1158213545779</v>
      </c>
      <c r="H1476">
        <v>-18.8404455133768</v>
      </c>
      <c r="I1476">
        <v>-3.6501071539764198</v>
      </c>
      <c r="J1476">
        <v>-0.50029620156920995</v>
      </c>
      <c r="M1476">
        <v>35.832071746442203</v>
      </c>
      <c r="O1476">
        <v>38.782013454502497</v>
      </c>
      <c r="P1476">
        <v>17.3545706371191</v>
      </c>
    </row>
    <row r="1477" spans="1:17" hidden="1" x14ac:dyDescent="0.3">
      <c r="A1477" t="s">
        <v>3126</v>
      </c>
      <c r="B1477" t="s">
        <v>3127</v>
      </c>
      <c r="C1477" t="str">
        <f>IFERROR(VLOOKUP(Table1[[#This Row],[Ticker]],[1]!Table1[[Symbol]:[Industry]],2,FALSE),"-")</f>
        <v>-</v>
      </c>
      <c r="D1477" t="s">
        <v>54</v>
      </c>
      <c r="E1477">
        <v>1050.4359669999999</v>
      </c>
      <c r="F1477">
        <v>1610</v>
      </c>
      <c r="G1477">
        <v>161.258994553712</v>
      </c>
      <c r="H1477">
        <v>-11.2216372937063</v>
      </c>
      <c r="I1477">
        <v>22.8403976554245</v>
      </c>
      <c r="J1477">
        <v>5.4694222233531704</v>
      </c>
      <c r="K1477">
        <v>1611.67370972003</v>
      </c>
      <c r="L1477">
        <v>1308.6512979510601</v>
      </c>
      <c r="M1477">
        <v>51.804735351384402</v>
      </c>
      <c r="N1477">
        <v>0.88698307757891903</v>
      </c>
      <c r="O1477">
        <v>15.1552795031056</v>
      </c>
      <c r="P1477">
        <v>213.74841664230701</v>
      </c>
      <c r="Q1477">
        <v>0.13261793306363601</v>
      </c>
    </row>
    <row r="1478" spans="1:17" hidden="1" x14ac:dyDescent="0.3">
      <c r="A1478" t="s">
        <v>3128</v>
      </c>
      <c r="B1478" t="s">
        <v>3129</v>
      </c>
      <c r="C1478" t="str">
        <f>IFERROR(VLOOKUP(Table1[[#This Row],[Ticker]],[1]!Table1[[Symbol]:[Industry]],2,FALSE),"-")</f>
        <v>-</v>
      </c>
      <c r="D1478" t="s">
        <v>278</v>
      </c>
      <c r="E1478">
        <v>1046.24356248</v>
      </c>
      <c r="F1478">
        <v>242.35</v>
      </c>
      <c r="G1478">
        <v>36.768927607194101</v>
      </c>
      <c r="H1478">
        <v>-20.264250106843399</v>
      </c>
      <c r="I1478">
        <v>0.125947372905995</v>
      </c>
      <c r="J1478">
        <v>-2.5433849234424799</v>
      </c>
      <c r="K1478">
        <v>274.13028363254301</v>
      </c>
      <c r="L1478">
        <v>243.31421722819599</v>
      </c>
      <c r="M1478">
        <v>33.322367251788499</v>
      </c>
      <c r="N1478">
        <v>0.89365631962084202</v>
      </c>
      <c r="O1478">
        <v>39.467711986795898</v>
      </c>
      <c r="P1478">
        <v>87.432327919566802</v>
      </c>
      <c r="Q1478">
        <v>9.6217501013611997E-2</v>
      </c>
    </row>
    <row r="1479" spans="1:17" hidden="1" x14ac:dyDescent="0.3">
      <c r="A1479" t="s">
        <v>3130</v>
      </c>
      <c r="B1479" t="s">
        <v>3131</v>
      </c>
      <c r="C1479" t="str">
        <f>IFERROR(VLOOKUP(Table1[[#This Row],[Ticker]],[1]!Table1[[Symbol]:[Industry]],2,FALSE),"-")</f>
        <v>-</v>
      </c>
      <c r="D1479" t="s">
        <v>463</v>
      </c>
      <c r="E1479">
        <v>1042.36326908</v>
      </c>
      <c r="F1479">
        <v>295.39999999999998</v>
      </c>
      <c r="G1479">
        <v>109.77807247137299</v>
      </c>
      <c r="H1479">
        <v>-2.3038913767619902</v>
      </c>
      <c r="I1479">
        <v>80.602215056572106</v>
      </c>
      <c r="J1479">
        <v>-6.1987577309553101</v>
      </c>
      <c r="K1479">
        <v>284.978143524377</v>
      </c>
      <c r="L1479">
        <v>211.00959410419699</v>
      </c>
      <c r="M1479">
        <v>30.627639314168601</v>
      </c>
      <c r="N1479">
        <v>0.30026516872673997</v>
      </c>
      <c r="O1479">
        <v>17.806364251861801</v>
      </c>
      <c r="P1479">
        <v>145.65488565488499</v>
      </c>
      <c r="Q1479">
        <v>0.155832676694422</v>
      </c>
    </row>
    <row r="1480" spans="1:17" hidden="1" x14ac:dyDescent="0.3">
      <c r="A1480" t="s">
        <v>3132</v>
      </c>
      <c r="B1480" t="s">
        <v>3133</v>
      </c>
      <c r="C1480" t="str">
        <f>IFERROR(VLOOKUP(Table1[[#This Row],[Ticker]],[1]!Table1[[Symbol]:[Industry]],2,FALSE),"-")</f>
        <v>-</v>
      </c>
      <c r="D1480" t="s">
        <v>626</v>
      </c>
      <c r="E1480">
        <v>1040.7763749999999</v>
      </c>
      <c r="F1480">
        <v>1817.95</v>
      </c>
      <c r="G1480">
        <v>-13.5866933484551</v>
      </c>
      <c r="H1480">
        <v>4.9691981869323198</v>
      </c>
      <c r="I1480">
        <v>3.7426820599756101</v>
      </c>
      <c r="J1480">
        <v>4.0404513402892102</v>
      </c>
      <c r="K1480">
        <v>1743.49899021898</v>
      </c>
      <c r="L1480">
        <v>1667.2057308512101</v>
      </c>
      <c r="M1480">
        <v>74.097050748624</v>
      </c>
      <c r="N1480">
        <v>0.71391393213346899</v>
      </c>
      <c r="O1480">
        <v>20.8861629857807</v>
      </c>
      <c r="P1480">
        <v>31.1983545628405</v>
      </c>
      <c r="Q1480">
        <v>1.2601391242899999E-4</v>
      </c>
    </row>
    <row r="1481" spans="1:17" hidden="1" x14ac:dyDescent="0.3">
      <c r="A1481" t="s">
        <v>3134</v>
      </c>
      <c r="B1481" t="s">
        <v>3135</v>
      </c>
      <c r="C1481" t="str">
        <f>IFERROR(VLOOKUP(Table1[[#This Row],[Ticker]],[1]!Table1[[Symbol]:[Industry]],2,FALSE),"-")</f>
        <v>-</v>
      </c>
      <c r="D1481" t="s">
        <v>295</v>
      </c>
      <c r="E1481">
        <v>1039.5206886000001</v>
      </c>
      <c r="F1481">
        <v>97.07</v>
      </c>
      <c r="G1481">
        <v>-45.158586380722497</v>
      </c>
      <c r="H1481">
        <v>-2.7199903169081501</v>
      </c>
      <c r="I1481">
        <v>-3.6746819290539898</v>
      </c>
      <c r="J1481">
        <v>0.66386801642983595</v>
      </c>
      <c r="K1481">
        <v>95.895777568823902</v>
      </c>
      <c r="L1481">
        <v>96.768724144376904</v>
      </c>
      <c r="M1481">
        <v>50.373833243329898</v>
      </c>
      <c r="N1481">
        <v>0.70169258517111799</v>
      </c>
      <c r="O1481">
        <v>36.756979499330299</v>
      </c>
      <c r="P1481">
        <v>30.839735813451899</v>
      </c>
      <c r="Q1481">
        <v>7.1038757084924006E-2</v>
      </c>
    </row>
    <row r="1482" spans="1:17" hidden="1" x14ac:dyDescent="0.3">
      <c r="A1482" t="s">
        <v>3136</v>
      </c>
      <c r="B1482" t="s">
        <v>3137</v>
      </c>
      <c r="C1482" t="str">
        <f>IFERROR(VLOOKUP(Table1[[#This Row],[Ticker]],[1]!Table1[[Symbol]:[Industry]],2,FALSE),"-")</f>
        <v>-</v>
      </c>
      <c r="D1482" t="s">
        <v>626</v>
      </c>
      <c r="E1482">
        <v>1037.1057781</v>
      </c>
      <c r="F1482">
        <v>108.5</v>
      </c>
      <c r="G1482">
        <v>13.2204849983488</v>
      </c>
      <c r="H1482">
        <v>2.47062569203178</v>
      </c>
      <c r="I1482">
        <v>23.33043816544</v>
      </c>
      <c r="J1482">
        <v>3.0407006361767102</v>
      </c>
      <c r="K1482">
        <v>104.09685790277</v>
      </c>
      <c r="L1482">
        <v>89.990192868083099</v>
      </c>
      <c r="M1482">
        <v>47.9102491467129</v>
      </c>
      <c r="N1482">
        <v>0.42918079277193799</v>
      </c>
      <c r="O1482">
        <v>13.3640552995391</v>
      </c>
      <c r="P1482">
        <v>59.207630227439402</v>
      </c>
    </row>
    <row r="1483" spans="1:17" hidden="1" x14ac:dyDescent="0.3">
      <c r="A1483" t="s">
        <v>3138</v>
      </c>
      <c r="B1483" t="s">
        <v>3139</v>
      </c>
      <c r="C1483" t="str">
        <f>IFERROR(VLOOKUP(Table1[[#This Row],[Ticker]],[1]!Table1[[Symbol]:[Industry]],2,FALSE),"-")</f>
        <v>-</v>
      </c>
      <c r="D1483" t="s">
        <v>626</v>
      </c>
      <c r="E1483">
        <v>1031.809489704</v>
      </c>
      <c r="F1483">
        <v>219.06</v>
      </c>
      <c r="G1483">
        <v>-14.1737670185446</v>
      </c>
      <c r="H1483">
        <v>-1.28360075124224</v>
      </c>
      <c r="I1483">
        <v>3.21889098590704</v>
      </c>
      <c r="J1483">
        <v>0.66698996391217302</v>
      </c>
      <c r="K1483">
        <v>219.22408743540299</v>
      </c>
      <c r="L1483">
        <v>207.254521477917</v>
      </c>
      <c r="M1483">
        <v>52.103445119730203</v>
      </c>
      <c r="N1483">
        <v>0.612055745219801</v>
      </c>
      <c r="O1483">
        <v>23.253903040262902</v>
      </c>
      <c r="P1483">
        <v>37.730273498899699</v>
      </c>
      <c r="Q1483">
        <v>8.1358473345610003E-3</v>
      </c>
    </row>
    <row r="1484" spans="1:17" hidden="1" x14ac:dyDescent="0.3">
      <c r="A1484" t="s">
        <v>3140</v>
      </c>
      <c r="B1484" t="s">
        <v>3141</v>
      </c>
      <c r="C1484" t="str">
        <f>IFERROR(VLOOKUP(Table1[[#This Row],[Ticker]],[1]!Table1[[Symbol]:[Industry]],2,FALSE),"-")</f>
        <v>-</v>
      </c>
      <c r="D1484" t="s">
        <v>295</v>
      </c>
      <c r="E1484">
        <v>1025.59650704</v>
      </c>
      <c r="F1484">
        <v>42.32</v>
      </c>
      <c r="G1484">
        <v>-56.937371878640199</v>
      </c>
      <c r="H1484">
        <v>4.3208450010565702</v>
      </c>
      <c r="I1484">
        <v>-6.0058168167470596</v>
      </c>
      <c r="J1484">
        <v>-1.41371091658988</v>
      </c>
      <c r="K1484">
        <v>41.161311656293698</v>
      </c>
      <c r="L1484">
        <v>44.314453201041701</v>
      </c>
      <c r="M1484">
        <v>48.1701512049451</v>
      </c>
      <c r="N1484">
        <v>0.73505265503154404</v>
      </c>
      <c r="O1484">
        <v>49.574669187145503</v>
      </c>
      <c r="P1484">
        <v>28.2424242424242</v>
      </c>
      <c r="Q1484">
        <v>4.9355835006930998E-2</v>
      </c>
    </row>
    <row r="1485" spans="1:17" hidden="1" x14ac:dyDescent="0.3">
      <c r="A1485" t="s">
        <v>3142</v>
      </c>
      <c r="B1485" t="s">
        <v>3143</v>
      </c>
      <c r="C1485" t="str">
        <f>IFERROR(VLOOKUP(Table1[[#This Row],[Ticker]],[1]!Table1[[Symbol]:[Industry]],2,FALSE),"-")</f>
        <v>-</v>
      </c>
      <c r="D1485" t="s">
        <v>206</v>
      </c>
      <c r="E1485">
        <v>1024.4676320000001</v>
      </c>
      <c r="F1485">
        <v>950.2</v>
      </c>
      <c r="G1485">
        <v>-45.1340978037477</v>
      </c>
      <c r="H1485">
        <v>-10.9961441543837</v>
      </c>
      <c r="I1485">
        <v>-39.196094579144003</v>
      </c>
      <c r="J1485">
        <v>-2.42910094404944</v>
      </c>
      <c r="K1485">
        <v>1048.3176732490599</v>
      </c>
      <c r="L1485">
        <v>1123.8882190946099</v>
      </c>
      <c r="M1485">
        <v>28.299961911149101</v>
      </c>
      <c r="N1485">
        <v>0.93748961739815495</v>
      </c>
      <c r="O1485">
        <v>60.492527888865403</v>
      </c>
      <c r="P1485">
        <v>1.5116713850755901</v>
      </c>
      <c r="Q1485">
        <v>6.4981955477202993E-2</v>
      </c>
    </row>
    <row r="1486" spans="1:17" hidden="1" x14ac:dyDescent="0.3">
      <c r="A1486" t="s">
        <v>3144</v>
      </c>
      <c r="B1486" t="s">
        <v>3145</v>
      </c>
      <c r="C1486" t="str">
        <f>IFERROR(VLOOKUP(Table1[[#This Row],[Ticker]],[1]!Table1[[Symbol]:[Industry]],2,FALSE),"-")</f>
        <v>-</v>
      </c>
      <c r="D1486" t="s">
        <v>260</v>
      </c>
      <c r="E1486">
        <v>1023.98915871</v>
      </c>
      <c r="F1486">
        <v>728.35</v>
      </c>
      <c r="G1486">
        <v>113.982897019611</v>
      </c>
      <c r="H1486">
        <v>19.458113753158798</v>
      </c>
      <c r="I1486">
        <v>92.090757603508806</v>
      </c>
      <c r="J1486">
        <v>-7.1385140368384201</v>
      </c>
      <c r="K1486">
        <v>723.22435685136702</v>
      </c>
      <c r="L1486">
        <v>569.27845294470001</v>
      </c>
      <c r="M1486">
        <v>49.046779060302903</v>
      </c>
      <c r="N1486">
        <v>0.341862873337693</v>
      </c>
      <c r="O1486">
        <v>55.1451911855563</v>
      </c>
      <c r="P1486">
        <v>174.17654808959099</v>
      </c>
      <c r="Q1486">
        <v>0.192919992792071</v>
      </c>
    </row>
    <row r="1487" spans="1:17" hidden="1" x14ac:dyDescent="0.3">
      <c r="A1487" t="s">
        <v>3146</v>
      </c>
      <c r="B1487" t="s">
        <v>3147</v>
      </c>
      <c r="C1487" t="str">
        <f>IFERROR(VLOOKUP(Table1[[#This Row],[Ticker]],[1]!Table1[[Symbol]:[Industry]],2,FALSE),"-")</f>
        <v>-</v>
      </c>
      <c r="D1487" t="s">
        <v>116</v>
      </c>
      <c r="E1487">
        <v>1020.8809717079999</v>
      </c>
      <c r="F1487">
        <v>139.62</v>
      </c>
      <c r="G1487">
        <v>-46.303851688997199</v>
      </c>
      <c r="H1487">
        <v>-2.06446114892166</v>
      </c>
      <c r="I1487">
        <v>-10.359931495035701</v>
      </c>
      <c r="J1487">
        <v>-4.29139211249238</v>
      </c>
      <c r="K1487">
        <v>141.93513659530001</v>
      </c>
      <c r="L1487">
        <v>149.87337391838301</v>
      </c>
      <c r="M1487">
        <v>55.541722077743202</v>
      </c>
      <c r="N1487">
        <v>0.92423221424202395</v>
      </c>
      <c r="O1487">
        <v>59.146254118321103</v>
      </c>
      <c r="P1487">
        <v>10.5463182897862</v>
      </c>
      <c r="Q1487">
        <v>4.0181436811823998E-2</v>
      </c>
    </row>
    <row r="1488" spans="1:17" hidden="1" x14ac:dyDescent="0.3">
      <c r="A1488" t="s">
        <v>3148</v>
      </c>
      <c r="B1488" t="s">
        <v>3149</v>
      </c>
      <c r="C1488" t="str">
        <f>IFERROR(VLOOKUP(Table1[[#This Row],[Ticker]],[1]!Table1[[Symbol]:[Industry]],2,FALSE),"-")</f>
        <v>-</v>
      </c>
      <c r="D1488" t="s">
        <v>265</v>
      </c>
      <c r="E1488">
        <v>1019.93718105</v>
      </c>
      <c r="F1488">
        <v>162.9</v>
      </c>
      <c r="G1488">
        <v>393.27040054049201</v>
      </c>
      <c r="H1488">
        <v>-24.892130996564799</v>
      </c>
      <c r="I1488">
        <v>155.245456552522</v>
      </c>
      <c r="J1488">
        <v>-7.6920155520748699</v>
      </c>
      <c r="K1488">
        <v>190.55190731479499</v>
      </c>
      <c r="L1488">
        <v>148.628701668769</v>
      </c>
      <c r="M1488">
        <v>39.996886040553797</v>
      </c>
      <c r="N1488">
        <v>1.0819960377351601</v>
      </c>
      <c r="O1488">
        <v>90.364165627042098</v>
      </c>
      <c r="P1488">
        <v>521.92418532476097</v>
      </c>
      <c r="Q1488">
        <v>0.19711861204669001</v>
      </c>
    </row>
    <row r="1489" spans="1:17" hidden="1" x14ac:dyDescent="0.3">
      <c r="A1489" t="s">
        <v>3150</v>
      </c>
      <c r="B1489" t="s">
        <v>3151</v>
      </c>
      <c r="C1489" t="str">
        <f>IFERROR(VLOOKUP(Table1[[#This Row],[Ticker]],[1]!Table1[[Symbol]:[Industry]],2,FALSE),"-")</f>
        <v>-</v>
      </c>
      <c r="D1489" t="s">
        <v>138</v>
      </c>
      <c r="E1489">
        <v>1017.90990017999</v>
      </c>
      <c r="F1489">
        <v>453.3</v>
      </c>
      <c r="G1489">
        <v>13.2523592014938</v>
      </c>
      <c r="H1489">
        <v>5.3869879783137904</v>
      </c>
      <c r="I1489">
        <v>-3.3797855659962699</v>
      </c>
      <c r="J1489">
        <v>-1.8802925638341801</v>
      </c>
      <c r="K1489">
        <v>445.80885861434598</v>
      </c>
      <c r="L1489">
        <v>427.98120415999603</v>
      </c>
      <c r="M1489">
        <v>56.079766558700598</v>
      </c>
      <c r="N1489">
        <v>1.26547910631689</v>
      </c>
      <c r="O1489">
        <v>17.582175159938199</v>
      </c>
      <c r="P1489">
        <v>48.306886962211699</v>
      </c>
      <c r="Q1489">
        <v>6.8553770982095003E-2</v>
      </c>
    </row>
    <row r="1490" spans="1:17" hidden="1" x14ac:dyDescent="0.3">
      <c r="A1490" t="s">
        <v>3152</v>
      </c>
      <c r="B1490" t="s">
        <v>3153</v>
      </c>
      <c r="C1490" t="str">
        <f>IFERROR(VLOOKUP(Table1[[#This Row],[Ticker]],[1]!Table1[[Symbol]:[Industry]],2,FALSE),"-")</f>
        <v>-</v>
      </c>
      <c r="D1490" t="s">
        <v>626</v>
      </c>
      <c r="E1490">
        <v>1016.0744</v>
      </c>
      <c r="F1490">
        <v>303.85000000000002</v>
      </c>
      <c r="G1490">
        <v>-2.29045819715805</v>
      </c>
      <c r="H1490">
        <v>19.6624853378582</v>
      </c>
      <c r="I1490">
        <v>44.043094555845798</v>
      </c>
      <c r="J1490">
        <v>2.5051304759092101</v>
      </c>
      <c r="K1490">
        <v>267.6188100434</v>
      </c>
      <c r="L1490">
        <v>234.96586101985901</v>
      </c>
      <c r="M1490">
        <v>61.351544431992103</v>
      </c>
      <c r="N1490">
        <v>0.80959324481936901</v>
      </c>
      <c r="O1490">
        <v>6.6315616258021999</v>
      </c>
      <c r="P1490">
        <v>71.6666666666666</v>
      </c>
      <c r="Q1490">
        <v>7.5750340947277006E-2</v>
      </c>
    </row>
    <row r="1491" spans="1:17" hidden="1" x14ac:dyDescent="0.3">
      <c r="A1491" t="s">
        <v>3154</v>
      </c>
      <c r="B1491" t="s">
        <v>3155</v>
      </c>
      <c r="C1491" t="str">
        <f>IFERROR(VLOOKUP(Table1[[#This Row],[Ticker]],[1]!Table1[[Symbol]:[Industry]],2,FALSE),"-")</f>
        <v>-</v>
      </c>
      <c r="D1491" t="s">
        <v>287</v>
      </c>
      <c r="E1491">
        <v>1015.2814593000001</v>
      </c>
      <c r="F1491">
        <v>370.2</v>
      </c>
      <c r="G1491">
        <v>3.6288242723557497E-2</v>
      </c>
      <c r="H1491">
        <v>7.7155772442888697</v>
      </c>
      <c r="I1491">
        <v>-7.9250757050073899</v>
      </c>
      <c r="J1491">
        <v>-2.65644706063012</v>
      </c>
      <c r="K1491">
        <v>362.05923702808002</v>
      </c>
      <c r="L1491">
        <v>354.52225883702801</v>
      </c>
      <c r="M1491">
        <v>51.0180763013039</v>
      </c>
      <c r="N1491">
        <v>0.86932464388171204</v>
      </c>
      <c r="O1491">
        <v>21.285791464073402</v>
      </c>
      <c r="P1491">
        <v>32.072779165180101</v>
      </c>
      <c r="Q1491">
        <v>0.13230315160695</v>
      </c>
    </row>
    <row r="1492" spans="1:17" hidden="1" x14ac:dyDescent="0.3">
      <c r="A1492" t="s">
        <v>3156</v>
      </c>
      <c r="B1492" t="s">
        <v>3157</v>
      </c>
      <c r="C1492" t="str">
        <f>IFERROR(VLOOKUP(Table1[[#This Row],[Ticker]],[1]!Table1[[Symbol]:[Industry]],2,FALSE),"-")</f>
        <v>-</v>
      </c>
      <c r="D1492" t="s">
        <v>132</v>
      </c>
      <c r="E1492">
        <v>1014.41220223199</v>
      </c>
      <c r="F1492">
        <v>75.569999999999993</v>
      </c>
      <c r="G1492">
        <v>115.17055247473201</v>
      </c>
      <c r="H1492">
        <v>17.725757838092999</v>
      </c>
      <c r="I1492">
        <v>83.976774938074897</v>
      </c>
      <c r="J1492">
        <v>1.2478529123958899</v>
      </c>
      <c r="K1492">
        <v>59.099997231472202</v>
      </c>
      <c r="L1492">
        <v>47.616670714511102</v>
      </c>
      <c r="M1492">
        <v>73.293215081384403</v>
      </c>
      <c r="N1492">
        <v>0.47559806547924799</v>
      </c>
      <c r="O1492">
        <v>0</v>
      </c>
      <c r="P1492">
        <v>157.04081632653001</v>
      </c>
      <c r="Q1492">
        <v>0.13304187966249201</v>
      </c>
    </row>
    <row r="1493" spans="1:17" hidden="1" x14ac:dyDescent="0.3">
      <c r="A1493" t="s">
        <v>3158</v>
      </c>
      <c r="B1493" t="s">
        <v>3159</v>
      </c>
      <c r="C1493" t="str">
        <f>IFERROR(VLOOKUP(Table1[[#This Row],[Ticker]],[1]!Table1[[Symbol]:[Industry]],2,FALSE),"-")</f>
        <v>-</v>
      </c>
      <c r="D1493" t="s">
        <v>536</v>
      </c>
      <c r="E1493">
        <v>1014.215884745</v>
      </c>
      <c r="F1493">
        <v>681.95</v>
      </c>
      <c r="G1493">
        <v>-29.920635355534401</v>
      </c>
      <c r="H1493">
        <v>10.6579912450844</v>
      </c>
      <c r="I1493">
        <v>15.828823703006799</v>
      </c>
      <c r="J1493">
        <v>8.0760113706399892</v>
      </c>
      <c r="K1493">
        <v>619.43474754971896</v>
      </c>
      <c r="L1493">
        <v>608.97124334550097</v>
      </c>
      <c r="M1493">
        <v>66.776263157237395</v>
      </c>
      <c r="N1493">
        <v>1.55975073614479</v>
      </c>
      <c r="O1493">
        <v>31.974484932912901</v>
      </c>
      <c r="P1493">
        <v>47.225820379965398</v>
      </c>
      <c r="Q1493">
        <v>0.120972080439585</v>
      </c>
    </row>
    <row r="1494" spans="1:17" hidden="1" x14ac:dyDescent="0.3">
      <c r="A1494" t="s">
        <v>3160</v>
      </c>
      <c r="B1494" t="s">
        <v>3161</v>
      </c>
      <c r="C1494" t="str">
        <f>IFERROR(VLOOKUP(Table1[[#This Row],[Ticker]],[1]!Table1[[Symbol]:[Industry]],2,FALSE),"-")</f>
        <v>-</v>
      </c>
      <c r="D1494" t="s">
        <v>260</v>
      </c>
      <c r="E1494">
        <v>1013.7735</v>
      </c>
      <c r="F1494">
        <v>950</v>
      </c>
      <c r="G1494">
        <v>72.1996556747672</v>
      </c>
      <c r="H1494">
        <v>1.80112450584699</v>
      </c>
      <c r="I1494">
        <v>37.809441547999199</v>
      </c>
      <c r="J1494">
        <v>-0.99450144987282196</v>
      </c>
      <c r="K1494">
        <v>917.09284140629495</v>
      </c>
      <c r="L1494">
        <v>759.05982413289496</v>
      </c>
      <c r="M1494">
        <v>45.612749406088803</v>
      </c>
      <c r="N1494">
        <v>0.89606741573033699</v>
      </c>
      <c r="O1494">
        <v>16.947368421052602</v>
      </c>
      <c r="P1494">
        <v>103.862660944206</v>
      </c>
      <c r="Q1494">
        <v>0.15630990010908</v>
      </c>
    </row>
    <row r="1495" spans="1:17" hidden="1" x14ac:dyDescent="0.3">
      <c r="A1495" t="s">
        <v>3162</v>
      </c>
      <c r="B1495" t="s">
        <v>3163</v>
      </c>
      <c r="C1495" t="str">
        <f>IFERROR(VLOOKUP(Table1[[#This Row],[Ticker]],[1]!Table1[[Symbol]:[Industry]],2,FALSE),"-")</f>
        <v>-</v>
      </c>
      <c r="E1495">
        <v>1013.20009656</v>
      </c>
      <c r="F1495">
        <v>407.6</v>
      </c>
      <c r="G1495">
        <v>63.303346748650902</v>
      </c>
      <c r="H1495">
        <v>60.290326638312798</v>
      </c>
      <c r="I1495">
        <v>73.769060949252406</v>
      </c>
      <c r="J1495">
        <v>-3.3379855782539698</v>
      </c>
      <c r="M1495">
        <v>49.7754586060992</v>
      </c>
      <c r="O1495">
        <v>19.602551521099102</v>
      </c>
      <c r="P1495">
        <v>98.635477582845994</v>
      </c>
    </row>
    <row r="1496" spans="1:17" hidden="1" x14ac:dyDescent="0.3">
      <c r="A1496" t="s">
        <v>3164</v>
      </c>
      <c r="B1496" t="s">
        <v>3165</v>
      </c>
      <c r="C1496" t="str">
        <f>IFERROR(VLOOKUP(Table1[[#This Row],[Ticker]],[1]!Table1[[Symbol]:[Industry]],2,FALSE),"-")</f>
        <v>-</v>
      </c>
      <c r="D1496" t="s">
        <v>260</v>
      </c>
      <c r="E1496">
        <v>1012.321210725</v>
      </c>
      <c r="F1496">
        <v>3300.75</v>
      </c>
      <c r="G1496">
        <v>-20.1142348360104</v>
      </c>
      <c r="H1496">
        <v>-10.6710529135078</v>
      </c>
      <c r="I1496">
        <v>-9.6485206354089108</v>
      </c>
      <c r="J1496">
        <v>-8.6031552960266602</v>
      </c>
      <c r="O1496">
        <v>6.3394683026584797</v>
      </c>
      <c r="P1496">
        <v>9.2963576158940402</v>
      </c>
    </row>
    <row r="1497" spans="1:17" hidden="1" x14ac:dyDescent="0.3">
      <c r="A1497" t="s">
        <v>3166</v>
      </c>
      <c r="B1497" t="s">
        <v>3167</v>
      </c>
      <c r="C1497" t="str">
        <f>IFERROR(VLOOKUP(Table1[[#This Row],[Ticker]],[1]!Table1[[Symbol]:[Industry]],2,FALSE),"-")</f>
        <v>-</v>
      </c>
      <c r="D1497" t="s">
        <v>552</v>
      </c>
      <c r="E1497">
        <v>1009.45405425</v>
      </c>
      <c r="F1497">
        <v>300.89999999999998</v>
      </c>
      <c r="G1497">
        <v>78.811798446805099</v>
      </c>
      <c r="H1497">
        <v>24.166321390065999</v>
      </c>
      <c r="I1497">
        <v>58.816408692217202</v>
      </c>
      <c r="J1497">
        <v>1.41598235657092</v>
      </c>
      <c r="K1497">
        <v>269.490061517203</v>
      </c>
      <c r="L1497">
        <v>214.31053521980701</v>
      </c>
      <c r="M1497">
        <v>54.898329619193802</v>
      </c>
      <c r="N1497">
        <v>1.0755244191919699</v>
      </c>
      <c r="O1497">
        <v>9.5380525091392592</v>
      </c>
      <c r="P1497">
        <v>128.300455235204</v>
      </c>
      <c r="Q1497">
        <v>0.141716112441163</v>
      </c>
    </row>
    <row r="1498" spans="1:17" hidden="1" x14ac:dyDescent="0.3">
      <c r="A1498" t="s">
        <v>3168</v>
      </c>
      <c r="B1498" t="s">
        <v>3169</v>
      </c>
      <c r="C1498" t="str">
        <f>IFERROR(VLOOKUP(Table1[[#This Row],[Ticker]],[1]!Table1[[Symbol]:[Industry]],2,FALSE),"-")</f>
        <v>-</v>
      </c>
      <c r="D1498" t="s">
        <v>637</v>
      </c>
      <c r="E1498">
        <v>1006.608021488</v>
      </c>
      <c r="F1498">
        <v>47.44</v>
      </c>
      <c r="G1498">
        <v>-36.372645141950997</v>
      </c>
      <c r="H1498">
        <v>-3.59618833672724</v>
      </c>
      <c r="I1498">
        <v>-4.83361432086308</v>
      </c>
      <c r="J1498">
        <v>-4.0022094882557004</v>
      </c>
      <c r="K1498">
        <v>49.603520171243801</v>
      </c>
      <c r="L1498">
        <v>49.212518131626801</v>
      </c>
      <c r="M1498">
        <v>46.001855624258802</v>
      </c>
      <c r="N1498">
        <v>0.23781115830597699</v>
      </c>
      <c r="O1498">
        <v>31.112984822934202</v>
      </c>
      <c r="P1498">
        <v>18.009950248756201</v>
      </c>
      <c r="Q1498">
        <v>4.8003784974972E-2</v>
      </c>
    </row>
    <row r="1499" spans="1:17" hidden="1" x14ac:dyDescent="0.3">
      <c r="A1499" t="s">
        <v>3170</v>
      </c>
      <c r="B1499" t="s">
        <v>3171</v>
      </c>
      <c r="C1499" t="str">
        <f>IFERROR(VLOOKUP(Table1[[#This Row],[Ticker]],[1]!Table1[[Symbol]:[Industry]],2,FALSE),"-")</f>
        <v>-</v>
      </c>
      <c r="D1499" t="s">
        <v>1511</v>
      </c>
      <c r="E1499">
        <v>1004.8209771000001</v>
      </c>
      <c r="F1499">
        <v>36.549999999999997</v>
      </c>
      <c r="G1499">
        <v>-1.6257473007136001</v>
      </c>
      <c r="H1499">
        <v>2.1267861504845098</v>
      </c>
      <c r="I1499">
        <v>5.7103956597665997</v>
      </c>
      <c r="J1499">
        <v>-1.53442223369603</v>
      </c>
      <c r="K1499">
        <v>36.207279284761498</v>
      </c>
      <c r="L1499">
        <v>34.333286277519299</v>
      </c>
      <c r="M1499">
        <v>47.323609705730398</v>
      </c>
      <c r="N1499">
        <v>0.33005607545981402</v>
      </c>
      <c r="O1499">
        <v>24.350205198358399</v>
      </c>
      <c r="P1499">
        <v>35.320251758607803</v>
      </c>
      <c r="Q1499">
        <v>4.7627282013397998E-2</v>
      </c>
    </row>
    <row r="1500" spans="1:17" hidden="1" x14ac:dyDescent="0.3">
      <c r="A1500" t="s">
        <v>3172</v>
      </c>
      <c r="B1500" t="s">
        <v>3173</v>
      </c>
      <c r="C1500" t="str">
        <f>IFERROR(VLOOKUP(Table1[[#This Row],[Ticker]],[1]!Table1[[Symbol]:[Industry]],2,FALSE),"-")</f>
        <v>-</v>
      </c>
      <c r="D1500" t="s">
        <v>3174</v>
      </c>
      <c r="E1500">
        <v>1004.22496239</v>
      </c>
      <c r="F1500">
        <v>210.66</v>
      </c>
      <c r="G1500">
        <v>15.8333598463397</v>
      </c>
      <c r="H1500">
        <v>-4.4190813203413803</v>
      </c>
      <c r="I1500">
        <v>-38.6032381944067</v>
      </c>
      <c r="J1500">
        <v>-0.103128886145311</v>
      </c>
      <c r="K1500">
        <v>219.46141830339101</v>
      </c>
      <c r="L1500">
        <v>226.59078265752501</v>
      </c>
      <c r="M1500">
        <v>56.2338165503336</v>
      </c>
      <c r="N1500">
        <v>0.52420844577250802</v>
      </c>
      <c r="O1500">
        <v>70.321845628026196</v>
      </c>
      <c r="P1500">
        <v>46.2916666666666</v>
      </c>
      <c r="Q1500">
        <v>-3.8367000580160002E-3</v>
      </c>
    </row>
    <row r="1501" spans="1:17" hidden="1" x14ac:dyDescent="0.3">
      <c r="A1501" t="s">
        <v>3175</v>
      </c>
      <c r="B1501" t="s">
        <v>3176</v>
      </c>
      <c r="C1501" t="str">
        <f>IFERROR(VLOOKUP(Table1[[#This Row],[Ticker]],[1]!Table1[[Symbol]:[Industry]],2,FALSE),"-")</f>
        <v>-</v>
      </c>
      <c r="D1501" t="s">
        <v>517</v>
      </c>
      <c r="E1501">
        <v>1001.1768</v>
      </c>
      <c r="F1501">
        <v>1604.45</v>
      </c>
      <c r="G1501">
        <v>21.884544583388401</v>
      </c>
      <c r="H1501">
        <v>-1.4876283392986001</v>
      </c>
      <c r="I1501">
        <v>75.1585252258553</v>
      </c>
      <c r="J1501">
        <v>-6.2867337273992199</v>
      </c>
      <c r="K1501">
        <v>1348.5899906291099</v>
      </c>
      <c r="L1501">
        <v>1162.1033515859699</v>
      </c>
      <c r="M1501">
        <v>75.934229944525399</v>
      </c>
      <c r="N1501">
        <v>2.22308124676734</v>
      </c>
      <c r="O1501">
        <v>4.3971454392470903</v>
      </c>
      <c r="P1501">
        <v>100.556249999999</v>
      </c>
      <c r="Q1501">
        <v>5.0687348539623998E-2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Price_Filter_17_09_2024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2024-09-18T09:25:26Z</dcterms:created>
  <dcterms:modified xsi:type="dcterms:W3CDTF">2024-11-22T13:32:26Z</dcterms:modified>
</cp:coreProperties>
</file>